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172.18.0.5\quality assurance\Sustainability\Conflict Minerals\"/>
    </mc:Choice>
  </mc:AlternateContent>
  <workbookProtection workbookPassword="E985" lockStructure="1"/>
  <bookViews>
    <workbookView xWindow="0" yWindow="0" windowWidth="28800" windowHeight="12435"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 name="Sheet1"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Reference List'!$A$4:$T$537</definedName>
    <definedName name="CL" comment="CountryList">'C'!$A$2:$A$239</definedName>
    <definedName name="LN" comment="language list for dropdown">L!$D$1:$M$1</definedName>
    <definedName name="Metal" comment="metal list for dropdown" localSheetId="4">'Smelter List'!$T$3:$W$3</definedName>
    <definedName name="MetalSmelter">'Smelter Reference List'!$J$5:$J$1010</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List'!$L$5:$L$333</definedName>
    <definedName name="SmelterIdetifiedForMetal">'Smelter List'!$B$5:$B$2458</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326" i="16" l="1"/>
  <c r="C326" i="16"/>
  <c r="B327" i="16"/>
  <c r="C327" i="16"/>
  <c r="B328" i="16"/>
  <c r="C328" i="16"/>
  <c r="B329" i="16"/>
  <c r="C329" i="16"/>
  <c r="S329" i="16" s="1"/>
  <c r="J329" i="16" s="1"/>
  <c r="B330" i="16"/>
  <c r="C330" i="16"/>
  <c r="B331" i="16"/>
  <c r="C331" i="16"/>
  <c r="B332" i="16"/>
  <c r="C332" i="16"/>
  <c r="B333" i="16"/>
  <c r="C333" i="16"/>
  <c r="B334" i="16"/>
  <c r="C334" i="16"/>
  <c r="B335" i="16"/>
  <c r="C335" i="16"/>
  <c r="B336" i="16"/>
  <c r="C336" i="16"/>
  <c r="B337" i="16"/>
  <c r="C337" i="16"/>
  <c r="S337" i="16" s="1"/>
  <c r="B338" i="16"/>
  <c r="C338" i="16"/>
  <c r="B339" i="16"/>
  <c r="C339" i="16"/>
  <c r="B340" i="16"/>
  <c r="C340" i="16"/>
  <c r="B341" i="16"/>
  <c r="C341" i="16"/>
  <c r="B342" i="16"/>
  <c r="C342" i="16"/>
  <c r="B343" i="16"/>
  <c r="C343" i="16"/>
  <c r="B344" i="16"/>
  <c r="C344" i="16"/>
  <c r="B345" i="16"/>
  <c r="C345" i="16"/>
  <c r="B346" i="16"/>
  <c r="C346" i="16"/>
  <c r="B347" i="16"/>
  <c r="C347" i="16"/>
  <c r="S347" i="16" s="1"/>
  <c r="B348" i="16"/>
  <c r="C348" i="16"/>
  <c r="B349" i="16"/>
  <c r="C349" i="16"/>
  <c r="B350" i="16"/>
  <c r="C350" i="16"/>
  <c r="B351" i="16"/>
  <c r="C351" i="16"/>
  <c r="B352" i="16"/>
  <c r="C352" i="16"/>
  <c r="B353" i="16"/>
  <c r="C353" i="16"/>
  <c r="B354" i="16"/>
  <c r="C354" i="16"/>
  <c r="B355" i="16"/>
  <c r="C355" i="16"/>
  <c r="B356" i="16"/>
  <c r="C356" i="16"/>
  <c r="B357" i="16"/>
  <c r="C357" i="16"/>
  <c r="S357" i="16" s="1"/>
  <c r="I357" i="16" s="1"/>
  <c r="B358" i="16"/>
  <c r="C358" i="16"/>
  <c r="B359" i="16"/>
  <c r="C359" i="16"/>
  <c r="B360" i="16"/>
  <c r="C360" i="16"/>
  <c r="B361" i="16"/>
  <c r="C361" i="16"/>
  <c r="B362" i="16"/>
  <c r="C362" i="16"/>
  <c r="B363" i="16"/>
  <c r="C363" i="16"/>
  <c r="B364" i="16"/>
  <c r="C364" i="16"/>
  <c r="B365" i="16"/>
  <c r="C365" i="16"/>
  <c r="B366" i="16"/>
  <c r="C366" i="16"/>
  <c r="S366" i="16" s="1"/>
  <c r="B367" i="16"/>
  <c r="C367" i="16"/>
  <c r="B368" i="16"/>
  <c r="C368" i="16"/>
  <c r="B369" i="16"/>
  <c r="C369" i="16"/>
  <c r="B370" i="16"/>
  <c r="C370" i="16"/>
  <c r="B371" i="16"/>
  <c r="C371" i="16"/>
  <c r="S371" i="16" s="1"/>
  <c r="B372" i="16"/>
  <c r="C372" i="16"/>
  <c r="B373" i="16"/>
  <c r="C373" i="16"/>
  <c r="B374" i="16"/>
  <c r="C374" i="16"/>
  <c r="B375" i="16"/>
  <c r="C375" i="16"/>
  <c r="B376" i="16"/>
  <c r="C376" i="16"/>
  <c r="B377" i="16"/>
  <c r="C377" i="16"/>
  <c r="B378" i="16"/>
  <c r="C378" i="16"/>
  <c r="B379" i="16"/>
  <c r="C379" i="16"/>
  <c r="S379" i="16" s="1"/>
  <c r="J379" i="16" s="1"/>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S395" i="16" s="1"/>
  <c r="F395" i="16" s="1"/>
  <c r="B396" i="16"/>
  <c r="C396" i="16"/>
  <c r="B397" i="16"/>
  <c r="C397" i="16"/>
  <c r="B398" i="16"/>
  <c r="C398" i="16"/>
  <c r="B399" i="16"/>
  <c r="C399" i="16"/>
  <c r="B400" i="16"/>
  <c r="C400" i="16"/>
  <c r="B401" i="16"/>
  <c r="C401" i="16"/>
  <c r="B402" i="16"/>
  <c r="C402" i="16"/>
  <c r="B403" i="16"/>
  <c r="C403" i="16"/>
  <c r="S403" i="16" s="1"/>
  <c r="F403" i="16" s="1"/>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S419" i="16" s="1"/>
  <c r="B420" i="16"/>
  <c r="C420" i="16"/>
  <c r="B421" i="16"/>
  <c r="C421" i="16"/>
  <c r="B422" i="16"/>
  <c r="C422" i="16"/>
  <c r="B423" i="16"/>
  <c r="C423" i="16"/>
  <c r="S423" i="16" s="1"/>
  <c r="I423" i="16" s="1"/>
  <c r="B424" i="16"/>
  <c r="C424" i="16"/>
  <c r="B425" i="16"/>
  <c r="C425" i="16"/>
  <c r="B426" i="16"/>
  <c r="C426" i="16"/>
  <c r="B427" i="16"/>
  <c r="C427" i="16"/>
  <c r="B428" i="16"/>
  <c r="C428" i="16"/>
  <c r="B429" i="16"/>
  <c r="C429" i="16"/>
  <c r="B430" i="16"/>
  <c r="C430" i="16"/>
  <c r="B431" i="16"/>
  <c r="C431" i="16"/>
  <c r="B432" i="16"/>
  <c r="C432" i="16"/>
  <c r="B433" i="16"/>
  <c r="C433" i="16"/>
  <c r="S433" i="16" s="1"/>
  <c r="F433" i="16" s="1"/>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S445" i="16" s="1"/>
  <c r="J445" i="16" s="1"/>
  <c r="B446" i="16"/>
  <c r="C446" i="16"/>
  <c r="B447" i="16"/>
  <c r="C447" i="16"/>
  <c r="B448" i="16"/>
  <c r="C448" i="16"/>
  <c r="B449" i="16"/>
  <c r="C449" i="16"/>
  <c r="S449" i="16" s="1"/>
  <c r="B450" i="16"/>
  <c r="C450" i="16"/>
  <c r="B451" i="16"/>
  <c r="C451" i="16"/>
  <c r="S451" i="16" s="1"/>
  <c r="I451" i="16" s="1"/>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S471" i="16" s="1"/>
  <c r="B472" i="16"/>
  <c r="C472" i="16"/>
  <c r="B473" i="16"/>
  <c r="C473" i="16"/>
  <c r="B474" i="16"/>
  <c r="C474" i="16"/>
  <c r="B475" i="16"/>
  <c r="C475" i="16"/>
  <c r="S475" i="16" s="1"/>
  <c r="B476" i="16"/>
  <c r="C476" i="16"/>
  <c r="B477" i="16"/>
  <c r="C477" i="16"/>
  <c r="B478" i="16"/>
  <c r="C478" i="16"/>
  <c r="B479" i="16"/>
  <c r="C479" i="16"/>
  <c r="S479" i="16" s="1"/>
  <c r="I479" i="16" s="1"/>
  <c r="B480" i="16"/>
  <c r="C480" i="16"/>
  <c r="B481" i="16"/>
  <c r="C481" i="16"/>
  <c r="B482" i="16"/>
  <c r="C482" i="16"/>
  <c r="B483" i="16"/>
  <c r="C483" i="16"/>
  <c r="B484" i="16"/>
  <c r="C484" i="16"/>
  <c r="B485" i="16"/>
  <c r="C485" i="16"/>
  <c r="B486" i="16"/>
  <c r="C486" i="16"/>
  <c r="B487" i="16"/>
  <c r="C487" i="16"/>
  <c r="B488" i="16"/>
  <c r="C488" i="16"/>
  <c r="B489" i="16"/>
  <c r="C489" i="16"/>
  <c r="C490" i="16"/>
  <c r="S490" i="16" s="1"/>
  <c r="G490" i="16" s="1"/>
  <c r="C491" i="16"/>
  <c r="C492" i="16"/>
  <c r="S492" i="16" s="1"/>
  <c r="H492" i="16" s="1"/>
  <c r="C493" i="16"/>
  <c r="S493" i="16" s="1"/>
  <c r="J493" i="16" s="1"/>
  <c r="C494" i="16"/>
  <c r="S494" i="16" s="1"/>
  <c r="F494" i="16" s="1"/>
  <c r="C495" i="16"/>
  <c r="C496" i="16"/>
  <c r="S496" i="16" s="1"/>
  <c r="I496" i="16" s="1"/>
  <c r="C497" i="16"/>
  <c r="C498" i="16"/>
  <c r="S498" i="16" s="1"/>
  <c r="C499" i="16"/>
  <c r="C500" i="16"/>
  <c r="C501" i="16"/>
  <c r="C502" i="16"/>
  <c r="S502" i="16" s="1"/>
  <c r="J502" i="16" s="1"/>
  <c r="C503" i="16"/>
  <c r="S503" i="16" s="1"/>
  <c r="H503" i="16" s="1"/>
  <c r="C504" i="16"/>
  <c r="S504" i="16" s="1"/>
  <c r="F504" i="16" s="1"/>
  <c r="C505" i="16"/>
  <c r="C506" i="16"/>
  <c r="C507" i="16"/>
  <c r="C508" i="16"/>
  <c r="S508" i="16" s="1"/>
  <c r="C509" i="16"/>
  <c r="C510" i="16"/>
  <c r="S510" i="16" s="1"/>
  <c r="H510" i="16" s="1"/>
  <c r="C511" i="16"/>
  <c r="S511" i="16" s="1"/>
  <c r="C512" i="16"/>
  <c r="S512" i="16" s="1"/>
  <c r="I512" i="16" s="1"/>
  <c r="C513" i="16"/>
  <c r="C514" i="16"/>
  <c r="C515" i="16"/>
  <c r="C516" i="16"/>
  <c r="S516" i="16" s="1"/>
  <c r="C517" i="16"/>
  <c r="C518" i="16"/>
  <c r="S518" i="16" s="1"/>
  <c r="I518" i="16" s="1"/>
  <c r="C519" i="16"/>
  <c r="C520" i="16"/>
  <c r="S520" i="16" s="1"/>
  <c r="J520" i="16" s="1"/>
  <c r="C521" i="16"/>
  <c r="C522" i="16"/>
  <c r="S522" i="16" s="1"/>
  <c r="F522" i="16" s="1"/>
  <c r="C523" i="16"/>
  <c r="C524" i="16"/>
  <c r="S524" i="16" s="1"/>
  <c r="H524" i="16" s="1"/>
  <c r="C525" i="16"/>
  <c r="S525" i="16" s="1"/>
  <c r="C526" i="16"/>
  <c r="S526" i="16" s="1"/>
  <c r="G526" i="16" s="1"/>
  <c r="C527" i="16"/>
  <c r="C528" i="16"/>
  <c r="S528" i="16" s="1"/>
  <c r="J528" i="16" s="1"/>
  <c r="C529" i="16"/>
  <c r="C530" i="16"/>
  <c r="C531" i="16"/>
  <c r="S531" i="16" s="1"/>
  <c r="H531" i="16" s="1"/>
  <c r="C532" i="16"/>
  <c r="C533" i="16"/>
  <c r="C534" i="16"/>
  <c r="S534" i="16" s="1"/>
  <c r="F534" i="16" s="1"/>
  <c r="C535" i="16"/>
  <c r="C536" i="16"/>
  <c r="S536" i="16" s="1"/>
  <c r="C537" i="16"/>
  <c r="C538" i="16"/>
  <c r="S538" i="16" s="1"/>
  <c r="C539" i="16"/>
  <c r="S539" i="16" s="1"/>
  <c r="H539" i="16" s="1"/>
  <c r="C540" i="16"/>
  <c r="S540" i="16" s="1"/>
  <c r="G540" i="16" s="1"/>
  <c r="C541" i="16"/>
  <c r="C542" i="16"/>
  <c r="C543" i="16"/>
  <c r="S543" i="16" s="1"/>
  <c r="C544" i="16"/>
  <c r="S544" i="16" s="1"/>
  <c r="I544" i="16" s="1"/>
  <c r="C545" i="16"/>
  <c r="S545" i="16" s="1"/>
  <c r="C546" i="16"/>
  <c r="S546" i="16" s="1"/>
  <c r="J546" i="16" s="1"/>
  <c r="C547" i="16"/>
  <c r="C548" i="16"/>
  <c r="S548" i="16" s="1"/>
  <c r="C549" i="16"/>
  <c r="S549" i="16" s="1"/>
  <c r="F549" i="16" s="1"/>
  <c r="C550" i="16"/>
  <c r="S550" i="16" s="1"/>
  <c r="F550" i="16" s="1"/>
  <c r="C551" i="16"/>
  <c r="S551" i="16" s="1"/>
  <c r="F551" i="16" s="1"/>
  <c r="C552" i="16"/>
  <c r="C553" i="16"/>
  <c r="C554" i="16"/>
  <c r="S554" i="16" s="1"/>
  <c r="I554" i="16" s="1"/>
  <c r="C555" i="16"/>
  <c r="C556" i="16"/>
  <c r="S556" i="16" s="1"/>
  <c r="F556" i="16" s="1"/>
  <c r="C557" i="16"/>
  <c r="S557" i="16" s="1"/>
  <c r="C558" i="16"/>
  <c r="S558" i="16" s="1"/>
  <c r="C559" i="16"/>
  <c r="S559" i="16" s="1"/>
  <c r="F559" i="16" s="1"/>
  <c r="C560" i="16"/>
  <c r="C561" i="16"/>
  <c r="S561" i="16" s="1"/>
  <c r="H561" i="16" s="1"/>
  <c r="C562" i="16"/>
  <c r="S562" i="16" s="1"/>
  <c r="C563" i="16"/>
  <c r="S563" i="16" s="1"/>
  <c r="F563" i="16" s="1"/>
  <c r="C564" i="16"/>
  <c r="S564" i="16" s="1"/>
  <c r="H564" i="16" s="1"/>
  <c r="C565" i="16"/>
  <c r="S565" i="16" s="1"/>
  <c r="I565" i="16" s="1"/>
  <c r="C566" i="16"/>
  <c r="C567" i="16"/>
  <c r="S567" i="16" s="1"/>
  <c r="C568" i="16"/>
  <c r="S568" i="16" s="1"/>
  <c r="I568" i="16" s="1"/>
  <c r="C569" i="16"/>
  <c r="S569" i="16" s="1"/>
  <c r="C570" i="16"/>
  <c r="C571" i="16"/>
  <c r="S571" i="16" s="1"/>
  <c r="C572" i="16"/>
  <c r="S572" i="16" s="1"/>
  <c r="C573" i="16"/>
  <c r="C574" i="16"/>
  <c r="S574" i="16" s="1"/>
  <c r="I574" i="16" s="1"/>
  <c r="C575" i="16"/>
  <c r="S575" i="16" s="1"/>
  <c r="C576" i="16"/>
  <c r="C577" i="16"/>
  <c r="S577" i="16" s="1"/>
  <c r="I577" i="16" s="1"/>
  <c r="C578" i="16"/>
  <c r="S578" i="16" s="1"/>
  <c r="F578" i="16" s="1"/>
  <c r="C579" i="16"/>
  <c r="S579" i="16" s="1"/>
  <c r="D579" i="16" s="1"/>
  <c r="C580" i="16"/>
  <c r="S580" i="16" s="1"/>
  <c r="C581" i="16"/>
  <c r="S581" i="16" s="1"/>
  <c r="E581" i="16" s="1"/>
  <c r="C582" i="16"/>
  <c r="S582" i="16" s="1"/>
  <c r="H582" i="16" s="1"/>
  <c r="C583" i="16"/>
  <c r="S583" i="16" s="1"/>
  <c r="C584" i="16"/>
  <c r="C585" i="16"/>
  <c r="S585" i="16" s="1"/>
  <c r="H585" i="16" s="1"/>
  <c r="C586" i="16"/>
  <c r="C587" i="16"/>
  <c r="C588" i="16"/>
  <c r="C589" i="16"/>
  <c r="S589" i="16" s="1"/>
  <c r="C590" i="16"/>
  <c r="S590" i="16" s="1"/>
  <c r="J590" i="16" s="1"/>
  <c r="C591" i="16"/>
  <c r="C592" i="16"/>
  <c r="S592" i="16" s="1"/>
  <c r="I592" i="16" s="1"/>
  <c r="C593" i="16"/>
  <c r="S593" i="16" s="1"/>
  <c r="C594" i="16"/>
  <c r="C595" i="16"/>
  <c r="C596" i="16"/>
  <c r="S596" i="16" s="1"/>
  <c r="D596" i="16" s="1"/>
  <c r="C597" i="16"/>
  <c r="S597" i="16" s="1"/>
  <c r="C598" i="16"/>
  <c r="C599" i="16"/>
  <c r="C600" i="16"/>
  <c r="S600" i="16" s="1"/>
  <c r="C601" i="16"/>
  <c r="S601" i="16" s="1"/>
  <c r="C602" i="16"/>
  <c r="S602" i="16" s="1"/>
  <c r="J602" i="16" s="1"/>
  <c r="C603" i="16"/>
  <c r="C604" i="16"/>
  <c r="S604" i="16" s="1"/>
  <c r="G604" i="16" s="1"/>
  <c r="C605" i="16"/>
  <c r="C606" i="16"/>
  <c r="S606" i="16" s="1"/>
  <c r="D606" i="16" s="1"/>
  <c r="C607" i="16"/>
  <c r="C608" i="16"/>
  <c r="C609" i="16"/>
  <c r="S609" i="16" s="1"/>
  <c r="I609" i="16" s="1"/>
  <c r="C610" i="16"/>
  <c r="S610" i="16" s="1"/>
  <c r="C611" i="16"/>
  <c r="C612" i="16"/>
  <c r="S612" i="16" s="1"/>
  <c r="H612" i="16" s="1"/>
  <c r="C613" i="16"/>
  <c r="S613" i="16" s="1"/>
  <c r="H613" i="16" s="1"/>
  <c r="C614" i="16"/>
  <c r="S614" i="16" s="1"/>
  <c r="J614" i="16" s="1"/>
  <c r="C615" i="16"/>
  <c r="C616" i="16"/>
  <c r="C617" i="16"/>
  <c r="C618" i="16"/>
  <c r="S618" i="16" s="1"/>
  <c r="C619" i="16"/>
  <c r="C620" i="16"/>
  <c r="C621" i="16"/>
  <c r="C622" i="16"/>
  <c r="S622" i="16" s="1"/>
  <c r="I622" i="16" s="1"/>
  <c r="C623" i="16"/>
  <c r="C624" i="16"/>
  <c r="S624" i="16" s="1"/>
  <c r="F624" i="16" s="1"/>
  <c r="C625" i="16"/>
  <c r="C626" i="16"/>
  <c r="S626" i="16" s="1"/>
  <c r="F626" i="16" s="1"/>
  <c r="C627" i="16"/>
  <c r="S627" i="16" s="1"/>
  <c r="F627" i="16" s="1"/>
  <c r="C628" i="16"/>
  <c r="S628" i="16" s="1"/>
  <c r="C629" i="16"/>
  <c r="C630" i="16"/>
  <c r="S630" i="16" s="1"/>
  <c r="I630" i="16" s="1"/>
  <c r="C631" i="16"/>
  <c r="S631" i="16" s="1"/>
  <c r="F631" i="16" s="1"/>
  <c r="C632" i="16"/>
  <c r="S632" i="16" s="1"/>
  <c r="F632" i="16" s="1"/>
  <c r="C633" i="16"/>
  <c r="C634" i="16"/>
  <c r="C635" i="16"/>
  <c r="S635" i="16" s="1"/>
  <c r="I635" i="16" s="1"/>
  <c r="C636" i="16"/>
  <c r="S636" i="16" s="1"/>
  <c r="J636" i="16" s="1"/>
  <c r="C637" i="16"/>
  <c r="S637" i="16" s="1"/>
  <c r="H637" i="16" s="1"/>
  <c r="C638" i="16"/>
  <c r="S638" i="16" s="1"/>
  <c r="F638" i="16" s="1"/>
  <c r="C639" i="16"/>
  <c r="C640" i="16"/>
  <c r="S640" i="16" s="1"/>
  <c r="C641" i="16"/>
  <c r="S641" i="16" s="1"/>
  <c r="C642" i="16"/>
  <c r="S642" i="16" s="1"/>
  <c r="H642" i="16" s="1"/>
  <c r="C643" i="16"/>
  <c r="C644" i="16"/>
  <c r="S644" i="16" s="1"/>
  <c r="F644" i="16" s="1"/>
  <c r="C645" i="16"/>
  <c r="S645" i="16" s="1"/>
  <c r="C646" i="16"/>
  <c r="S646" i="16" s="1"/>
  <c r="J646" i="16" s="1"/>
  <c r="C647" i="16"/>
  <c r="S647" i="16" s="1"/>
  <c r="C648" i="16"/>
  <c r="S648" i="16" s="1"/>
  <c r="C649" i="16"/>
  <c r="C650" i="16"/>
  <c r="S650" i="16" s="1"/>
  <c r="G650" i="16" s="1"/>
  <c r="C651" i="16"/>
  <c r="C652" i="16"/>
  <c r="S652" i="16" s="1"/>
  <c r="H652" i="16" s="1"/>
  <c r="C653" i="16"/>
  <c r="C654" i="16"/>
  <c r="S654" i="16" s="1"/>
  <c r="C655" i="16"/>
  <c r="S655" i="16" s="1"/>
  <c r="H655" i="16" s="1"/>
  <c r="C656" i="16"/>
  <c r="S656" i="16" s="1"/>
  <c r="J656" i="16" s="1"/>
  <c r="C657" i="16"/>
  <c r="C658" i="16"/>
  <c r="S658" i="16" s="1"/>
  <c r="I658" i="16" s="1"/>
  <c r="C659" i="16"/>
  <c r="S659" i="16" s="1"/>
  <c r="C660" i="16"/>
  <c r="S660" i="16" s="1"/>
  <c r="I660" i="16" s="1"/>
  <c r="C661" i="16"/>
  <c r="S661" i="16" s="1"/>
  <c r="H661" i="16" s="1"/>
  <c r="C662" i="16"/>
  <c r="S662" i="16" s="1"/>
  <c r="C663" i="16"/>
  <c r="S663" i="16" s="1"/>
  <c r="J663" i="16" s="1"/>
  <c r="C664" i="16"/>
  <c r="C665" i="16"/>
  <c r="S665" i="16" s="1"/>
  <c r="C666" i="16"/>
  <c r="C667" i="16"/>
  <c r="S667" i="16" s="1"/>
  <c r="D667" i="16" s="1"/>
  <c r="C668" i="16"/>
  <c r="C669" i="16"/>
  <c r="S669" i="16" s="1"/>
  <c r="C670" i="16"/>
  <c r="S670" i="16" s="1"/>
  <c r="I670" i="16" s="1"/>
  <c r="C671" i="16"/>
  <c r="S671" i="16" s="1"/>
  <c r="J671" i="16" s="1"/>
  <c r="C672" i="16"/>
  <c r="S672" i="16" s="1"/>
  <c r="C673" i="16"/>
  <c r="S673" i="16" s="1"/>
  <c r="H673" i="16" s="1"/>
  <c r="C674" i="16"/>
  <c r="S674" i="16" s="1"/>
  <c r="C675" i="16"/>
  <c r="S675" i="16" s="1"/>
  <c r="I675" i="16" s="1"/>
  <c r="C676" i="16"/>
  <c r="S676" i="16" s="1"/>
  <c r="F676" i="16" s="1"/>
  <c r="C677" i="16"/>
  <c r="C678" i="16"/>
  <c r="C679" i="16"/>
  <c r="S679" i="16" s="1"/>
  <c r="C680" i="16"/>
  <c r="S680" i="16" s="1"/>
  <c r="C681" i="16"/>
  <c r="S681" i="16" s="1"/>
  <c r="C682" i="16"/>
  <c r="C683" i="16"/>
  <c r="S683" i="16" s="1"/>
  <c r="J683" i="16" s="1"/>
  <c r="C684" i="16"/>
  <c r="S684" i="16" s="1"/>
  <c r="I684" i="16" s="1"/>
  <c r="C685" i="16"/>
  <c r="S685" i="16" s="1"/>
  <c r="F685" i="16" s="1"/>
  <c r="C686" i="16"/>
  <c r="S686" i="16" s="1"/>
  <c r="C687" i="16"/>
  <c r="S687" i="16" s="1"/>
  <c r="G687" i="16" s="1"/>
  <c r="C688" i="16"/>
  <c r="S688" i="16" s="1"/>
  <c r="H688" i="16" s="1"/>
  <c r="C689" i="16"/>
  <c r="S689" i="16" s="1"/>
  <c r="C690" i="16"/>
  <c r="S690" i="16" s="1"/>
  <c r="C691" i="16"/>
  <c r="C692" i="16"/>
  <c r="S692" i="16" s="1"/>
  <c r="J692" i="16" s="1"/>
  <c r="C693" i="16"/>
  <c r="C694" i="16"/>
  <c r="S694" i="16" s="1"/>
  <c r="C695" i="16"/>
  <c r="S695" i="16" s="1"/>
  <c r="C696" i="16"/>
  <c r="S696" i="16" s="1"/>
  <c r="C697" i="16"/>
  <c r="S697" i="16" s="1"/>
  <c r="J697" i="16" s="1"/>
  <c r="C698" i="16"/>
  <c r="S698" i="16" s="1"/>
  <c r="I698" i="16" s="1"/>
  <c r="C699" i="16"/>
  <c r="S699" i="16" s="1"/>
  <c r="C700" i="16"/>
  <c r="S700" i="16" s="1"/>
  <c r="I700" i="16" s="1"/>
  <c r="C701" i="16"/>
  <c r="C702" i="16"/>
  <c r="S702" i="16" s="1"/>
  <c r="J702" i="16" s="1"/>
  <c r="C703" i="16"/>
  <c r="S703" i="16" s="1"/>
  <c r="I703" i="16" s="1"/>
  <c r="C704" i="16"/>
  <c r="S704" i="16" s="1"/>
  <c r="C705" i="16"/>
  <c r="S705" i="16" s="1"/>
  <c r="C706" i="16"/>
  <c r="S706" i="16" s="1"/>
  <c r="I706" i="16" s="1"/>
  <c r="C707" i="16"/>
  <c r="S707" i="16" s="1"/>
  <c r="I707" i="16" s="1"/>
  <c r="C708" i="16"/>
  <c r="S708" i="16" s="1"/>
  <c r="F708" i="16" s="1"/>
  <c r="C709" i="16"/>
  <c r="S709" i="16" s="1"/>
  <c r="J709" i="16" s="1"/>
  <c r="C710" i="16"/>
  <c r="S710" i="16" s="1"/>
  <c r="J710" i="16" s="1"/>
  <c r="C711" i="16"/>
  <c r="S711" i="16" s="1"/>
  <c r="H711" i="16" s="1"/>
  <c r="C712" i="16"/>
  <c r="S712" i="16" s="1"/>
  <c r="C713" i="16"/>
  <c r="S713" i="16" s="1"/>
  <c r="H713" i="16" s="1"/>
  <c r="C714" i="16"/>
  <c r="C715" i="16"/>
  <c r="S715" i="16" s="1"/>
  <c r="F715" i="16" s="1"/>
  <c r="C716" i="16"/>
  <c r="C717" i="16"/>
  <c r="S717" i="16" s="1"/>
  <c r="C718" i="16"/>
  <c r="C719" i="16"/>
  <c r="S719" i="16" s="1"/>
  <c r="I719" i="16" s="1"/>
  <c r="C720" i="16"/>
  <c r="C721" i="16"/>
  <c r="S721" i="16" s="1"/>
  <c r="I721" i="16" s="1"/>
  <c r="C722" i="16"/>
  <c r="S722" i="16" s="1"/>
  <c r="I722" i="16" s="1"/>
  <c r="C723" i="16"/>
  <c r="S723" i="16" s="1"/>
  <c r="C724" i="16"/>
  <c r="C725" i="16"/>
  <c r="S725" i="16" s="1"/>
  <c r="I725" i="16" s="1"/>
  <c r="C726" i="16"/>
  <c r="S726" i="16" s="1"/>
  <c r="C727" i="16"/>
  <c r="C728" i="16"/>
  <c r="C729" i="16"/>
  <c r="S729" i="16" s="1"/>
  <c r="C730" i="16"/>
  <c r="S730" i="16" s="1"/>
  <c r="H730" i="16" s="1"/>
  <c r="C731" i="16"/>
  <c r="S731" i="16" s="1"/>
  <c r="C732" i="16"/>
  <c r="C733" i="16"/>
  <c r="C734" i="16"/>
  <c r="C735" i="16"/>
  <c r="S735" i="16" s="1"/>
  <c r="H735" i="16" s="1"/>
  <c r="C736" i="16"/>
  <c r="S736" i="16" s="1"/>
  <c r="H736" i="16" s="1"/>
  <c r="C737" i="16"/>
  <c r="S737" i="16" s="1"/>
  <c r="J737" i="16" s="1"/>
  <c r="C738" i="16"/>
  <c r="C739" i="16"/>
  <c r="S739" i="16" s="1"/>
  <c r="F739" i="16" s="1"/>
  <c r="C740" i="16"/>
  <c r="C741" i="16"/>
  <c r="S741" i="16" s="1"/>
  <c r="C742" i="16"/>
  <c r="C743" i="16"/>
  <c r="S743" i="16" s="1"/>
  <c r="C744" i="16"/>
  <c r="S744" i="16" s="1"/>
  <c r="H744" i="16" s="1"/>
  <c r="C745" i="16"/>
  <c r="S745" i="16" s="1"/>
  <c r="J745" i="16" s="1"/>
  <c r="C746" i="16"/>
  <c r="C747" i="16"/>
  <c r="S747" i="16" s="1"/>
  <c r="G747" i="16" s="1"/>
  <c r="C748" i="16"/>
  <c r="C749" i="16"/>
  <c r="S749" i="16" s="1"/>
  <c r="C750" i="16"/>
  <c r="C751" i="16"/>
  <c r="C752" i="16"/>
  <c r="C753" i="16"/>
  <c r="S753" i="16" s="1"/>
  <c r="C754" i="16"/>
  <c r="S754" i="16" s="1"/>
  <c r="G754" i="16" s="1"/>
  <c r="C755" i="16"/>
  <c r="S755" i="16" s="1"/>
  <c r="E755" i="16" s="1"/>
  <c r="C756" i="16"/>
  <c r="C757" i="16"/>
  <c r="C758" i="16"/>
  <c r="C759" i="16"/>
  <c r="S759" i="16" s="1"/>
  <c r="G759" i="16" s="1"/>
  <c r="C760" i="16"/>
  <c r="C761" i="16"/>
  <c r="S761" i="16" s="1"/>
  <c r="C762" i="16"/>
  <c r="C763" i="16"/>
  <c r="S763" i="16" s="1"/>
  <c r="F763" i="16" s="1"/>
  <c r="C764" i="16"/>
  <c r="S764" i="16" s="1"/>
  <c r="C765" i="16"/>
  <c r="S765" i="16" s="1"/>
  <c r="C766" i="16"/>
  <c r="C767" i="16"/>
  <c r="S767" i="16" s="1"/>
  <c r="H767" i="16" s="1"/>
  <c r="C768" i="16"/>
  <c r="S768" i="16" s="1"/>
  <c r="C769" i="16"/>
  <c r="C770" i="16"/>
  <c r="S770" i="16" s="1"/>
  <c r="J770" i="16" s="1"/>
  <c r="C771" i="16"/>
  <c r="S771" i="16" s="1"/>
  <c r="C772" i="16"/>
  <c r="C773" i="16"/>
  <c r="S773" i="16" s="1"/>
  <c r="G773" i="16" s="1"/>
  <c r="C774" i="16"/>
  <c r="S774" i="16" s="1"/>
  <c r="I774" i="16" s="1"/>
  <c r="C775" i="16"/>
  <c r="C776" i="16"/>
  <c r="S776" i="16" s="1"/>
  <c r="F776" i="16" s="1"/>
  <c r="C777" i="16"/>
  <c r="C778" i="16"/>
  <c r="C779" i="16"/>
  <c r="S779" i="16" s="1"/>
  <c r="G779" i="16" s="1"/>
  <c r="C780" i="16"/>
  <c r="C781" i="16"/>
  <c r="S781" i="16" s="1"/>
  <c r="I781" i="16" s="1"/>
  <c r="C782" i="16"/>
  <c r="S782" i="16" s="1"/>
  <c r="C783" i="16"/>
  <c r="S783" i="16" s="1"/>
  <c r="E783" i="16" s="1"/>
  <c r="C784" i="16"/>
  <c r="S784" i="16" s="1"/>
  <c r="H784" i="16" s="1"/>
  <c r="C785" i="16"/>
  <c r="C786" i="16"/>
  <c r="S786" i="16" s="1"/>
  <c r="G786" i="16" s="1"/>
  <c r="C787" i="16"/>
  <c r="S787" i="16" s="1"/>
  <c r="F787" i="16" s="1"/>
  <c r="C788" i="16"/>
  <c r="C789" i="16"/>
  <c r="S789" i="16" s="1"/>
  <c r="H789" i="16" s="1"/>
  <c r="C790" i="16"/>
  <c r="C791" i="16"/>
  <c r="S791" i="16" s="1"/>
  <c r="G791" i="16" s="1"/>
  <c r="C792" i="16"/>
  <c r="C793" i="16"/>
  <c r="S793" i="16" s="1"/>
  <c r="I793" i="16" s="1"/>
  <c r="C794" i="16"/>
  <c r="S794" i="16" s="1"/>
  <c r="J794" i="16" s="1"/>
  <c r="C795" i="16"/>
  <c r="S795" i="16" s="1"/>
  <c r="C796" i="16"/>
  <c r="C797" i="16"/>
  <c r="S797" i="16" s="1"/>
  <c r="I797" i="16" s="1"/>
  <c r="C798" i="16"/>
  <c r="S798" i="16" s="1"/>
  <c r="F798" i="16" s="1"/>
  <c r="C799" i="16"/>
  <c r="S799" i="16" s="1"/>
  <c r="C800" i="16"/>
  <c r="C801" i="16"/>
  <c r="S801" i="16" s="1"/>
  <c r="C802" i="16"/>
  <c r="C803" i="16"/>
  <c r="S803" i="16" s="1"/>
  <c r="G803" i="16" s="1"/>
  <c r="C804" i="16"/>
  <c r="C805" i="16"/>
  <c r="C806" i="16"/>
  <c r="C807" i="16"/>
  <c r="S807" i="16" s="1"/>
  <c r="J807" i="16" s="1"/>
  <c r="C808" i="16"/>
  <c r="S808" i="16" s="1"/>
  <c r="G808" i="16" s="1"/>
  <c r="C809" i="16"/>
  <c r="S809" i="16" s="1"/>
  <c r="C810" i="16"/>
  <c r="C811" i="16"/>
  <c r="S811" i="16" s="1"/>
  <c r="C812" i="16"/>
  <c r="S812" i="16" s="1"/>
  <c r="C813" i="16"/>
  <c r="S813" i="16" s="1"/>
  <c r="J813" i="16" s="1"/>
  <c r="C814" i="16"/>
  <c r="S814" i="16" s="1"/>
  <c r="C815" i="16"/>
  <c r="S815" i="16" s="1"/>
  <c r="C816" i="16"/>
  <c r="S816" i="16" s="1"/>
  <c r="F816" i="16" s="1"/>
  <c r="C817" i="16"/>
  <c r="C818" i="16"/>
  <c r="S818" i="16" s="1"/>
  <c r="E818" i="16" s="1"/>
  <c r="C819" i="16"/>
  <c r="S819" i="16" s="1"/>
  <c r="G819" i="16" s="1"/>
  <c r="C820" i="16"/>
  <c r="S820" i="16" s="1"/>
  <c r="I820" i="16" s="1"/>
  <c r="C821" i="16"/>
  <c r="S821" i="16" s="1"/>
  <c r="C822" i="16"/>
  <c r="S822" i="16" s="1"/>
  <c r="H822" i="16" s="1"/>
  <c r="C823" i="16"/>
  <c r="C824" i="16"/>
  <c r="S824" i="16" s="1"/>
  <c r="C825" i="16"/>
  <c r="S825" i="16" s="1"/>
  <c r="C826" i="16"/>
  <c r="S826" i="16" s="1"/>
  <c r="C827" i="16"/>
  <c r="S827" i="16" s="1"/>
  <c r="J827" i="16" s="1"/>
  <c r="C828" i="16"/>
  <c r="S828" i="16" s="1"/>
  <c r="H828" i="16" s="1"/>
  <c r="C829" i="16"/>
  <c r="C830" i="16"/>
  <c r="C831" i="16"/>
  <c r="S831" i="16" s="1"/>
  <c r="G831" i="16" s="1"/>
  <c r="C832" i="16"/>
  <c r="C833" i="16"/>
  <c r="C834" i="16"/>
  <c r="S834" i="16" s="1"/>
  <c r="C835" i="16"/>
  <c r="C836" i="16"/>
  <c r="S836" i="16" s="1"/>
  <c r="C837" i="16"/>
  <c r="S837" i="16" s="1"/>
  <c r="H837" i="16" s="1"/>
  <c r="C838" i="16"/>
  <c r="S838" i="16" s="1"/>
  <c r="G838" i="16" s="1"/>
  <c r="C839" i="16"/>
  <c r="S839" i="16" s="1"/>
  <c r="H839" i="16" s="1"/>
  <c r="C840" i="16"/>
  <c r="S840" i="16" s="1"/>
  <c r="C841" i="16"/>
  <c r="S841" i="16" s="1"/>
  <c r="C842" i="16"/>
  <c r="S842" i="16" s="1"/>
  <c r="H842" i="16" s="1"/>
  <c r="C843" i="16"/>
  <c r="C844" i="16"/>
  <c r="S844" i="16" s="1"/>
  <c r="G844" i="16" s="1"/>
  <c r="C845" i="16"/>
  <c r="C846" i="16"/>
  <c r="S846" i="16" s="1"/>
  <c r="G846" i="16" s="1"/>
  <c r="C847" i="16"/>
  <c r="S847" i="16" s="1"/>
  <c r="I847" i="16" s="1"/>
  <c r="C848" i="16"/>
  <c r="S848" i="16" s="1"/>
  <c r="H848" i="16" s="1"/>
  <c r="C849" i="16"/>
  <c r="S849" i="16" s="1"/>
  <c r="C850" i="16"/>
  <c r="S850" i="16" s="1"/>
  <c r="H850" i="16" s="1"/>
  <c r="C851" i="16"/>
  <c r="S851" i="16" s="1"/>
  <c r="H851" i="16" s="1"/>
  <c r="C852" i="16"/>
  <c r="C853" i="16"/>
  <c r="S853" i="16" s="1"/>
  <c r="D853" i="16" s="1"/>
  <c r="C854" i="16"/>
  <c r="C855" i="16"/>
  <c r="C856" i="16"/>
  <c r="S856" i="16" s="1"/>
  <c r="C857" i="16"/>
  <c r="S857" i="16" s="1"/>
  <c r="I857" i="16" s="1"/>
  <c r="C858" i="16"/>
  <c r="S858" i="16" s="1"/>
  <c r="H858" i="16" s="1"/>
  <c r="C859" i="16"/>
  <c r="S859" i="16" s="1"/>
  <c r="C860" i="16"/>
  <c r="S860" i="16" s="1"/>
  <c r="C861" i="16"/>
  <c r="C862" i="16"/>
  <c r="C863" i="16"/>
  <c r="S863" i="16" s="1"/>
  <c r="C864" i="16"/>
  <c r="S864" i="16" s="1"/>
  <c r="H864" i="16" s="1"/>
  <c r="C865" i="16"/>
  <c r="S865" i="16" s="1"/>
  <c r="G865" i="16" s="1"/>
  <c r="C866" i="16"/>
  <c r="S866" i="16" s="1"/>
  <c r="J866" i="16" s="1"/>
  <c r="C867" i="16"/>
  <c r="S867" i="16" s="1"/>
  <c r="C868" i="16"/>
  <c r="C869" i="16"/>
  <c r="S869" i="16" s="1"/>
  <c r="C870" i="16"/>
  <c r="S870" i="16" s="1"/>
  <c r="F870" i="16" s="1"/>
  <c r="C871" i="16"/>
  <c r="C872" i="16"/>
  <c r="S872" i="16" s="1"/>
  <c r="J872" i="16" s="1"/>
  <c r="C873" i="16"/>
  <c r="S873" i="16" s="1"/>
  <c r="C874" i="16"/>
  <c r="S874" i="16" s="1"/>
  <c r="H874" i="16" s="1"/>
  <c r="C875" i="16"/>
  <c r="S875" i="16" s="1"/>
  <c r="C876" i="16"/>
  <c r="S876" i="16" s="1"/>
  <c r="I876" i="16" s="1"/>
  <c r="C877" i="16"/>
  <c r="S877" i="16" s="1"/>
  <c r="C878" i="16"/>
  <c r="S878" i="16" s="1"/>
  <c r="H878" i="16" s="1"/>
  <c r="C879" i="16"/>
  <c r="S879" i="16" s="1"/>
  <c r="F879" i="16" s="1"/>
  <c r="C880" i="16"/>
  <c r="C881" i="16"/>
  <c r="C882" i="16"/>
  <c r="S882" i="16" s="1"/>
  <c r="J882" i="16" s="1"/>
  <c r="C883" i="16"/>
  <c r="S883" i="16" s="1"/>
  <c r="C884" i="16"/>
  <c r="S884" i="16" s="1"/>
  <c r="G884" i="16" s="1"/>
  <c r="C885" i="16"/>
  <c r="S885" i="16" s="1"/>
  <c r="C886" i="16"/>
  <c r="S886" i="16" s="1"/>
  <c r="G886" i="16" s="1"/>
  <c r="C887" i="16"/>
  <c r="C888" i="16"/>
  <c r="S888" i="16" s="1"/>
  <c r="C889" i="16"/>
  <c r="S889" i="16" s="1"/>
  <c r="F889" i="16" s="1"/>
  <c r="C890" i="16"/>
  <c r="S890" i="16" s="1"/>
  <c r="C891" i="16"/>
  <c r="S891" i="16" s="1"/>
  <c r="I891" i="16" s="1"/>
  <c r="C892" i="16"/>
  <c r="S892" i="16" s="1"/>
  <c r="J892" i="16" s="1"/>
  <c r="C893" i="16"/>
  <c r="S893" i="16" s="1"/>
  <c r="C894" i="16"/>
  <c r="S894" i="16" s="1"/>
  <c r="C895" i="16"/>
  <c r="C896" i="16"/>
  <c r="S896" i="16" s="1"/>
  <c r="H896" i="16" s="1"/>
  <c r="C897" i="16"/>
  <c r="S897" i="16" s="1"/>
  <c r="E897" i="16" s="1"/>
  <c r="C898" i="16"/>
  <c r="S898" i="16" s="1"/>
  <c r="F898" i="16" s="1"/>
  <c r="C899" i="16"/>
  <c r="S899" i="16" s="1"/>
  <c r="F899" i="16" s="1"/>
  <c r="C900" i="16"/>
  <c r="S900" i="16" s="1"/>
  <c r="G900" i="16" s="1"/>
  <c r="C901" i="16"/>
  <c r="C902" i="16"/>
  <c r="S902" i="16" s="1"/>
  <c r="J902" i="16" s="1"/>
  <c r="C903" i="16"/>
  <c r="S903" i="16" s="1"/>
  <c r="I903" i="16" s="1"/>
  <c r="C904" i="16"/>
  <c r="C905" i="16"/>
  <c r="S905" i="16" s="1"/>
  <c r="C906" i="16"/>
  <c r="S906" i="16" s="1"/>
  <c r="H906" i="16" s="1"/>
  <c r="C907" i="16"/>
  <c r="C908" i="16"/>
  <c r="S908" i="16" s="1"/>
  <c r="C909" i="16"/>
  <c r="S909" i="16" s="1"/>
  <c r="J909" i="16" s="1"/>
  <c r="C910" i="16"/>
  <c r="S910" i="16" s="1"/>
  <c r="C911" i="16"/>
  <c r="C912" i="16"/>
  <c r="S912" i="16" s="1"/>
  <c r="H912" i="16" s="1"/>
  <c r="C913" i="16"/>
  <c r="C914" i="16"/>
  <c r="S914" i="16" s="1"/>
  <c r="F914" i="16" s="1"/>
  <c r="C915" i="16"/>
  <c r="S915" i="16" s="1"/>
  <c r="F915" i="16" s="1"/>
  <c r="C916" i="16"/>
  <c r="S916" i="16" s="1"/>
  <c r="J916" i="16" s="1"/>
  <c r="C917" i="16"/>
  <c r="S917" i="16" s="1"/>
  <c r="H917" i="16" s="1"/>
  <c r="C918" i="16"/>
  <c r="S918" i="16" s="1"/>
  <c r="J918" i="16" s="1"/>
  <c r="C919" i="16"/>
  <c r="S919" i="16" s="1"/>
  <c r="I919" i="16" s="1"/>
  <c r="C920" i="16"/>
  <c r="S920" i="16" s="1"/>
  <c r="C921" i="16"/>
  <c r="C922" i="16"/>
  <c r="S922" i="16" s="1"/>
  <c r="H922" i="16" s="1"/>
  <c r="C923" i="16"/>
  <c r="S923" i="16" s="1"/>
  <c r="C924" i="16"/>
  <c r="C925" i="16"/>
  <c r="C926" i="16"/>
  <c r="S926" i="16" s="1"/>
  <c r="I926" i="16" s="1"/>
  <c r="C927" i="16"/>
  <c r="S927" i="16" s="1"/>
  <c r="G927" i="16" s="1"/>
  <c r="C928" i="16"/>
  <c r="S928" i="16" s="1"/>
  <c r="C929" i="16"/>
  <c r="S929" i="16" s="1"/>
  <c r="F929" i="16" s="1"/>
  <c r="C930" i="16"/>
  <c r="S930" i="16" s="1"/>
  <c r="C931" i="16"/>
  <c r="S931" i="16" s="1"/>
  <c r="I931" i="16" s="1"/>
  <c r="C932" i="16"/>
  <c r="S932" i="16" s="1"/>
  <c r="H932" i="16" s="1"/>
  <c r="C933" i="16"/>
  <c r="S933" i="16" s="1"/>
  <c r="H933" i="16" s="1"/>
  <c r="C934" i="16"/>
  <c r="S934" i="16" s="1"/>
  <c r="C935" i="16"/>
  <c r="S935" i="16" s="1"/>
  <c r="C936" i="16"/>
  <c r="S936" i="16" s="1"/>
  <c r="G936" i="16" s="1"/>
  <c r="C937" i="16"/>
  <c r="C938" i="16"/>
  <c r="C939" i="16"/>
  <c r="S939" i="16" s="1"/>
  <c r="J939" i="16" s="1"/>
  <c r="C940" i="16"/>
  <c r="C941" i="16"/>
  <c r="S941" i="16" s="1"/>
  <c r="F941" i="16" s="1"/>
  <c r="C942" i="16"/>
  <c r="S942" i="16" s="1"/>
  <c r="J942" i="16" s="1"/>
  <c r="C943" i="16"/>
  <c r="S943" i="16" s="1"/>
  <c r="C944" i="16"/>
  <c r="C945" i="16"/>
  <c r="S945" i="16" s="1"/>
  <c r="C946" i="16"/>
  <c r="C947" i="16"/>
  <c r="S947" i="16" s="1"/>
  <c r="C948" i="16"/>
  <c r="S948" i="16" s="1"/>
  <c r="C949" i="16"/>
  <c r="C950" i="16"/>
  <c r="C951" i="16"/>
  <c r="S951" i="16" s="1"/>
  <c r="I951" i="16" s="1"/>
  <c r="C952" i="16"/>
  <c r="S952" i="16" s="1"/>
  <c r="J952" i="16" s="1"/>
  <c r="C953" i="16"/>
  <c r="S953" i="16" s="1"/>
  <c r="C954" i="16"/>
  <c r="C955" i="16"/>
  <c r="S955" i="16" s="1"/>
  <c r="C956" i="16"/>
  <c r="C957" i="16"/>
  <c r="C958" i="16"/>
  <c r="S958" i="16" s="1"/>
  <c r="H958" i="16" s="1"/>
  <c r="C959" i="16"/>
  <c r="S959" i="16" s="1"/>
  <c r="C960" i="16"/>
  <c r="S960" i="16" s="1"/>
  <c r="H960" i="16" s="1"/>
  <c r="C961" i="16"/>
  <c r="C962" i="16"/>
  <c r="S962" i="16" s="1"/>
  <c r="C963" i="16"/>
  <c r="S963" i="16" s="1"/>
  <c r="C964" i="16"/>
  <c r="C965" i="16"/>
  <c r="S965" i="16" s="1"/>
  <c r="C966" i="16"/>
  <c r="S966" i="16" s="1"/>
  <c r="C967" i="16"/>
  <c r="S967" i="16" s="1"/>
  <c r="G967" i="16" s="1"/>
  <c r="C968" i="16"/>
  <c r="C969" i="16"/>
  <c r="S969" i="16" s="1"/>
  <c r="C970" i="16"/>
  <c r="S970" i="16" s="1"/>
  <c r="J970" i="16" s="1"/>
  <c r="C971" i="16"/>
  <c r="S971" i="16" s="1"/>
  <c r="C972" i="16"/>
  <c r="C973" i="16"/>
  <c r="C974" i="16"/>
  <c r="C975" i="16"/>
  <c r="S975" i="16" s="1"/>
  <c r="C976" i="16"/>
  <c r="C977" i="16"/>
  <c r="C978" i="16"/>
  <c r="S978" i="16" s="1"/>
  <c r="G978" i="16" s="1"/>
  <c r="C979" i="16"/>
  <c r="S979" i="16" s="1"/>
  <c r="J979" i="16" s="1"/>
  <c r="C980" i="16"/>
  <c r="C981" i="16"/>
  <c r="C982" i="16"/>
  <c r="S982" i="16" s="1"/>
  <c r="C983" i="16"/>
  <c r="C984" i="16"/>
  <c r="C985" i="16"/>
  <c r="C986" i="16"/>
  <c r="S986" i="16" s="1"/>
  <c r="C987" i="16"/>
  <c r="S987" i="16" s="1"/>
  <c r="I987" i="16" s="1"/>
  <c r="C988" i="16"/>
  <c r="S988" i="16" s="1"/>
  <c r="C989" i="16"/>
  <c r="C990" i="16"/>
  <c r="C991" i="16"/>
  <c r="S991" i="16" s="1"/>
  <c r="F991" i="16" s="1"/>
  <c r="C992" i="16"/>
  <c r="C993" i="16"/>
  <c r="C994" i="16"/>
  <c r="C995" i="16"/>
  <c r="S995" i="16" s="1"/>
  <c r="C996" i="16"/>
  <c r="S996" i="16" s="1"/>
  <c r="C997" i="16"/>
  <c r="C998" i="16"/>
  <c r="S998" i="16" s="1"/>
  <c r="F998" i="16" s="1"/>
  <c r="C999" i="16"/>
  <c r="C1000" i="16"/>
  <c r="S1000" i="16" s="1"/>
  <c r="G1000" i="16" s="1"/>
  <c r="C1001" i="16"/>
  <c r="C1002" i="16"/>
  <c r="C1003" i="16"/>
  <c r="S1003" i="16" s="1"/>
  <c r="F1003" i="16" s="1"/>
  <c r="C1004" i="16"/>
  <c r="S1004" i="16" s="1"/>
  <c r="C1005" i="16"/>
  <c r="C1006" i="16"/>
  <c r="S1006" i="16" s="1"/>
  <c r="H1006" i="16" s="1"/>
  <c r="C1007" i="16"/>
  <c r="S1007" i="16" s="1"/>
  <c r="J1007" i="16" s="1"/>
  <c r="C1008" i="16"/>
  <c r="S1008" i="16" s="1"/>
  <c r="C1009" i="16"/>
  <c r="C1010" i="16"/>
  <c r="C1011" i="16"/>
  <c r="S1011" i="16" s="1"/>
  <c r="C1012" i="16"/>
  <c r="C1013" i="16"/>
  <c r="C1014" i="16"/>
  <c r="S1014" i="16" s="1"/>
  <c r="C1015" i="16"/>
  <c r="C1016" i="16"/>
  <c r="C1017" i="16"/>
  <c r="S1017" i="16" s="1"/>
  <c r="F1017" i="16" s="1"/>
  <c r="C1018" i="16"/>
  <c r="C1019" i="16"/>
  <c r="S1019" i="16" s="1"/>
  <c r="F1019" i="16" s="1"/>
  <c r="C1020" i="16"/>
  <c r="C1021" i="16"/>
  <c r="C1022" i="16"/>
  <c r="S1022" i="16" s="1"/>
  <c r="F1022" i="16" s="1"/>
  <c r="C1023" i="16"/>
  <c r="C1024" i="16"/>
  <c r="C1025" i="16"/>
  <c r="C1026" i="16"/>
  <c r="S1026" i="16" s="1"/>
  <c r="G1026" i="16" s="1"/>
  <c r="C1027" i="16"/>
  <c r="S1027" i="16" s="1"/>
  <c r="J1027" i="16" s="1"/>
  <c r="C1028" i="16"/>
  <c r="S1028" i="16" s="1"/>
  <c r="J1028" i="16" s="1"/>
  <c r="C1029" i="16"/>
  <c r="S1029" i="16" s="1"/>
  <c r="H1029" i="16" s="1"/>
  <c r="C1030" i="16"/>
  <c r="C1031" i="16"/>
  <c r="C1032" i="16"/>
  <c r="S1032" i="16" s="1"/>
  <c r="C1033" i="16"/>
  <c r="C1034" i="16"/>
  <c r="S1034" i="16" s="1"/>
  <c r="J1034" i="16" s="1"/>
  <c r="C1035" i="16"/>
  <c r="C1036" i="16"/>
  <c r="S1036" i="16" s="1"/>
  <c r="C1037" i="16"/>
  <c r="C1038" i="16"/>
  <c r="C1039" i="16"/>
  <c r="S1039" i="16" s="1"/>
  <c r="J1039" i="16" s="1"/>
  <c r="C1040" i="16"/>
  <c r="S1040" i="16" s="1"/>
  <c r="G1040" i="16" s="1"/>
  <c r="C1041" i="16"/>
  <c r="S1041" i="16" s="1"/>
  <c r="F1041" i="16" s="1"/>
  <c r="C1042" i="16"/>
  <c r="S1042" i="16" s="1"/>
  <c r="C1043" i="16"/>
  <c r="S1043" i="16" s="1"/>
  <c r="C1044" i="16"/>
  <c r="C1045" i="16"/>
  <c r="C1046" i="16"/>
  <c r="S1046" i="16" s="1"/>
  <c r="G1046" i="16" s="1"/>
  <c r="C1047" i="16"/>
  <c r="S1047" i="16" s="1"/>
  <c r="C1048" i="16"/>
  <c r="C1049" i="16"/>
  <c r="S1049" i="16" s="1"/>
  <c r="C1050" i="16"/>
  <c r="S1050" i="16" s="1"/>
  <c r="I1050" i="16" s="1"/>
  <c r="C1051" i="16"/>
  <c r="S1051" i="16" s="1"/>
  <c r="F1051" i="16" s="1"/>
  <c r="C1052" i="16"/>
  <c r="S1052" i="16" s="1"/>
  <c r="C1053" i="16"/>
  <c r="C1054" i="16"/>
  <c r="S1054" i="16" s="1"/>
  <c r="H1054" i="16" s="1"/>
  <c r="C1055" i="16"/>
  <c r="S1055" i="16" s="1"/>
  <c r="J1055" i="16" s="1"/>
  <c r="C1056" i="16"/>
  <c r="S1056" i="16" s="1"/>
  <c r="I1056" i="16" s="1"/>
  <c r="C1057" i="16"/>
  <c r="C1058" i="16"/>
  <c r="S1058" i="16" s="1"/>
  <c r="J1058" i="16" s="1"/>
  <c r="C1059" i="16"/>
  <c r="S1059" i="16" s="1"/>
  <c r="I1059" i="16" s="1"/>
  <c r="C1060" i="16"/>
  <c r="S1060" i="16" s="1"/>
  <c r="C1061" i="16"/>
  <c r="C1062" i="16"/>
  <c r="C1063" i="16"/>
  <c r="S1063" i="16" s="1"/>
  <c r="C1064" i="16"/>
  <c r="S1064" i="16" s="1"/>
  <c r="C1065" i="16"/>
  <c r="C1066" i="16"/>
  <c r="S1066" i="16" s="1"/>
  <c r="H1066" i="16" s="1"/>
  <c r="C1067" i="16"/>
  <c r="S1067" i="16" s="1"/>
  <c r="F1067" i="16" s="1"/>
  <c r="C1068" i="16"/>
  <c r="S1068" i="16" s="1"/>
  <c r="F1068" i="16" s="1"/>
  <c r="C1069" i="16"/>
  <c r="C1070" i="16"/>
  <c r="S1070" i="16" s="1"/>
  <c r="I1070" i="16" s="1"/>
  <c r="C1071" i="16"/>
  <c r="S1071" i="16" s="1"/>
  <c r="H1071" i="16" s="1"/>
  <c r="C1072" i="16"/>
  <c r="C1073" i="16"/>
  <c r="C1074" i="16"/>
  <c r="S1074" i="16" s="1"/>
  <c r="I1074" i="16" s="1"/>
  <c r="C1075" i="16"/>
  <c r="S1075" i="16" s="1"/>
  <c r="F1075" i="16" s="1"/>
  <c r="C1076" i="16"/>
  <c r="C1077" i="16"/>
  <c r="C1078" i="16"/>
  <c r="S1078" i="16" s="1"/>
  <c r="G1078" i="16" s="1"/>
  <c r="C1079" i="16"/>
  <c r="S1079" i="16" s="1"/>
  <c r="C1080" i="16"/>
  <c r="C1081" i="16"/>
  <c r="S1081" i="16" s="1"/>
  <c r="C1082" i="16"/>
  <c r="S1082" i="16" s="1"/>
  <c r="C1083" i="16"/>
  <c r="S1083" i="16" s="1"/>
  <c r="C1084" i="16"/>
  <c r="S1084" i="16" s="1"/>
  <c r="C1085" i="16"/>
  <c r="S1085" i="16" s="1"/>
  <c r="C1086" i="16"/>
  <c r="S1086" i="16" s="1"/>
  <c r="I1086" i="16" s="1"/>
  <c r="C1087" i="16"/>
  <c r="S1087" i="16" s="1"/>
  <c r="C1088" i="16"/>
  <c r="S1088" i="16" s="1"/>
  <c r="I1088" i="16" s="1"/>
  <c r="C1089" i="16"/>
  <c r="C1090" i="16"/>
  <c r="S1090" i="16" s="1"/>
  <c r="C1091" i="16"/>
  <c r="S1091" i="16" s="1"/>
  <c r="H1091" i="16" s="1"/>
  <c r="C1092" i="16"/>
  <c r="S1092" i="16" s="1"/>
  <c r="I1092" i="16" s="1"/>
  <c r="C1093" i="16"/>
  <c r="C1094" i="16"/>
  <c r="S1094" i="16" s="1"/>
  <c r="C1095" i="16"/>
  <c r="C1096" i="16"/>
  <c r="C1097" i="16"/>
  <c r="C1098" i="16"/>
  <c r="C1099" i="16"/>
  <c r="S1099" i="16" s="1"/>
  <c r="I1099" i="16" s="1"/>
  <c r="C1100" i="16"/>
  <c r="S1100" i="16" s="1"/>
  <c r="F1100" i="16" s="1"/>
  <c r="C1101" i="16"/>
  <c r="S1101" i="16" s="1"/>
  <c r="C1102" i="16"/>
  <c r="S1102" i="16" s="1"/>
  <c r="H1102" i="16" s="1"/>
  <c r="C1103" i="16"/>
  <c r="C1104" i="16"/>
  <c r="S1104" i="16" s="1"/>
  <c r="C1105" i="16"/>
  <c r="S1105" i="16" s="1"/>
  <c r="I1105" i="16" s="1"/>
  <c r="C1106" i="16"/>
  <c r="S1106" i="16" s="1"/>
  <c r="I1106" i="16" s="1"/>
  <c r="C1107" i="16"/>
  <c r="S1107" i="16" s="1"/>
  <c r="J1107" i="16" s="1"/>
  <c r="C1108" i="16"/>
  <c r="S1108" i="16" s="1"/>
  <c r="J1108" i="16" s="1"/>
  <c r="C1109" i="16"/>
  <c r="S1109" i="16" s="1"/>
  <c r="C1110" i="16"/>
  <c r="S1110" i="16" s="1"/>
  <c r="C1111" i="16"/>
  <c r="S1111" i="16" s="1"/>
  <c r="I1111" i="16" s="1"/>
  <c r="C1112" i="16"/>
  <c r="S1112" i="16" s="1"/>
  <c r="I1112" i="16" s="1"/>
  <c r="C1113" i="16"/>
  <c r="S1113" i="16" s="1"/>
  <c r="F1113" i="16" s="1"/>
  <c r="C1114" i="16"/>
  <c r="S1114" i="16" s="1"/>
  <c r="H1114" i="16" s="1"/>
  <c r="C1115" i="16"/>
  <c r="S1115" i="16" s="1"/>
  <c r="G1115" i="16" s="1"/>
  <c r="C1116" i="16"/>
  <c r="S1116" i="16" s="1"/>
  <c r="F1116" i="16" s="1"/>
  <c r="C1117" i="16"/>
  <c r="S1117" i="16" s="1"/>
  <c r="C1118" i="16"/>
  <c r="C1119" i="16"/>
  <c r="C1120" i="16"/>
  <c r="C1121" i="16"/>
  <c r="C1122" i="16"/>
  <c r="C1123" i="16"/>
  <c r="C1124" i="16"/>
  <c r="S1124" i="16" s="1"/>
  <c r="J1124" i="16" s="1"/>
  <c r="C1125" i="16"/>
  <c r="C1126" i="16"/>
  <c r="S1126" i="16" s="1"/>
  <c r="C1127" i="16"/>
  <c r="C1128" i="16"/>
  <c r="S1128" i="16" s="1"/>
  <c r="G1128" i="16" s="1"/>
  <c r="C1129" i="16"/>
  <c r="S1129" i="16" s="1"/>
  <c r="F1129" i="16" s="1"/>
  <c r="C1130" i="16"/>
  <c r="C1131" i="16"/>
  <c r="C1132" i="16"/>
  <c r="S1132" i="16" s="1"/>
  <c r="I1132" i="16" s="1"/>
  <c r="C1133" i="16"/>
  <c r="S1133" i="16" s="1"/>
  <c r="J1133" i="16" s="1"/>
  <c r="C1134" i="16"/>
  <c r="S1134" i="16" s="1"/>
  <c r="C1135" i="16"/>
  <c r="C1136" i="16"/>
  <c r="C1137" i="16"/>
  <c r="C1138" i="16"/>
  <c r="C1139" i="16"/>
  <c r="S1139" i="16" s="1"/>
  <c r="J1139" i="16" s="1"/>
  <c r="C1140" i="16"/>
  <c r="C1141" i="16"/>
  <c r="S1141" i="16" s="1"/>
  <c r="G1141" i="16" s="1"/>
  <c r="C1142" i="16"/>
  <c r="S1142" i="16" s="1"/>
  <c r="C1143" i="16"/>
  <c r="C1144" i="16"/>
  <c r="C1145" i="16"/>
  <c r="C1146" i="16"/>
  <c r="S1146" i="16" s="1"/>
  <c r="G1146" i="16" s="1"/>
  <c r="C1147" i="16"/>
  <c r="C1148" i="16"/>
  <c r="C1149" i="16"/>
  <c r="C1150" i="16"/>
  <c r="S1150" i="16" s="1"/>
  <c r="C1151" i="16"/>
  <c r="C1152" i="16"/>
  <c r="S1152" i="16" s="1"/>
  <c r="C1153" i="16"/>
  <c r="S1153" i="16" s="1"/>
  <c r="F1153" i="16" s="1"/>
  <c r="C1154" i="16"/>
  <c r="S1154" i="16" s="1"/>
  <c r="F1154" i="16" s="1"/>
  <c r="C1155" i="16"/>
  <c r="C1156" i="16"/>
  <c r="S1156" i="16" s="1"/>
  <c r="G1156" i="16" s="1"/>
  <c r="C1157" i="16"/>
  <c r="C1158" i="16"/>
  <c r="S1158" i="16" s="1"/>
  <c r="H1158" i="16" s="1"/>
  <c r="C1159" i="16"/>
  <c r="S1159" i="16" s="1"/>
  <c r="C1160" i="16"/>
  <c r="S1160" i="16" s="1"/>
  <c r="C1161" i="16"/>
  <c r="S1161" i="16" s="1"/>
  <c r="C1162" i="16"/>
  <c r="C1163" i="16"/>
  <c r="S1163" i="16" s="1"/>
  <c r="I1163" i="16" s="1"/>
  <c r="C1164" i="16"/>
  <c r="C1165" i="16"/>
  <c r="C1166" i="16"/>
  <c r="C1167" i="16"/>
  <c r="C1168" i="16"/>
  <c r="C1169" i="16"/>
  <c r="C1170" i="16"/>
  <c r="C1171" i="16"/>
  <c r="S1171" i="16" s="1"/>
  <c r="H1171" i="16" s="1"/>
  <c r="C1172" i="16"/>
  <c r="S1172" i="16" s="1"/>
  <c r="J1172" i="16" s="1"/>
  <c r="C1173" i="16"/>
  <c r="C1174" i="16"/>
  <c r="C1175" i="16"/>
  <c r="S1175" i="16" s="1"/>
  <c r="C1176" i="16"/>
  <c r="S1176" i="16" s="1"/>
  <c r="F1176" i="16" s="1"/>
  <c r="C1177" i="16"/>
  <c r="S1177" i="16" s="1"/>
  <c r="C1178" i="16"/>
  <c r="S1178" i="16" s="1"/>
  <c r="J1178" i="16" s="1"/>
  <c r="C1179" i="16"/>
  <c r="S1179" i="16" s="1"/>
  <c r="H1179" i="16" s="1"/>
  <c r="C1180" i="16"/>
  <c r="S1180" i="16" s="1"/>
  <c r="F1180" i="16" s="1"/>
  <c r="C1181" i="16"/>
  <c r="C1182" i="16"/>
  <c r="S1182" i="16" s="1"/>
  <c r="F1182" i="16" s="1"/>
  <c r="C1183" i="16"/>
  <c r="S1183" i="16" s="1"/>
  <c r="H1183" i="16" s="1"/>
  <c r="C1184" i="16"/>
  <c r="S1184" i="16" s="1"/>
  <c r="J1184" i="16" s="1"/>
  <c r="C1185" i="16"/>
  <c r="C1186" i="16"/>
  <c r="C1187" i="16"/>
  <c r="C1188" i="16"/>
  <c r="S1188" i="16" s="1"/>
  <c r="C1189" i="16"/>
  <c r="S1189" i="16" s="1"/>
  <c r="C1190" i="16"/>
  <c r="S1190" i="16" s="1"/>
  <c r="J1190" i="16" s="1"/>
  <c r="C1191" i="16"/>
  <c r="S1191" i="16" s="1"/>
  <c r="H1191" i="16" s="1"/>
  <c r="C1192" i="16"/>
  <c r="S1192" i="16" s="1"/>
  <c r="D1192" i="16" s="1"/>
  <c r="C1193" i="16"/>
  <c r="C1194" i="16"/>
  <c r="C1195" i="16"/>
  <c r="C1196" i="16"/>
  <c r="S1196" i="16" s="1"/>
  <c r="C1197" i="16"/>
  <c r="C1198" i="16"/>
  <c r="C1199" i="16"/>
  <c r="C1200" i="16"/>
  <c r="S1200" i="16" s="1"/>
  <c r="J1200" i="16" s="1"/>
  <c r="C1201" i="16"/>
  <c r="C1202" i="16"/>
  <c r="S1202" i="16" s="1"/>
  <c r="H1202" i="16" s="1"/>
  <c r="C1203" i="16"/>
  <c r="S1203" i="16" s="1"/>
  <c r="J1203" i="16" s="1"/>
  <c r="C1204" i="16"/>
  <c r="C1205" i="16"/>
  <c r="C1206" i="16"/>
  <c r="C1207" i="16"/>
  <c r="S1207" i="16" s="1"/>
  <c r="F1207" i="16" s="1"/>
  <c r="C1208" i="16"/>
  <c r="S1208" i="16" s="1"/>
  <c r="I1208" i="16" s="1"/>
  <c r="C1209" i="16"/>
  <c r="C1210" i="16"/>
  <c r="S1210" i="16" s="1"/>
  <c r="F1210" i="16" s="1"/>
  <c r="C1211" i="16"/>
  <c r="S1211" i="16" s="1"/>
  <c r="J1211" i="16" s="1"/>
  <c r="C1212" i="16"/>
  <c r="S1212" i="16" s="1"/>
  <c r="C1213" i="16"/>
  <c r="C1214" i="16"/>
  <c r="S1214" i="16" s="1"/>
  <c r="C1215" i="16"/>
  <c r="S1215" i="16" s="1"/>
  <c r="F1215" i="16" s="1"/>
  <c r="C1216" i="16"/>
  <c r="S1216" i="16" s="1"/>
  <c r="C1217" i="16"/>
  <c r="C1218" i="16"/>
  <c r="S1218" i="16" s="1"/>
  <c r="C1219" i="16"/>
  <c r="S1219" i="16" s="1"/>
  <c r="H1219" i="16" s="1"/>
  <c r="C1220" i="16"/>
  <c r="C1221" i="16"/>
  <c r="C1222" i="16"/>
  <c r="S1222" i="16" s="1"/>
  <c r="I1222" i="16" s="1"/>
  <c r="C1223" i="16"/>
  <c r="C1224" i="16"/>
  <c r="C1225" i="16"/>
  <c r="S1225" i="16" s="1"/>
  <c r="C1226" i="16"/>
  <c r="C1227" i="16"/>
  <c r="S1227" i="16" s="1"/>
  <c r="C1228" i="16"/>
  <c r="S1228" i="16" s="1"/>
  <c r="C1229" i="16"/>
  <c r="C1230" i="16"/>
  <c r="S1230" i="16" s="1"/>
  <c r="J1230" i="16" s="1"/>
  <c r="C1231" i="16"/>
  <c r="C1232" i="16"/>
  <c r="S1232" i="16" s="1"/>
  <c r="F1232" i="16" s="1"/>
  <c r="C1233" i="16"/>
  <c r="C1234" i="16"/>
  <c r="C1235" i="16"/>
  <c r="S1235" i="16" s="1"/>
  <c r="H1235" i="16" s="1"/>
  <c r="C1236" i="16"/>
  <c r="S1236" i="16" s="1"/>
  <c r="C1237" i="16"/>
  <c r="S1237" i="16" s="1"/>
  <c r="C1238" i="16"/>
  <c r="S1238" i="16" s="1"/>
  <c r="C1239" i="16"/>
  <c r="C1240" i="16"/>
  <c r="S1240" i="16" s="1"/>
  <c r="H1240" i="16" s="1"/>
  <c r="C1241" i="16"/>
  <c r="S1241" i="16" s="1"/>
  <c r="F1241" i="16" s="1"/>
  <c r="C1242" i="16"/>
  <c r="S1242" i="16" s="1"/>
  <c r="H1242" i="16" s="1"/>
  <c r="C1243" i="16"/>
  <c r="S1243" i="16" s="1"/>
  <c r="J1243" i="16" s="1"/>
  <c r="C1244" i="16"/>
  <c r="S1244" i="16" s="1"/>
  <c r="C1245" i="16"/>
  <c r="C1246" i="16"/>
  <c r="S1246" i="16" s="1"/>
  <c r="F1246" i="16" s="1"/>
  <c r="C1247" i="16"/>
  <c r="S1247" i="16" s="1"/>
  <c r="C1248" i="16"/>
  <c r="S1248" i="16" s="1"/>
  <c r="C1249" i="16"/>
  <c r="C1250" i="16"/>
  <c r="S1250" i="16" s="1"/>
  <c r="H1250" i="16" s="1"/>
  <c r="C1251" i="16"/>
  <c r="S1251" i="16" s="1"/>
  <c r="C1252" i="16"/>
  <c r="S1252" i="16" s="1"/>
  <c r="D1252" i="16" s="1"/>
  <c r="C1253" i="16"/>
  <c r="S1253" i="16" s="1"/>
  <c r="C1254" i="16"/>
  <c r="C1255" i="16"/>
  <c r="S1255" i="16" s="1"/>
  <c r="C1256" i="16"/>
  <c r="S1256" i="16" s="1"/>
  <c r="C1257" i="16"/>
  <c r="S1257" i="16" s="1"/>
  <c r="C1258" i="16"/>
  <c r="C1259" i="16"/>
  <c r="C1260" i="16"/>
  <c r="C1261" i="16"/>
  <c r="S1261" i="16" s="1"/>
  <c r="H1261" i="16" s="1"/>
  <c r="C1262" i="16"/>
  <c r="C1263" i="16"/>
  <c r="S1263" i="16" s="1"/>
  <c r="C1264" i="16"/>
  <c r="S1264" i="16" s="1"/>
  <c r="H1264" i="16" s="1"/>
  <c r="C1265" i="16"/>
  <c r="S1265" i="16" s="1"/>
  <c r="H1265" i="16" s="1"/>
  <c r="C1266" i="16"/>
  <c r="C1267" i="16"/>
  <c r="S1267" i="16" s="1"/>
  <c r="J1267" i="16" s="1"/>
  <c r="C1268" i="16"/>
  <c r="S1268" i="16" s="1"/>
  <c r="C1269" i="16"/>
  <c r="S1269" i="16" s="1"/>
  <c r="C1270" i="16"/>
  <c r="S1270" i="16" s="1"/>
  <c r="I1270" i="16" s="1"/>
  <c r="C1271" i="16"/>
  <c r="S1271" i="16" s="1"/>
  <c r="C1272" i="16"/>
  <c r="C1273" i="16"/>
  <c r="C1274" i="16"/>
  <c r="S1274" i="16" s="1"/>
  <c r="C1275" i="16"/>
  <c r="S1275" i="16" s="1"/>
  <c r="C1276" i="16"/>
  <c r="C1277" i="16"/>
  <c r="C1278" i="16"/>
  <c r="C1279" i="16"/>
  <c r="C1280" i="16"/>
  <c r="C1281" i="16"/>
  <c r="C1282" i="16"/>
  <c r="C1283" i="16"/>
  <c r="S1283" i="16" s="1"/>
  <c r="C1284" i="16"/>
  <c r="C1285" i="16"/>
  <c r="C1286" i="16"/>
  <c r="C1287" i="16"/>
  <c r="S1287" i="16" s="1"/>
  <c r="F1287" i="16" s="1"/>
  <c r="C1288" i="16"/>
  <c r="C1289" i="16"/>
  <c r="C1290" i="16"/>
  <c r="S1290" i="16" s="1"/>
  <c r="C1291" i="16"/>
  <c r="S1291" i="16" s="1"/>
  <c r="I1291" i="16" s="1"/>
  <c r="C1292" i="16"/>
  <c r="C1293" i="16"/>
  <c r="C1294" i="16"/>
  <c r="S1294" i="16" s="1"/>
  <c r="G1294" i="16" s="1"/>
  <c r="C1295" i="16"/>
  <c r="C1296" i="16"/>
  <c r="C1297" i="16"/>
  <c r="C1298" i="16"/>
  <c r="C1299" i="16"/>
  <c r="S1299" i="16" s="1"/>
  <c r="F1299" i="16" s="1"/>
  <c r="C1300" i="16"/>
  <c r="S1300" i="16" s="1"/>
  <c r="F1300" i="16" s="1"/>
  <c r="C1301" i="16"/>
  <c r="C1302" i="16"/>
  <c r="S1302" i="16" s="1"/>
  <c r="F1302" i="16" s="1"/>
  <c r="C1303" i="16"/>
  <c r="C1304" i="16"/>
  <c r="S1304" i="16" s="1"/>
  <c r="C1305" i="16"/>
  <c r="S1305" i="16" s="1"/>
  <c r="I1305" i="16" s="1"/>
  <c r="C1306" i="16"/>
  <c r="S1306" i="16" s="1"/>
  <c r="H1306" i="16" s="1"/>
  <c r="C1307" i="16"/>
  <c r="S1307" i="16" s="1"/>
  <c r="C1308" i="16"/>
  <c r="S1308" i="16" s="1"/>
  <c r="G1308" i="16" s="1"/>
  <c r="C1309" i="16"/>
  <c r="S1309" i="16" s="1"/>
  <c r="F1309" i="16" s="1"/>
  <c r="C1310" i="16"/>
  <c r="S1310" i="16" s="1"/>
  <c r="H1310" i="16" s="1"/>
  <c r="C1311" i="16"/>
  <c r="C1312" i="16"/>
  <c r="S1312" i="16" s="1"/>
  <c r="G1312" i="16" s="1"/>
  <c r="C1313" i="16"/>
  <c r="C1314" i="16"/>
  <c r="S1314" i="16" s="1"/>
  <c r="H1314" i="16" s="1"/>
  <c r="C1315" i="16"/>
  <c r="C1316" i="16"/>
  <c r="S1316" i="16" s="1"/>
  <c r="H1316" i="16" s="1"/>
  <c r="C1317" i="16"/>
  <c r="C1318" i="16"/>
  <c r="S1318" i="16" s="1"/>
  <c r="F1318" i="16" s="1"/>
  <c r="C1319" i="16"/>
  <c r="S1319" i="16" s="1"/>
  <c r="D1319" i="16" s="1"/>
  <c r="C1320" i="16"/>
  <c r="S1320" i="16" s="1"/>
  <c r="C1321" i="16"/>
  <c r="C1322" i="16"/>
  <c r="S1322" i="16" s="1"/>
  <c r="C1323" i="16"/>
  <c r="C1324" i="16"/>
  <c r="C1325" i="16"/>
  <c r="C1326" i="16"/>
  <c r="S1326" i="16" s="1"/>
  <c r="F1326" i="16" s="1"/>
  <c r="C1327" i="16"/>
  <c r="C1328" i="16"/>
  <c r="S1328" i="16" s="1"/>
  <c r="F1328" i="16" s="1"/>
  <c r="C1329" i="16"/>
  <c r="S1329" i="16" s="1"/>
  <c r="C1330" i="16"/>
  <c r="C1331" i="16"/>
  <c r="C1332" i="16"/>
  <c r="S1332" i="16" s="1"/>
  <c r="I1332" i="16" s="1"/>
  <c r="C1333" i="16"/>
  <c r="C1334" i="16"/>
  <c r="S1334" i="16" s="1"/>
  <c r="C1335" i="16"/>
  <c r="S1335" i="16" s="1"/>
  <c r="E1335" i="16" s="1"/>
  <c r="C1336" i="16"/>
  <c r="C1337" i="16"/>
  <c r="C1338" i="16"/>
  <c r="S1338" i="16" s="1"/>
  <c r="J1338" i="16" s="1"/>
  <c r="C1339" i="16"/>
  <c r="S1339" i="16" s="1"/>
  <c r="F1339" i="16" s="1"/>
  <c r="C1340" i="16"/>
  <c r="C1341" i="16"/>
  <c r="S1341" i="16" s="1"/>
  <c r="C1342" i="16"/>
  <c r="C1343" i="16"/>
  <c r="C1344" i="16"/>
  <c r="C1345" i="16"/>
  <c r="C1346" i="16"/>
  <c r="S1346" i="16" s="1"/>
  <c r="I1346" i="16" s="1"/>
  <c r="C1347" i="16"/>
  <c r="S1347" i="16" s="1"/>
  <c r="F1347" i="16" s="1"/>
  <c r="C1348" i="16"/>
  <c r="S1348" i="16" s="1"/>
  <c r="C1349" i="16"/>
  <c r="C1350" i="16"/>
  <c r="S1350" i="16" s="1"/>
  <c r="C1351" i="16"/>
  <c r="C1352" i="16"/>
  <c r="S1352" i="16" s="1"/>
  <c r="C1353" i="16"/>
  <c r="S1353" i="16" s="1"/>
  <c r="I1353" i="16" s="1"/>
  <c r="C1354" i="16"/>
  <c r="S1354" i="16" s="1"/>
  <c r="C1355" i="16"/>
  <c r="C1356" i="16"/>
  <c r="S1356" i="16" s="1"/>
  <c r="H1356" i="16" s="1"/>
  <c r="C1357" i="16"/>
  <c r="C1358" i="16"/>
  <c r="S1358" i="16" s="1"/>
  <c r="F1358" i="16" s="1"/>
  <c r="C1359" i="16"/>
  <c r="C1360" i="16"/>
  <c r="S1360" i="16" s="1"/>
  <c r="I1360" i="16" s="1"/>
  <c r="C1361" i="16"/>
  <c r="C1362" i="16"/>
  <c r="S1362" i="16" s="1"/>
  <c r="H1362" i="16" s="1"/>
  <c r="C1363" i="16"/>
  <c r="C1364" i="16"/>
  <c r="S1364" i="16" s="1"/>
  <c r="C1365" i="16"/>
  <c r="S1365" i="16" s="1"/>
  <c r="I1365" i="16" s="1"/>
  <c r="C1366" i="16"/>
  <c r="C1367" i="16"/>
  <c r="S1367" i="16" s="1"/>
  <c r="F1367" i="16" s="1"/>
  <c r="C1368" i="16"/>
  <c r="C1369" i="16"/>
  <c r="S1369" i="16" s="1"/>
  <c r="C1370" i="16"/>
  <c r="S1370" i="16" s="1"/>
  <c r="F1370" i="16" s="1"/>
  <c r="C1371" i="16"/>
  <c r="C1372" i="16"/>
  <c r="S1372" i="16" s="1"/>
  <c r="C1373" i="16"/>
  <c r="C1374" i="16"/>
  <c r="C1375" i="16"/>
  <c r="S1375" i="16" s="1"/>
  <c r="H1375" i="16" s="1"/>
  <c r="C1376" i="16"/>
  <c r="S1376" i="16" s="1"/>
  <c r="J1376" i="16" s="1"/>
  <c r="C1377" i="16"/>
  <c r="C1378" i="16"/>
  <c r="S1378" i="16" s="1"/>
  <c r="H1378" i="16" s="1"/>
  <c r="C1379" i="16"/>
  <c r="S1379" i="16" s="1"/>
  <c r="I1379" i="16" s="1"/>
  <c r="C1380" i="16"/>
  <c r="S1380" i="16" s="1"/>
  <c r="C1381" i="16"/>
  <c r="S1381" i="16" s="1"/>
  <c r="D1381" i="16" s="1"/>
  <c r="C1382" i="16"/>
  <c r="S1382" i="16" s="1"/>
  <c r="F1382" i="16" s="1"/>
  <c r="C1383" i="16"/>
  <c r="S1383" i="16" s="1"/>
  <c r="H1383" i="16" s="1"/>
  <c r="C1384" i="16"/>
  <c r="S1384" i="16" s="1"/>
  <c r="C1385" i="16"/>
  <c r="S1385" i="16" s="1"/>
  <c r="H1385" i="16" s="1"/>
  <c r="C1386" i="16"/>
  <c r="S1386" i="16" s="1"/>
  <c r="G1386" i="16" s="1"/>
  <c r="C1387" i="16"/>
  <c r="S1387" i="16" s="1"/>
  <c r="J1387" i="16" s="1"/>
  <c r="C1388" i="16"/>
  <c r="S1388" i="16" s="1"/>
  <c r="H1388" i="16" s="1"/>
  <c r="C1389" i="16"/>
  <c r="S1389" i="16" s="1"/>
  <c r="C1390" i="16"/>
  <c r="S1390" i="16" s="1"/>
  <c r="J1390" i="16" s="1"/>
  <c r="C1391" i="16"/>
  <c r="C1392" i="16"/>
  <c r="S1392" i="16" s="1"/>
  <c r="C1393" i="16"/>
  <c r="C1394" i="16"/>
  <c r="C1395" i="16"/>
  <c r="S1395" i="16" s="1"/>
  <c r="C1396" i="16"/>
  <c r="S1396" i="16" s="1"/>
  <c r="C1397" i="16"/>
  <c r="C1398" i="16"/>
  <c r="C1399" i="16"/>
  <c r="S1399" i="16" s="1"/>
  <c r="C1400" i="16"/>
  <c r="S1400" i="16" s="1"/>
  <c r="I1400" i="16" s="1"/>
  <c r="C1401" i="16"/>
  <c r="S1401" i="16" s="1"/>
  <c r="C1402" i="16"/>
  <c r="C1403" i="16"/>
  <c r="C1404" i="16"/>
  <c r="S1404" i="16" s="1"/>
  <c r="C1405" i="16"/>
  <c r="C1406" i="16"/>
  <c r="C1407" i="16"/>
  <c r="S1407" i="16" s="1"/>
  <c r="C1408" i="16"/>
  <c r="S1408" i="16" s="1"/>
  <c r="C1409" i="16"/>
  <c r="C1410" i="16"/>
  <c r="C1411" i="16"/>
  <c r="S1411" i="16" s="1"/>
  <c r="I1411" i="16" s="1"/>
  <c r="C1412" i="16"/>
  <c r="S1412" i="16" s="1"/>
  <c r="C1413" i="16"/>
  <c r="S1413" i="16" s="1"/>
  <c r="C1414" i="16"/>
  <c r="C1415" i="16"/>
  <c r="S1415" i="16" s="1"/>
  <c r="C1416" i="16"/>
  <c r="C1417" i="16"/>
  <c r="C1418" i="16"/>
  <c r="S1418" i="16" s="1"/>
  <c r="H1418" i="16" s="1"/>
  <c r="C1419" i="16"/>
  <c r="S1419" i="16" s="1"/>
  <c r="H1419" i="16" s="1"/>
  <c r="C1420" i="16"/>
  <c r="C1421" i="16"/>
  <c r="S1421" i="16" s="1"/>
  <c r="I1421" i="16" s="1"/>
  <c r="C1422" i="16"/>
  <c r="S1422" i="16" s="1"/>
  <c r="G1422" i="16" s="1"/>
  <c r="C1423" i="16"/>
  <c r="S1423" i="16" s="1"/>
  <c r="I1423" i="16" s="1"/>
  <c r="C1424" i="16"/>
  <c r="C1425" i="16"/>
  <c r="C1426" i="16"/>
  <c r="S1426" i="16" s="1"/>
  <c r="C1427" i="16"/>
  <c r="S1427" i="16" s="1"/>
  <c r="J1427" i="16" s="1"/>
  <c r="C1428" i="16"/>
  <c r="S1428" i="16" s="1"/>
  <c r="G1428" i="16" s="1"/>
  <c r="C1429" i="16"/>
  <c r="C1430" i="16"/>
  <c r="S1430" i="16" s="1"/>
  <c r="C1431" i="16"/>
  <c r="C1432" i="16"/>
  <c r="S1432" i="16" s="1"/>
  <c r="C1433" i="16"/>
  <c r="C1434" i="16"/>
  <c r="S1434" i="16" s="1"/>
  <c r="I1434" i="16" s="1"/>
  <c r="C1435" i="16"/>
  <c r="S1435" i="16" s="1"/>
  <c r="E1435" i="16" s="1"/>
  <c r="C1436" i="16"/>
  <c r="C1437" i="16"/>
  <c r="S1437" i="16" s="1"/>
  <c r="D1437" i="16" s="1"/>
  <c r="C1438" i="16"/>
  <c r="C1439" i="16"/>
  <c r="S1439" i="16" s="1"/>
  <c r="I1439" i="16" s="1"/>
  <c r="C1440" i="16"/>
  <c r="C1441" i="16"/>
  <c r="S1441" i="16" s="1"/>
  <c r="C1442" i="16"/>
  <c r="S1442" i="16" s="1"/>
  <c r="C1443" i="16"/>
  <c r="C1444" i="16"/>
  <c r="C1445" i="16"/>
  <c r="C1446" i="16"/>
  <c r="S1446" i="16" s="1"/>
  <c r="D1446" i="16" s="1"/>
  <c r="C1447" i="16"/>
  <c r="S1447" i="16" s="1"/>
  <c r="F1447" i="16" s="1"/>
  <c r="C1448" i="16"/>
  <c r="S1448" i="16" s="1"/>
  <c r="C1449" i="16"/>
  <c r="S1449" i="16" s="1"/>
  <c r="H1449" i="16" s="1"/>
  <c r="C1450" i="16"/>
  <c r="S1450" i="16" s="1"/>
  <c r="E1450" i="16" s="1"/>
  <c r="C1451" i="16"/>
  <c r="S1451" i="16" s="1"/>
  <c r="F1451" i="16" s="1"/>
  <c r="C1452" i="16"/>
  <c r="C1453" i="16"/>
  <c r="C1454" i="16"/>
  <c r="S1454" i="16" s="1"/>
  <c r="D1454" i="16" s="1"/>
  <c r="C1455" i="16"/>
  <c r="S1455" i="16" s="1"/>
  <c r="J1455" i="16" s="1"/>
  <c r="C1456" i="16"/>
  <c r="S1456" i="16" s="1"/>
  <c r="F1456" i="16" s="1"/>
  <c r="C1457" i="16"/>
  <c r="C1458" i="16"/>
  <c r="C1459" i="16"/>
  <c r="C1460" i="16"/>
  <c r="S1460" i="16" s="1"/>
  <c r="J1460" i="16" s="1"/>
  <c r="C1461" i="16"/>
  <c r="C1462" i="16"/>
  <c r="C1463" i="16"/>
  <c r="S1463" i="16" s="1"/>
  <c r="J1463" i="16" s="1"/>
  <c r="C1464" i="16"/>
  <c r="C1465" i="16"/>
  <c r="C1466" i="16"/>
  <c r="C1467" i="16"/>
  <c r="S1467" i="16" s="1"/>
  <c r="J1467" i="16" s="1"/>
  <c r="C1468" i="16"/>
  <c r="S1468" i="16" s="1"/>
  <c r="C1469" i="16"/>
  <c r="C1470" i="16"/>
  <c r="C1471" i="16"/>
  <c r="C1472" i="16"/>
  <c r="S1472" i="16" s="1"/>
  <c r="I1472" i="16" s="1"/>
  <c r="C1473" i="16"/>
  <c r="C1474" i="16"/>
  <c r="C1475" i="16"/>
  <c r="S1475" i="16" s="1"/>
  <c r="C1476" i="16"/>
  <c r="S1476" i="16" s="1"/>
  <c r="C1477" i="16"/>
  <c r="C1478" i="16"/>
  <c r="S1478" i="16" s="1"/>
  <c r="J1478" i="16" s="1"/>
  <c r="C1479" i="16"/>
  <c r="S1479" i="16" s="1"/>
  <c r="G1479" i="16" s="1"/>
  <c r="C1480" i="16"/>
  <c r="S1480" i="16" s="1"/>
  <c r="C1481" i="16"/>
  <c r="C1482" i="16"/>
  <c r="S1482" i="16" s="1"/>
  <c r="C1483" i="16"/>
  <c r="S1483" i="16" s="1"/>
  <c r="C1484" i="16"/>
  <c r="S1484" i="16" s="1"/>
  <c r="J1484" i="16" s="1"/>
  <c r="C1485" i="16"/>
  <c r="C1486" i="16"/>
  <c r="C1487" i="16"/>
  <c r="S1487" i="16" s="1"/>
  <c r="G1487" i="16" s="1"/>
  <c r="C1488" i="16"/>
  <c r="C1489" i="16"/>
  <c r="C1490" i="16"/>
  <c r="S1490" i="16" s="1"/>
  <c r="C1491" i="16"/>
  <c r="S1491" i="16" s="1"/>
  <c r="F1491" i="16" s="1"/>
  <c r="C1492" i="16"/>
  <c r="S1492" i="16" s="1"/>
  <c r="C1493" i="16"/>
  <c r="S1493" i="16" s="1"/>
  <c r="F1493" i="16" s="1"/>
  <c r="C1494" i="16"/>
  <c r="S1494" i="16" s="1"/>
  <c r="J1494" i="16" s="1"/>
  <c r="C1495" i="16"/>
  <c r="C1496" i="16"/>
  <c r="C1497" i="16"/>
  <c r="S1497" i="16" s="1"/>
  <c r="J1497" i="16" s="1"/>
  <c r="C1498" i="16"/>
  <c r="S1498" i="16" s="1"/>
  <c r="C1499" i="16"/>
  <c r="C1500" i="16"/>
  <c r="S1500" i="16" s="1"/>
  <c r="F1500" i="16" s="1"/>
  <c r="C1501" i="16"/>
  <c r="S1501" i="16" s="1"/>
  <c r="I1501" i="16" s="1"/>
  <c r="C1502" i="16"/>
  <c r="C1503" i="16"/>
  <c r="C1504" i="16"/>
  <c r="S1504" i="16" s="1"/>
  <c r="C1505" i="16"/>
  <c r="S1505" i="16" s="1"/>
  <c r="C1506" i="16"/>
  <c r="S1506" i="16" s="1"/>
  <c r="H1506" i="16" s="1"/>
  <c r="C1507" i="16"/>
  <c r="C1508" i="16"/>
  <c r="S1508" i="16" s="1"/>
  <c r="F1508" i="16" s="1"/>
  <c r="C1509" i="16"/>
  <c r="S1509" i="16" s="1"/>
  <c r="J1509" i="16" s="1"/>
  <c r="C1510" i="16"/>
  <c r="S1510" i="16" s="1"/>
  <c r="J1510" i="16" s="1"/>
  <c r="C1511" i="16"/>
  <c r="C1512" i="16"/>
  <c r="S1512" i="16" s="1"/>
  <c r="J1512" i="16" s="1"/>
  <c r="C1513" i="16"/>
  <c r="C1514" i="16"/>
  <c r="S1514" i="16" s="1"/>
  <c r="C1515" i="16"/>
  <c r="S1515" i="16" s="1"/>
  <c r="I1515" i="16" s="1"/>
  <c r="C1516" i="16"/>
  <c r="C1517" i="16"/>
  <c r="S1517" i="16" s="1"/>
  <c r="F1517" i="16" s="1"/>
  <c r="C1518" i="16"/>
  <c r="C1519" i="16"/>
  <c r="S1519" i="16" s="1"/>
  <c r="C1520" i="16"/>
  <c r="C1521" i="16"/>
  <c r="C1522" i="16"/>
  <c r="C1523" i="16"/>
  <c r="S1523" i="16" s="1"/>
  <c r="G1523" i="16" s="1"/>
  <c r="C1524" i="16"/>
  <c r="C1525" i="16"/>
  <c r="C1526" i="16"/>
  <c r="S1526" i="16" s="1"/>
  <c r="I1526" i="16" s="1"/>
  <c r="C1527" i="16"/>
  <c r="C1528" i="16"/>
  <c r="C1529" i="16"/>
  <c r="S1529" i="16" s="1"/>
  <c r="G1529" i="16" s="1"/>
  <c r="C1530" i="16"/>
  <c r="C1531" i="16"/>
  <c r="C1532" i="16"/>
  <c r="S1532" i="16" s="1"/>
  <c r="C1533" i="16"/>
  <c r="S1533" i="16" s="1"/>
  <c r="G1533" i="16" s="1"/>
  <c r="C1534" i="16"/>
  <c r="C1535" i="16"/>
  <c r="S1535" i="16" s="1"/>
  <c r="H1535" i="16" s="1"/>
  <c r="C1536" i="16"/>
  <c r="C1537" i="16"/>
  <c r="S1537" i="16" s="1"/>
  <c r="C1538" i="16"/>
  <c r="C1539" i="16"/>
  <c r="C1540" i="16"/>
  <c r="C1541" i="16"/>
  <c r="S1541" i="16" s="1"/>
  <c r="J1541" i="16" s="1"/>
  <c r="C1542" i="16"/>
  <c r="S1542" i="16" s="1"/>
  <c r="C1543" i="16"/>
  <c r="C1544" i="16"/>
  <c r="S1544" i="16" s="1"/>
  <c r="F1544" i="16" s="1"/>
  <c r="C1545" i="16"/>
  <c r="S1545" i="16" s="1"/>
  <c r="C1546" i="16"/>
  <c r="C1547" i="16"/>
  <c r="S1547" i="16" s="1"/>
  <c r="C1548" i="16"/>
  <c r="C1549" i="16"/>
  <c r="C1550" i="16"/>
  <c r="S1550" i="16" s="1"/>
  <c r="C1551" i="16"/>
  <c r="C1552" i="16"/>
  <c r="C1553" i="16"/>
  <c r="S1553" i="16" s="1"/>
  <c r="C1554" i="16"/>
  <c r="C1555" i="16"/>
  <c r="S1555" i="16" s="1"/>
  <c r="C1556" i="16"/>
  <c r="C1557" i="16"/>
  <c r="S1557" i="16" s="1"/>
  <c r="F1557" i="16" s="1"/>
  <c r="C1558" i="16"/>
  <c r="C1559" i="16"/>
  <c r="S1559" i="16" s="1"/>
  <c r="G1559" i="16" s="1"/>
  <c r="C1560" i="16"/>
  <c r="S1560" i="16" s="1"/>
  <c r="G1560" i="16" s="1"/>
  <c r="C1561" i="16"/>
  <c r="S1561" i="16" s="1"/>
  <c r="H1561" i="16" s="1"/>
  <c r="C1562" i="16"/>
  <c r="C1563" i="16"/>
  <c r="S1563" i="16" s="1"/>
  <c r="H1563" i="16" s="1"/>
  <c r="C1564" i="16"/>
  <c r="C1565" i="16"/>
  <c r="S1565" i="16" s="1"/>
  <c r="G1565" i="16" s="1"/>
  <c r="C1566" i="16"/>
  <c r="C1567" i="16"/>
  <c r="S1567" i="16" s="1"/>
  <c r="J1567" i="16" s="1"/>
  <c r="C1568" i="16"/>
  <c r="C1569" i="16"/>
  <c r="C1570" i="16"/>
  <c r="C1571" i="16"/>
  <c r="S1571" i="16" s="1"/>
  <c r="F1571" i="16" s="1"/>
  <c r="C1572" i="16"/>
  <c r="C1573" i="16"/>
  <c r="S1573" i="16" s="1"/>
  <c r="J1573" i="16" s="1"/>
  <c r="C1574" i="16"/>
  <c r="C1575" i="16"/>
  <c r="S1575" i="16" s="1"/>
  <c r="J1575" i="16" s="1"/>
  <c r="C1576" i="16"/>
  <c r="C1577" i="16"/>
  <c r="S1577" i="16" s="1"/>
  <c r="C1578" i="16"/>
  <c r="C1579" i="16"/>
  <c r="S1579" i="16" s="1"/>
  <c r="H1579" i="16" s="1"/>
  <c r="C1580" i="16"/>
  <c r="C1581" i="16"/>
  <c r="S1581" i="16" s="1"/>
  <c r="C1582" i="16"/>
  <c r="C1583" i="16"/>
  <c r="S1583" i="16" s="1"/>
  <c r="I1583" i="16" s="1"/>
  <c r="C1584" i="16"/>
  <c r="S1584" i="16" s="1"/>
  <c r="I1584" i="16" s="1"/>
  <c r="C1585" i="16"/>
  <c r="S1585" i="16" s="1"/>
  <c r="C1586" i="16"/>
  <c r="C1587" i="16"/>
  <c r="S1587" i="16" s="1"/>
  <c r="G1587" i="16" s="1"/>
  <c r="C1588" i="16"/>
  <c r="C1589" i="16"/>
  <c r="S1589" i="16" s="1"/>
  <c r="C1590" i="16"/>
  <c r="C1591" i="16"/>
  <c r="S1591" i="16" s="1"/>
  <c r="I1591" i="16" s="1"/>
  <c r="C1592" i="16"/>
  <c r="S1592" i="16" s="1"/>
  <c r="I1592" i="16" s="1"/>
  <c r="C1593" i="16"/>
  <c r="S1593" i="16" s="1"/>
  <c r="C1594" i="16"/>
  <c r="C1595" i="16"/>
  <c r="S1595" i="16" s="1"/>
  <c r="H1595" i="16" s="1"/>
  <c r="C1596" i="16"/>
  <c r="S1596" i="16" s="1"/>
  <c r="C1597" i="16"/>
  <c r="S1597" i="16" s="1"/>
  <c r="C1598" i="16"/>
  <c r="C1599" i="16"/>
  <c r="C1600" i="16"/>
  <c r="S1600" i="16" s="1"/>
  <c r="I1600" i="16" s="1"/>
  <c r="C1601" i="16"/>
  <c r="S1601" i="16" s="1"/>
  <c r="E1601" i="16" s="1"/>
  <c r="C1602" i="16"/>
  <c r="C1603" i="16"/>
  <c r="C1604" i="16"/>
  <c r="C1605" i="16"/>
  <c r="S1605" i="16" s="1"/>
  <c r="I1605" i="16" s="1"/>
  <c r="C1606" i="16"/>
  <c r="S1606" i="16" s="1"/>
  <c r="F1606" i="16" s="1"/>
  <c r="C1607" i="16"/>
  <c r="S1607" i="16" s="1"/>
  <c r="I1607" i="16" s="1"/>
  <c r="C1608" i="16"/>
  <c r="C1609" i="16"/>
  <c r="S1609" i="16" s="1"/>
  <c r="H1609" i="16" s="1"/>
  <c r="C1610" i="16"/>
  <c r="C1611" i="16"/>
  <c r="S1611" i="16" s="1"/>
  <c r="I1611" i="16" s="1"/>
  <c r="C1612" i="16"/>
  <c r="S1612" i="16" s="1"/>
  <c r="I1612" i="16" s="1"/>
  <c r="C1613" i="16"/>
  <c r="S1613" i="16" s="1"/>
  <c r="C1614" i="16"/>
  <c r="S1614" i="16" s="1"/>
  <c r="I1614" i="16" s="1"/>
  <c r="C1615" i="16"/>
  <c r="S1615" i="16" s="1"/>
  <c r="I1615" i="16" s="1"/>
  <c r="C1616" i="16"/>
  <c r="S1616" i="16" s="1"/>
  <c r="I1616" i="16" s="1"/>
  <c r="C1617" i="16"/>
  <c r="C1618" i="16"/>
  <c r="S1618" i="16" s="1"/>
  <c r="I1618" i="16" s="1"/>
  <c r="C1619" i="16"/>
  <c r="S1619" i="16" s="1"/>
  <c r="H1619" i="16" s="1"/>
  <c r="C1620" i="16"/>
  <c r="S1620" i="16" s="1"/>
  <c r="C1621" i="16"/>
  <c r="C1622" i="16"/>
  <c r="S1622" i="16" s="1"/>
  <c r="J1622" i="16" s="1"/>
  <c r="C1623" i="16"/>
  <c r="S1623" i="16" s="1"/>
  <c r="I1623" i="16" s="1"/>
  <c r="C1624" i="16"/>
  <c r="C1625" i="16"/>
  <c r="C1626" i="16"/>
  <c r="S1626" i="16" s="1"/>
  <c r="C1627" i="16"/>
  <c r="C1628" i="16"/>
  <c r="C1629" i="16"/>
  <c r="C1630" i="16"/>
  <c r="S1630" i="16" s="1"/>
  <c r="H1630" i="16" s="1"/>
  <c r="C1631" i="16"/>
  <c r="C1632" i="16"/>
  <c r="S1632" i="16" s="1"/>
  <c r="J1632" i="16" s="1"/>
  <c r="C1633" i="16"/>
  <c r="C1634" i="16"/>
  <c r="S1634" i="16" s="1"/>
  <c r="J1634" i="16" s="1"/>
  <c r="C1635" i="16"/>
  <c r="S1635" i="16" s="1"/>
  <c r="F1635" i="16" s="1"/>
  <c r="C1636" i="16"/>
  <c r="S1636" i="16" s="1"/>
  <c r="C1637" i="16"/>
  <c r="C1638" i="16"/>
  <c r="C1639" i="16"/>
  <c r="S1639" i="16" s="1"/>
  <c r="C1640" i="16"/>
  <c r="C1641" i="16"/>
  <c r="C1642" i="16"/>
  <c r="C1643" i="16"/>
  <c r="S1643" i="16" s="1"/>
  <c r="C1644" i="16"/>
  <c r="S1644" i="16" s="1"/>
  <c r="F1644" i="16" s="1"/>
  <c r="C1645" i="16"/>
  <c r="C1646" i="16"/>
  <c r="S1646" i="16" s="1"/>
  <c r="F1646" i="16" s="1"/>
  <c r="C1647" i="16"/>
  <c r="C1648" i="16"/>
  <c r="S1648" i="16" s="1"/>
  <c r="D1648" i="16" s="1"/>
  <c r="C1649" i="16"/>
  <c r="C1650" i="16"/>
  <c r="S1650" i="16" s="1"/>
  <c r="I1650" i="16" s="1"/>
  <c r="C1651" i="16"/>
  <c r="C1652" i="16"/>
  <c r="S1652" i="16" s="1"/>
  <c r="C1653" i="16"/>
  <c r="S1653" i="16" s="1"/>
  <c r="I1653" i="16" s="1"/>
  <c r="C1654" i="16"/>
  <c r="S1654" i="16" s="1"/>
  <c r="C1655" i="16"/>
  <c r="S1655" i="16" s="1"/>
  <c r="J1655" i="16" s="1"/>
  <c r="C1656" i="16"/>
  <c r="C1657" i="16"/>
  <c r="C1658" i="16"/>
  <c r="S1658" i="16" s="1"/>
  <c r="I1658" i="16" s="1"/>
  <c r="C1659" i="16"/>
  <c r="C1660" i="16"/>
  <c r="S1660" i="16" s="1"/>
  <c r="C1661" i="16"/>
  <c r="S1661" i="16" s="1"/>
  <c r="H1661" i="16" s="1"/>
  <c r="C1662" i="16"/>
  <c r="S1662" i="16" s="1"/>
  <c r="F1662" i="16" s="1"/>
  <c r="C1663" i="16"/>
  <c r="C1664" i="16"/>
  <c r="C1665" i="16"/>
  <c r="S1665" i="16" s="1"/>
  <c r="H1665" i="16" s="1"/>
  <c r="C1666" i="16"/>
  <c r="S1666" i="16" s="1"/>
  <c r="F1666" i="16" s="1"/>
  <c r="C1667" i="16"/>
  <c r="S1667" i="16" s="1"/>
  <c r="C1668" i="16"/>
  <c r="S1668" i="16" s="1"/>
  <c r="C1669" i="16"/>
  <c r="S1669" i="16" s="1"/>
  <c r="F1669" i="16" s="1"/>
  <c r="C1670" i="16"/>
  <c r="S1670" i="16" s="1"/>
  <c r="I1670" i="16" s="1"/>
  <c r="C1671" i="16"/>
  <c r="C1672" i="16"/>
  <c r="S1672" i="16" s="1"/>
  <c r="J1672" i="16" s="1"/>
  <c r="C1673" i="16"/>
  <c r="S1673" i="16" s="1"/>
  <c r="C1674" i="16"/>
  <c r="C1675" i="16"/>
  <c r="S1675" i="16" s="1"/>
  <c r="F1675" i="16" s="1"/>
  <c r="C1676" i="16"/>
  <c r="S1676" i="16" s="1"/>
  <c r="C1677" i="16"/>
  <c r="S1677" i="16" s="1"/>
  <c r="I1677" i="16" s="1"/>
  <c r="C1678" i="16"/>
  <c r="S1678" i="16" s="1"/>
  <c r="C1679" i="16"/>
  <c r="S1679" i="16" s="1"/>
  <c r="I1679" i="16" s="1"/>
  <c r="C1680" i="16"/>
  <c r="C1681" i="16"/>
  <c r="C1682" i="16"/>
  <c r="C1683" i="16"/>
  <c r="S1683" i="16" s="1"/>
  <c r="C1684" i="16"/>
  <c r="C1685" i="16"/>
  <c r="S1685" i="16" s="1"/>
  <c r="F1685" i="16" s="1"/>
  <c r="C1686" i="16"/>
  <c r="C1687" i="16"/>
  <c r="C1688" i="16"/>
  <c r="C1689" i="16"/>
  <c r="C1690" i="16"/>
  <c r="C1691" i="16"/>
  <c r="S1691" i="16" s="1"/>
  <c r="J1691" i="16" s="1"/>
  <c r="C1692" i="16"/>
  <c r="C1693" i="16"/>
  <c r="S1693" i="16" s="1"/>
  <c r="J1693" i="16" s="1"/>
  <c r="C1694" i="16"/>
  <c r="S1694" i="16" s="1"/>
  <c r="C1695" i="16"/>
  <c r="S1695" i="16" s="1"/>
  <c r="G1695" i="16" s="1"/>
  <c r="C1696" i="16"/>
  <c r="C1697" i="16"/>
  <c r="C1698" i="16"/>
  <c r="C1699" i="16"/>
  <c r="S1699" i="16" s="1"/>
  <c r="G1699" i="16" s="1"/>
  <c r="C1700" i="16"/>
  <c r="S1700" i="16" s="1"/>
  <c r="F1700" i="16" s="1"/>
  <c r="C1701" i="16"/>
  <c r="C1702" i="16"/>
  <c r="S1702" i="16" s="1"/>
  <c r="I1702" i="16" s="1"/>
  <c r="C1703" i="16"/>
  <c r="S1703" i="16" s="1"/>
  <c r="I1703" i="16" s="1"/>
  <c r="C1704" i="16"/>
  <c r="C1705" i="16"/>
  <c r="C1706" i="16"/>
  <c r="S1706" i="16" s="1"/>
  <c r="F1706" i="16" s="1"/>
  <c r="C1707" i="16"/>
  <c r="C1708" i="16"/>
  <c r="S1708" i="16" s="1"/>
  <c r="C1709" i="16"/>
  <c r="C1710" i="16"/>
  <c r="S1710" i="16" s="1"/>
  <c r="H1710" i="16" s="1"/>
  <c r="C1711" i="16"/>
  <c r="S1711" i="16" s="1"/>
  <c r="D1711" i="16" s="1"/>
  <c r="C1712" i="16"/>
  <c r="S1712" i="16" s="1"/>
  <c r="C1713" i="16"/>
  <c r="C1714" i="16"/>
  <c r="S1714" i="16" s="1"/>
  <c r="H1714" i="16" s="1"/>
  <c r="C1715" i="16"/>
  <c r="S1715" i="16" s="1"/>
  <c r="F1715" i="16" s="1"/>
  <c r="C1716" i="16"/>
  <c r="S1716" i="16" s="1"/>
  <c r="H1716" i="16" s="1"/>
  <c r="C1717" i="16"/>
  <c r="C1718" i="16"/>
  <c r="C1719" i="16"/>
  <c r="S1719" i="16" s="1"/>
  <c r="F1719" i="16" s="1"/>
  <c r="C1720" i="16"/>
  <c r="C1721" i="16"/>
  <c r="S1721" i="16" s="1"/>
  <c r="C1722" i="16"/>
  <c r="S1722" i="16" s="1"/>
  <c r="H1722" i="16" s="1"/>
  <c r="C1723" i="16"/>
  <c r="S1723" i="16" s="1"/>
  <c r="F1723" i="16" s="1"/>
  <c r="C1724" i="16"/>
  <c r="C1725" i="16"/>
  <c r="C1726" i="16"/>
  <c r="C1727" i="16"/>
  <c r="S1727" i="16" s="1"/>
  <c r="H1727" i="16" s="1"/>
  <c r="C1728" i="16"/>
  <c r="S1728" i="16" s="1"/>
  <c r="F1728" i="16" s="1"/>
  <c r="C1729" i="16"/>
  <c r="S1729" i="16" s="1"/>
  <c r="C1730" i="16"/>
  <c r="S1730" i="16" s="1"/>
  <c r="J1730" i="16" s="1"/>
  <c r="C1731" i="16"/>
  <c r="S1731" i="16" s="1"/>
  <c r="J1731" i="16" s="1"/>
  <c r="C1732" i="16"/>
  <c r="C1733" i="16"/>
  <c r="C1734" i="16"/>
  <c r="C1735" i="16"/>
  <c r="S1735" i="16" s="1"/>
  <c r="C1736" i="16"/>
  <c r="C1737" i="16"/>
  <c r="C1738" i="16"/>
  <c r="C1739" i="16"/>
  <c r="S1739" i="16" s="1"/>
  <c r="C1740" i="16"/>
  <c r="C1741" i="16"/>
  <c r="S1741" i="16" s="1"/>
  <c r="J1741" i="16" s="1"/>
  <c r="C1742" i="16"/>
  <c r="S1742" i="16" s="1"/>
  <c r="F1742" i="16" s="1"/>
  <c r="C1743" i="16"/>
  <c r="S1743" i="16" s="1"/>
  <c r="C1744" i="16"/>
  <c r="C1745" i="16"/>
  <c r="S1745" i="16" s="1"/>
  <c r="C1746" i="16"/>
  <c r="S1746" i="16" s="1"/>
  <c r="C1747" i="16"/>
  <c r="S1747" i="16" s="1"/>
  <c r="E1747" i="16" s="1"/>
  <c r="C1748" i="16"/>
  <c r="C1749" i="16"/>
  <c r="S1749" i="16" s="1"/>
  <c r="E1749" i="16" s="1"/>
  <c r="C1750" i="16"/>
  <c r="S1750" i="16" s="1"/>
  <c r="F1750" i="16" s="1"/>
  <c r="C1751" i="16"/>
  <c r="C1752" i="16"/>
  <c r="C1753" i="16"/>
  <c r="S1753" i="16" s="1"/>
  <c r="C1754" i="16"/>
  <c r="C1755" i="16"/>
  <c r="S1755" i="16" s="1"/>
  <c r="G1755" i="16" s="1"/>
  <c r="C1756" i="16"/>
  <c r="C1757" i="16"/>
  <c r="C1758" i="16"/>
  <c r="S1758" i="16" s="1"/>
  <c r="H1758" i="16" s="1"/>
  <c r="C1759" i="16"/>
  <c r="S1759" i="16" s="1"/>
  <c r="D1759" i="16" s="1"/>
  <c r="C1760" i="16"/>
  <c r="S1760" i="16" s="1"/>
  <c r="J1760" i="16" s="1"/>
  <c r="C1761" i="16"/>
  <c r="C1762" i="16"/>
  <c r="S1762" i="16" s="1"/>
  <c r="C1763" i="16"/>
  <c r="S1763" i="16" s="1"/>
  <c r="G1763" i="16" s="1"/>
  <c r="C1764" i="16"/>
  <c r="C1765" i="16"/>
  <c r="S1765" i="16" s="1"/>
  <c r="I1765" i="16" s="1"/>
  <c r="C1766" i="16"/>
  <c r="C1767" i="16"/>
  <c r="C1768" i="16"/>
  <c r="C1769" i="16"/>
  <c r="C1770" i="16"/>
  <c r="C1771" i="16"/>
  <c r="S1771" i="16" s="1"/>
  <c r="C1772" i="16"/>
  <c r="C1773" i="16"/>
  <c r="C1774" i="16"/>
  <c r="S1774" i="16" s="1"/>
  <c r="C1775" i="16"/>
  <c r="S1775" i="16" s="1"/>
  <c r="C1776" i="16"/>
  <c r="C1777" i="16"/>
  <c r="C1778" i="16"/>
  <c r="C1779" i="16"/>
  <c r="S1779" i="16" s="1"/>
  <c r="C1780" i="16"/>
  <c r="C1781" i="16"/>
  <c r="C1782" i="16"/>
  <c r="C1783" i="16"/>
  <c r="S1783" i="16" s="1"/>
  <c r="G1783" i="16" s="1"/>
  <c r="C1784" i="16"/>
  <c r="C1785" i="16"/>
  <c r="S1785" i="16" s="1"/>
  <c r="C1786" i="16"/>
  <c r="S1786" i="16" s="1"/>
  <c r="C1787" i="16"/>
  <c r="S1787" i="16" s="1"/>
  <c r="G1787" i="16" s="1"/>
  <c r="C1788" i="16"/>
  <c r="C1789" i="16"/>
  <c r="S1789" i="16" s="1"/>
  <c r="C1790" i="16"/>
  <c r="C1791" i="16"/>
  <c r="S1791" i="16" s="1"/>
  <c r="F1791" i="16" s="1"/>
  <c r="C1792" i="16"/>
  <c r="S1792" i="16" s="1"/>
  <c r="J1792" i="16" s="1"/>
  <c r="C1793" i="16"/>
  <c r="S1793" i="16" s="1"/>
  <c r="H1793" i="16" s="1"/>
  <c r="C1794" i="16"/>
  <c r="C1795" i="16"/>
  <c r="C1796" i="16"/>
  <c r="C1797" i="16"/>
  <c r="C1798" i="16"/>
  <c r="S1798" i="16" s="1"/>
  <c r="I1798" i="16" s="1"/>
  <c r="C1799" i="16"/>
  <c r="C1800" i="16"/>
  <c r="C1801" i="16"/>
  <c r="S1801" i="16" s="1"/>
  <c r="C1802" i="16"/>
  <c r="S1802" i="16" s="1"/>
  <c r="J1802" i="16" s="1"/>
  <c r="C1803" i="16"/>
  <c r="S1803" i="16" s="1"/>
  <c r="I1803" i="16" s="1"/>
  <c r="C1804" i="16"/>
  <c r="S1804" i="16" s="1"/>
  <c r="F1804" i="16" s="1"/>
  <c r="C1805" i="16"/>
  <c r="C1806" i="16"/>
  <c r="S1806" i="16" s="1"/>
  <c r="C1807" i="16"/>
  <c r="C1808" i="16"/>
  <c r="S1808" i="16" s="1"/>
  <c r="I1808" i="16" s="1"/>
  <c r="C1809" i="16"/>
  <c r="S1809" i="16" s="1"/>
  <c r="C1810" i="16"/>
  <c r="S1810" i="16" s="1"/>
  <c r="H1810" i="16" s="1"/>
  <c r="C1811" i="16"/>
  <c r="S1811" i="16" s="1"/>
  <c r="J1811" i="16" s="1"/>
  <c r="C1812" i="16"/>
  <c r="C1813" i="16"/>
  <c r="C1814" i="16"/>
  <c r="C1815" i="16"/>
  <c r="C1816" i="16"/>
  <c r="C1817" i="16"/>
  <c r="S1817" i="16" s="1"/>
  <c r="E1817" i="16" s="1"/>
  <c r="C1818" i="16"/>
  <c r="C1819" i="16"/>
  <c r="C1820" i="16"/>
  <c r="S1820" i="16" s="1"/>
  <c r="J1820" i="16" s="1"/>
  <c r="C1821" i="16"/>
  <c r="S1821" i="16" s="1"/>
  <c r="J1821" i="16" s="1"/>
  <c r="C1822" i="16"/>
  <c r="C1823" i="16"/>
  <c r="S1823" i="16" s="1"/>
  <c r="C1824" i="16"/>
  <c r="C1825" i="16"/>
  <c r="S1825" i="16" s="1"/>
  <c r="I1825" i="16" s="1"/>
  <c r="C1826" i="16"/>
  <c r="C1827" i="16"/>
  <c r="C1828" i="16"/>
  <c r="C1829" i="16"/>
  <c r="S1829" i="16" s="1"/>
  <c r="H1829" i="16" s="1"/>
  <c r="C1830" i="16"/>
  <c r="C1831" i="16"/>
  <c r="S1831" i="16" s="1"/>
  <c r="I1831" i="16" s="1"/>
  <c r="C1832" i="16"/>
  <c r="S1832" i="16" s="1"/>
  <c r="C1833" i="16"/>
  <c r="S1833" i="16" s="1"/>
  <c r="I1833" i="16" s="1"/>
  <c r="C1834" i="16"/>
  <c r="C1835" i="16"/>
  <c r="C1836" i="16"/>
  <c r="C1837" i="16"/>
  <c r="S1837" i="16" s="1"/>
  <c r="I1837" i="16" s="1"/>
  <c r="C1838" i="16"/>
  <c r="C1839" i="16"/>
  <c r="C1840" i="16"/>
  <c r="C1841" i="16"/>
  <c r="S1841" i="16" s="1"/>
  <c r="H1841" i="16" s="1"/>
  <c r="C1842" i="16"/>
  <c r="C1843" i="16"/>
  <c r="C1844" i="16"/>
  <c r="S1844" i="16" s="1"/>
  <c r="G1844" i="16" s="1"/>
  <c r="C1845" i="16"/>
  <c r="C1846" i="16"/>
  <c r="C1847" i="16"/>
  <c r="C1848" i="16"/>
  <c r="S1848" i="16" s="1"/>
  <c r="C1849" i="16"/>
  <c r="C1850" i="16"/>
  <c r="C1851" i="16"/>
  <c r="C1852" i="16"/>
  <c r="C1853" i="16"/>
  <c r="S1853" i="16" s="1"/>
  <c r="J1853" i="16" s="1"/>
  <c r="C1854" i="16"/>
  <c r="C1855" i="16"/>
  <c r="S1855" i="16" s="1"/>
  <c r="C1856" i="16"/>
  <c r="S1856" i="16" s="1"/>
  <c r="C1857" i="16"/>
  <c r="S1857" i="16" s="1"/>
  <c r="H1857" i="16" s="1"/>
  <c r="C1858" i="16"/>
  <c r="C1859" i="16"/>
  <c r="C1860" i="16"/>
  <c r="C1861" i="16"/>
  <c r="S1861" i="16" s="1"/>
  <c r="I1861" i="16" s="1"/>
  <c r="C1862" i="16"/>
  <c r="C1863" i="16"/>
  <c r="S1863" i="16" s="1"/>
  <c r="C1864" i="16"/>
  <c r="C1865" i="16"/>
  <c r="S1865" i="16" s="1"/>
  <c r="J1865" i="16" s="1"/>
  <c r="C1866" i="16"/>
  <c r="C1867" i="16"/>
  <c r="C1868" i="16"/>
  <c r="S1868" i="16" s="1"/>
  <c r="F1868" i="16" s="1"/>
  <c r="C1869" i="16"/>
  <c r="C1870" i="16"/>
  <c r="C1871" i="16"/>
  <c r="S1871" i="16" s="1"/>
  <c r="J1871" i="16" s="1"/>
  <c r="C1872" i="16"/>
  <c r="C1873" i="16"/>
  <c r="C1874" i="16"/>
  <c r="C1875" i="16"/>
  <c r="S1875" i="16" s="1"/>
  <c r="F1875" i="16" s="1"/>
  <c r="C1876" i="16"/>
  <c r="S1876" i="16" s="1"/>
  <c r="C1877" i="16"/>
  <c r="C1878" i="16"/>
  <c r="C1879" i="16"/>
  <c r="S1879" i="16" s="1"/>
  <c r="I1879" i="16" s="1"/>
  <c r="C1880" i="16"/>
  <c r="S1880" i="16" s="1"/>
  <c r="C1881" i="16"/>
  <c r="S1881" i="16" s="1"/>
  <c r="C1882" i="16"/>
  <c r="S1882" i="16" s="1"/>
  <c r="C1883" i="16"/>
  <c r="S1883" i="16" s="1"/>
  <c r="G1883" i="16" s="1"/>
  <c r="C1884" i="16"/>
  <c r="S1884" i="16" s="1"/>
  <c r="F1884" i="16" s="1"/>
  <c r="C1885" i="16"/>
  <c r="C1886" i="16"/>
  <c r="C1887" i="16"/>
  <c r="S1887" i="16" s="1"/>
  <c r="J1887" i="16" s="1"/>
  <c r="C1888" i="16"/>
  <c r="S1888" i="16" s="1"/>
  <c r="C1889" i="16"/>
  <c r="C1890" i="16"/>
  <c r="C1891" i="16"/>
  <c r="C1892" i="16"/>
  <c r="S1892" i="16" s="1"/>
  <c r="I1892" i="16" s="1"/>
  <c r="C1893" i="16"/>
  <c r="S1893" i="16" s="1"/>
  <c r="J1893" i="16" s="1"/>
  <c r="C1894" i="16"/>
  <c r="C1895" i="16"/>
  <c r="S1895" i="16" s="1"/>
  <c r="C1896" i="16"/>
  <c r="S1896" i="16" s="1"/>
  <c r="H1896" i="16" s="1"/>
  <c r="C1897" i="16"/>
  <c r="C1898" i="16"/>
  <c r="C1899" i="16"/>
  <c r="C1900" i="16"/>
  <c r="C1901" i="16"/>
  <c r="C1902" i="16"/>
  <c r="C1903" i="16"/>
  <c r="S1903" i="16" s="1"/>
  <c r="I1903" i="16" s="1"/>
  <c r="C1904" i="16"/>
  <c r="S1904" i="16" s="1"/>
  <c r="I1904" i="16" s="1"/>
  <c r="C1905" i="16"/>
  <c r="C1906" i="16"/>
  <c r="S1906" i="16" s="1"/>
  <c r="I1906" i="16" s="1"/>
  <c r="C1907" i="16"/>
  <c r="S1907" i="16" s="1"/>
  <c r="H1907" i="16" s="1"/>
  <c r="C1908" i="16"/>
  <c r="C1909" i="16"/>
  <c r="C1910" i="16"/>
  <c r="C1911" i="16"/>
  <c r="S1911" i="16" s="1"/>
  <c r="J1911" i="16" s="1"/>
  <c r="C1912" i="16"/>
  <c r="S1912" i="16" s="1"/>
  <c r="C1913" i="16"/>
  <c r="C1914" i="16"/>
  <c r="C1915" i="16"/>
  <c r="C1916" i="16"/>
  <c r="C1917" i="16"/>
  <c r="C1918" i="16"/>
  <c r="C1919" i="16"/>
  <c r="C1920" i="16"/>
  <c r="S1920" i="16" s="1"/>
  <c r="F1920" i="16" s="1"/>
  <c r="C1921" i="16"/>
  <c r="C1922" i="16"/>
  <c r="S1922" i="16" s="1"/>
  <c r="C1923" i="16"/>
  <c r="S1923" i="16" s="1"/>
  <c r="J1923" i="16" s="1"/>
  <c r="C1924" i="16"/>
  <c r="C1925" i="16"/>
  <c r="S1925" i="16" s="1"/>
  <c r="F1925" i="16" s="1"/>
  <c r="C1926" i="16"/>
  <c r="C1927" i="16"/>
  <c r="S1927" i="16" s="1"/>
  <c r="F1927" i="16" s="1"/>
  <c r="C1928" i="16"/>
  <c r="C1929" i="16"/>
  <c r="C1930" i="16"/>
  <c r="C1931" i="16"/>
  <c r="S1931" i="16" s="1"/>
  <c r="J1931" i="16" s="1"/>
  <c r="C1932" i="16"/>
  <c r="S1932" i="16" s="1"/>
  <c r="C1933" i="16"/>
  <c r="C1934" i="16"/>
  <c r="C1935" i="16"/>
  <c r="S1935" i="16" s="1"/>
  <c r="H1935" i="16" s="1"/>
  <c r="C1936" i="16"/>
  <c r="C1937" i="16"/>
  <c r="C1938" i="16"/>
  <c r="C1939" i="16"/>
  <c r="C1940" i="16"/>
  <c r="S1940" i="16" s="1"/>
  <c r="F1940" i="16" s="1"/>
  <c r="C1941" i="16"/>
  <c r="S1941" i="16" s="1"/>
  <c r="C1942" i="16"/>
  <c r="C1943" i="16"/>
  <c r="S1943" i="16" s="1"/>
  <c r="H1943" i="16" s="1"/>
  <c r="C1944" i="16"/>
  <c r="C1945" i="16"/>
  <c r="C1946" i="16"/>
  <c r="S1946" i="16" s="1"/>
  <c r="C1947" i="16"/>
  <c r="S1947" i="16" s="1"/>
  <c r="C1948" i="16"/>
  <c r="S1948" i="16" s="1"/>
  <c r="C1949" i="16"/>
  <c r="S1949" i="16" s="1"/>
  <c r="C1950" i="16"/>
  <c r="C1951" i="16"/>
  <c r="S1951" i="16" s="1"/>
  <c r="C1952" i="16"/>
  <c r="C1953" i="16"/>
  <c r="S1953" i="16" s="1"/>
  <c r="C1954" i="16"/>
  <c r="S1954" i="16" s="1"/>
  <c r="C1955" i="16"/>
  <c r="S1955" i="16" s="1"/>
  <c r="C1956" i="16"/>
  <c r="S1956" i="16" s="1"/>
  <c r="C1957" i="16"/>
  <c r="C1958" i="16"/>
  <c r="S1958" i="16" s="1"/>
  <c r="C1959" i="16"/>
  <c r="C1960" i="16"/>
  <c r="S1960" i="16" s="1"/>
  <c r="F1960" i="16" s="1"/>
  <c r="C1961" i="16"/>
  <c r="S1961" i="16" s="1"/>
  <c r="I1961" i="16" s="1"/>
  <c r="C1962" i="16"/>
  <c r="C1963" i="16"/>
  <c r="C1964" i="16"/>
  <c r="S1964" i="16" s="1"/>
  <c r="I1964" i="16" s="1"/>
  <c r="C1965" i="16"/>
  <c r="S1965" i="16" s="1"/>
  <c r="H1965" i="16" s="1"/>
  <c r="C1966" i="16"/>
  <c r="C1967" i="16"/>
  <c r="S1967" i="16" s="1"/>
  <c r="I1967" i="16" s="1"/>
  <c r="C1968" i="16"/>
  <c r="C1969" i="16"/>
  <c r="S1969" i="16" s="1"/>
  <c r="C1970" i="16"/>
  <c r="S1970" i="16" s="1"/>
  <c r="C1971" i="16"/>
  <c r="C1972" i="16"/>
  <c r="S1972" i="16" s="1"/>
  <c r="C1973" i="16"/>
  <c r="C1974" i="16"/>
  <c r="S1974" i="16" s="1"/>
  <c r="C1975" i="16"/>
  <c r="C1976" i="16"/>
  <c r="S1976" i="16" s="1"/>
  <c r="C1977" i="16"/>
  <c r="C1978" i="16"/>
  <c r="S1978" i="16" s="1"/>
  <c r="I1978" i="16" s="1"/>
  <c r="C1979" i="16"/>
  <c r="S1979" i="16" s="1"/>
  <c r="H1979" i="16" s="1"/>
  <c r="C1980" i="16"/>
  <c r="C1981" i="16"/>
  <c r="S1981" i="16" s="1"/>
  <c r="C1982" i="16"/>
  <c r="S1982" i="16" s="1"/>
  <c r="C1983" i="16"/>
  <c r="C1984" i="16"/>
  <c r="C1985" i="16"/>
  <c r="C1986" i="16"/>
  <c r="S1986" i="16" s="1"/>
  <c r="G1986" i="16" s="1"/>
  <c r="C1987" i="16"/>
  <c r="S1987" i="16" s="1"/>
  <c r="H1987" i="16" s="1"/>
  <c r="C1988" i="16"/>
  <c r="S1988" i="16" s="1"/>
  <c r="F1988" i="16" s="1"/>
  <c r="C1989" i="16"/>
  <c r="C1990" i="16"/>
  <c r="C1991" i="16"/>
  <c r="S1991" i="16" s="1"/>
  <c r="F1991" i="16" s="1"/>
  <c r="C1992" i="16"/>
  <c r="C1993" i="16"/>
  <c r="C1994" i="16"/>
  <c r="C1995" i="16"/>
  <c r="S1995" i="16" s="1"/>
  <c r="J1995" i="16" s="1"/>
  <c r="C1996" i="16"/>
  <c r="C1997" i="16"/>
  <c r="C1998" i="16"/>
  <c r="S1998" i="16" s="1"/>
  <c r="J1998" i="16" s="1"/>
  <c r="C1999" i="16"/>
  <c r="C2000" i="16"/>
  <c r="S2000" i="16" s="1"/>
  <c r="I2000" i="16" s="1"/>
  <c r="C2001" i="16"/>
  <c r="S2001" i="16" s="1"/>
  <c r="C2002" i="16"/>
  <c r="C2003" i="16"/>
  <c r="S2003" i="16" s="1"/>
  <c r="I2003" i="16" s="1"/>
  <c r="C2004" i="16"/>
  <c r="S2004" i="16" s="1"/>
  <c r="I2004" i="16" s="1"/>
  <c r="C2005" i="16"/>
  <c r="S2005" i="16" s="1"/>
  <c r="I2005" i="16" s="1"/>
  <c r="C2006" i="16"/>
  <c r="C2007" i="16"/>
  <c r="S2007" i="16" s="1"/>
  <c r="D2007" i="16" s="1"/>
  <c r="C2008" i="16"/>
  <c r="S2008" i="16" s="1"/>
  <c r="C2009" i="16"/>
  <c r="S2009" i="16" s="1"/>
  <c r="I2009" i="16" s="1"/>
  <c r="C2010" i="16"/>
  <c r="C2011" i="16"/>
  <c r="S2011" i="16" s="1"/>
  <c r="C2012" i="16"/>
  <c r="S2012" i="16" s="1"/>
  <c r="C2013" i="16"/>
  <c r="S2013" i="16" s="1"/>
  <c r="C2014" i="16"/>
  <c r="S2014" i="16" s="1"/>
  <c r="J2014" i="16" s="1"/>
  <c r="C2015" i="16"/>
  <c r="S2015" i="16" s="1"/>
  <c r="I2015" i="16" s="1"/>
  <c r="C2016" i="16"/>
  <c r="S2016" i="16" s="1"/>
  <c r="G2016" i="16" s="1"/>
  <c r="C2017" i="16"/>
  <c r="S2017" i="16" s="1"/>
  <c r="J2017" i="16" s="1"/>
  <c r="C2018" i="16"/>
  <c r="C2019" i="16"/>
  <c r="S2019" i="16" s="1"/>
  <c r="I2019" i="16" s="1"/>
  <c r="C2020" i="16"/>
  <c r="S2020" i="16" s="1"/>
  <c r="C2021" i="16"/>
  <c r="C2022" i="16"/>
  <c r="S2022" i="16" s="1"/>
  <c r="J2022" i="16" s="1"/>
  <c r="C2023" i="16"/>
  <c r="C2024" i="16"/>
  <c r="S2024" i="16" s="1"/>
  <c r="C2025" i="16"/>
  <c r="S2025" i="16" s="1"/>
  <c r="H2025" i="16" s="1"/>
  <c r="C2026" i="16"/>
  <c r="C2027" i="16"/>
  <c r="S2027" i="16" s="1"/>
  <c r="J2027" i="16" s="1"/>
  <c r="C2028" i="16"/>
  <c r="C2029" i="16"/>
  <c r="S2029" i="16" s="1"/>
  <c r="H2029" i="16" s="1"/>
  <c r="C2030" i="16"/>
  <c r="C2031" i="16"/>
  <c r="S2031" i="16" s="1"/>
  <c r="I2031" i="16" s="1"/>
  <c r="C2032" i="16"/>
  <c r="S2032" i="16" s="1"/>
  <c r="C2033" i="16"/>
  <c r="S2033" i="16" s="1"/>
  <c r="H2033" i="16" s="1"/>
  <c r="C2034" i="16"/>
  <c r="C2035" i="16"/>
  <c r="S2035" i="16" s="1"/>
  <c r="H2035" i="16" s="1"/>
  <c r="C2036" i="16"/>
  <c r="S2036" i="16" s="1"/>
  <c r="J2036" i="16" s="1"/>
  <c r="C2037" i="16"/>
  <c r="C2038" i="16"/>
  <c r="S2038" i="16" s="1"/>
  <c r="C2039" i="16"/>
  <c r="S2039" i="16" s="1"/>
  <c r="C2040" i="16"/>
  <c r="C2041" i="16"/>
  <c r="C2042" i="16"/>
  <c r="C2043" i="16"/>
  <c r="S2043" i="16" s="1"/>
  <c r="H2043" i="16" s="1"/>
  <c r="C2044" i="16"/>
  <c r="S2044" i="16" s="1"/>
  <c r="C2045" i="16"/>
  <c r="C2046" i="16"/>
  <c r="C2047" i="16"/>
  <c r="S2047" i="16" s="1"/>
  <c r="C2048" i="16"/>
  <c r="C2049" i="16"/>
  <c r="S2049" i="16" s="1"/>
  <c r="C2050" i="16"/>
  <c r="S2050" i="16" s="1"/>
  <c r="F2050" i="16" s="1"/>
  <c r="C2051" i="16"/>
  <c r="S2051" i="16" s="1"/>
  <c r="J2051" i="16" s="1"/>
  <c r="C2052" i="16"/>
  <c r="S2052" i="16" s="1"/>
  <c r="C2053" i="16"/>
  <c r="S2053" i="16" s="1"/>
  <c r="F2053" i="16" s="1"/>
  <c r="C2054" i="16"/>
  <c r="C2055" i="16"/>
  <c r="S2055" i="16" s="1"/>
  <c r="H2055" i="16" s="1"/>
  <c r="C2056" i="16"/>
  <c r="C2057" i="16"/>
  <c r="S2057" i="16" s="1"/>
  <c r="F2057" i="16" s="1"/>
  <c r="C2058" i="16"/>
  <c r="C2059" i="16"/>
  <c r="C2060" i="16"/>
  <c r="C2061" i="16"/>
  <c r="S2061" i="16" s="1"/>
  <c r="F2061" i="16" s="1"/>
  <c r="C2062" i="16"/>
  <c r="C2063" i="16"/>
  <c r="C2064" i="16"/>
  <c r="C2065" i="16"/>
  <c r="S2065" i="16" s="1"/>
  <c r="C2066" i="16"/>
  <c r="C2067" i="16"/>
  <c r="S2067" i="16" s="1"/>
  <c r="I2067" i="16" s="1"/>
  <c r="C2068" i="16"/>
  <c r="C2069" i="16"/>
  <c r="S2069" i="16" s="1"/>
  <c r="H2069" i="16" s="1"/>
  <c r="C2070" i="16"/>
  <c r="C2071" i="16"/>
  <c r="C2072" i="16"/>
  <c r="S2072" i="16" s="1"/>
  <c r="C2073" i="16"/>
  <c r="S2073" i="16" s="1"/>
  <c r="I2073" i="16" s="1"/>
  <c r="C2074" i="16"/>
  <c r="C2075" i="16"/>
  <c r="S2075" i="16" s="1"/>
  <c r="I2075" i="16" s="1"/>
  <c r="C2076" i="16"/>
  <c r="C2077" i="16"/>
  <c r="S2077" i="16" s="1"/>
  <c r="I2077" i="16" s="1"/>
  <c r="C2078" i="16"/>
  <c r="C2079" i="16"/>
  <c r="C2080" i="16"/>
  <c r="C2081" i="16"/>
  <c r="S2081" i="16" s="1"/>
  <c r="C2082" i="16"/>
  <c r="C2083" i="16"/>
  <c r="C2084" i="16"/>
  <c r="C2085" i="16"/>
  <c r="S2085" i="16" s="1"/>
  <c r="H2085" i="16" s="1"/>
  <c r="C2086" i="16"/>
  <c r="C2087" i="16"/>
  <c r="S2087" i="16" s="1"/>
  <c r="C2088" i="16"/>
  <c r="C2089" i="16"/>
  <c r="S2089" i="16" s="1"/>
  <c r="G2089" i="16" s="1"/>
  <c r="C2090" i="16"/>
  <c r="C2091" i="16"/>
  <c r="S2091" i="16" s="1"/>
  <c r="C2092" i="16"/>
  <c r="C2093" i="16"/>
  <c r="S2093" i="16" s="1"/>
  <c r="H2093" i="16" s="1"/>
  <c r="C2094" i="16"/>
  <c r="S2094" i="16" s="1"/>
  <c r="C2095" i="16"/>
  <c r="C2096" i="16"/>
  <c r="C2097" i="16"/>
  <c r="S2097" i="16" s="1"/>
  <c r="C2098" i="16"/>
  <c r="C2099" i="16"/>
  <c r="S2099" i="16" s="1"/>
  <c r="F2099" i="16" s="1"/>
  <c r="C2100" i="16"/>
  <c r="C2101" i="16"/>
  <c r="S2101" i="16" s="1"/>
  <c r="C2102" i="16"/>
  <c r="C2103" i="16"/>
  <c r="S2103" i="16" s="1"/>
  <c r="J2103" i="16" s="1"/>
  <c r="C2104" i="16"/>
  <c r="S2104" i="16" s="1"/>
  <c r="J2104" i="16" s="1"/>
  <c r="C2105" i="16"/>
  <c r="S2105" i="16" s="1"/>
  <c r="J2105" i="16" s="1"/>
  <c r="C2106" i="16"/>
  <c r="C2107" i="16"/>
  <c r="S2107" i="16" s="1"/>
  <c r="I2107" i="16" s="1"/>
  <c r="C2108" i="16"/>
  <c r="C2109" i="16"/>
  <c r="S2109" i="16" s="1"/>
  <c r="G2109" i="16" s="1"/>
  <c r="C2110" i="16"/>
  <c r="C2111" i="16"/>
  <c r="C2112" i="16"/>
  <c r="S2112" i="16" s="1"/>
  <c r="H2112" i="16" s="1"/>
  <c r="C2113" i="16"/>
  <c r="S2113" i="16" s="1"/>
  <c r="J2113" i="16" s="1"/>
  <c r="C2114" i="16"/>
  <c r="C2115" i="16"/>
  <c r="S2115" i="16" s="1"/>
  <c r="F2115" i="16" s="1"/>
  <c r="C2116" i="16"/>
  <c r="S2116" i="16" s="1"/>
  <c r="I2116" i="16" s="1"/>
  <c r="C2117" i="16"/>
  <c r="S2117" i="16" s="1"/>
  <c r="C2118" i="16"/>
  <c r="C2119" i="16"/>
  <c r="S2119" i="16" s="1"/>
  <c r="F2119" i="16" s="1"/>
  <c r="C2120" i="16"/>
  <c r="C2121" i="16"/>
  <c r="S2121" i="16" s="1"/>
  <c r="D2121" i="16" s="1"/>
  <c r="C2122" i="16"/>
  <c r="C2123" i="16"/>
  <c r="C2124" i="16"/>
  <c r="S2124" i="16" s="1"/>
  <c r="J2124" i="16" s="1"/>
  <c r="C2125" i="16"/>
  <c r="C2126" i="16"/>
  <c r="C2127" i="16"/>
  <c r="C2128" i="16"/>
  <c r="C2129" i="16"/>
  <c r="S2129" i="16" s="1"/>
  <c r="C2130" i="16"/>
  <c r="C2131" i="16"/>
  <c r="S2131" i="16" s="1"/>
  <c r="J2131" i="16" s="1"/>
  <c r="C2132" i="16"/>
  <c r="C2133" i="16"/>
  <c r="S2133" i="16" s="1"/>
  <c r="C2134" i="16"/>
  <c r="C2135" i="16"/>
  <c r="S2135" i="16" s="1"/>
  <c r="I2135" i="16" s="1"/>
  <c r="C2136" i="16"/>
  <c r="S2136" i="16" s="1"/>
  <c r="J2136" i="16" s="1"/>
  <c r="C2137" i="16"/>
  <c r="S2137" i="16" s="1"/>
  <c r="H2137" i="16" s="1"/>
  <c r="C2138" i="16"/>
  <c r="C2139" i="16"/>
  <c r="S2139" i="16" s="1"/>
  <c r="C2140" i="16"/>
  <c r="S2140" i="16" s="1"/>
  <c r="F2140" i="16" s="1"/>
  <c r="C2141" i="16"/>
  <c r="S2141" i="16" s="1"/>
  <c r="J2141" i="16" s="1"/>
  <c r="C2142" i="16"/>
  <c r="S2142" i="16" s="1"/>
  <c r="I2142" i="16" s="1"/>
  <c r="C2143" i="16"/>
  <c r="C2144" i="16"/>
  <c r="S2144" i="16" s="1"/>
  <c r="I2144" i="16" s="1"/>
  <c r="C2145" i="16"/>
  <c r="S2145" i="16" s="1"/>
  <c r="F2145" i="16" s="1"/>
  <c r="C2146" i="16"/>
  <c r="C2147" i="16"/>
  <c r="S2147" i="16" s="1"/>
  <c r="F2147" i="16" s="1"/>
  <c r="C2148" i="16"/>
  <c r="S2148" i="16" s="1"/>
  <c r="C2149" i="16"/>
  <c r="S2149" i="16" s="1"/>
  <c r="J2149" i="16" s="1"/>
  <c r="C2150" i="16"/>
  <c r="C2151" i="16"/>
  <c r="S2151" i="16" s="1"/>
  <c r="G2151" i="16" s="1"/>
  <c r="C2152" i="16"/>
  <c r="S2152" i="16" s="1"/>
  <c r="C2153" i="16"/>
  <c r="S2153" i="16" s="1"/>
  <c r="C2154" i="16"/>
  <c r="C2155" i="16"/>
  <c r="S2155" i="16" s="1"/>
  <c r="C2156" i="16"/>
  <c r="S2156" i="16" s="1"/>
  <c r="C2157" i="16"/>
  <c r="S2157" i="16" s="1"/>
  <c r="E2157" i="16" s="1"/>
  <c r="C2158" i="16"/>
  <c r="C2159" i="16"/>
  <c r="S2159" i="16" s="1"/>
  <c r="J2159" i="16" s="1"/>
  <c r="C2160" i="16"/>
  <c r="S2160" i="16" s="1"/>
  <c r="C2161" i="16"/>
  <c r="S2161" i="16" s="1"/>
  <c r="J2161" i="16" s="1"/>
  <c r="C2162" i="16"/>
  <c r="C2163" i="16"/>
  <c r="S2163" i="16" s="1"/>
  <c r="J2163" i="16" s="1"/>
  <c r="C2164" i="16"/>
  <c r="S2164" i="16" s="1"/>
  <c r="J2164" i="16" s="1"/>
  <c r="C2165" i="16"/>
  <c r="S2165" i="16" s="1"/>
  <c r="E2165" i="16" s="1"/>
  <c r="C2166" i="16"/>
  <c r="C2167" i="16"/>
  <c r="C2168" i="16"/>
  <c r="S2168" i="16" s="1"/>
  <c r="H2168" i="16" s="1"/>
  <c r="C2169" i="16"/>
  <c r="S2169" i="16" s="1"/>
  <c r="D2169" i="16" s="1"/>
  <c r="C2170" i="16"/>
  <c r="C2171" i="16"/>
  <c r="C2172" i="16"/>
  <c r="S2172" i="16" s="1"/>
  <c r="C2173" i="16"/>
  <c r="C2174" i="16"/>
  <c r="C2175" i="16"/>
  <c r="C2176" i="16"/>
  <c r="S2176" i="16" s="1"/>
  <c r="F2176" i="16" s="1"/>
  <c r="C2177" i="16"/>
  <c r="S2177" i="16" s="1"/>
  <c r="H2177" i="16" s="1"/>
  <c r="C2178" i="16"/>
  <c r="C2179" i="16"/>
  <c r="S2179" i="16" s="1"/>
  <c r="C2180" i="16"/>
  <c r="C2181" i="16"/>
  <c r="S2181" i="16" s="1"/>
  <c r="I2181" i="16" s="1"/>
  <c r="C2182" i="16"/>
  <c r="S2182" i="16" s="1"/>
  <c r="I2182" i="16" s="1"/>
  <c r="C2183" i="16"/>
  <c r="S2183" i="16" s="1"/>
  <c r="C2184" i="16"/>
  <c r="C2185" i="16"/>
  <c r="S2185" i="16" s="1"/>
  <c r="J2185" i="16" s="1"/>
  <c r="C2186" i="16"/>
  <c r="C2187" i="16"/>
  <c r="S2187" i="16" s="1"/>
  <c r="I2187" i="16" s="1"/>
  <c r="C2188" i="16"/>
  <c r="S2188" i="16" s="1"/>
  <c r="H2188" i="16" s="1"/>
  <c r="C2189" i="16"/>
  <c r="S2189" i="16" s="1"/>
  <c r="F2189" i="16" s="1"/>
  <c r="C2190" i="16"/>
  <c r="S2190" i="16" s="1"/>
  <c r="I2190" i="16" s="1"/>
  <c r="C2191" i="16"/>
  <c r="S2191" i="16" s="1"/>
  <c r="F2191" i="16" s="1"/>
  <c r="C2192" i="16"/>
  <c r="S2192" i="16" s="1"/>
  <c r="C2193" i="16"/>
  <c r="C2194" i="16"/>
  <c r="C2195" i="16"/>
  <c r="S2195" i="16" s="1"/>
  <c r="I2195" i="16" s="1"/>
  <c r="C2196" i="16"/>
  <c r="S2196" i="16" s="1"/>
  <c r="C2197" i="16"/>
  <c r="S2197" i="16" s="1"/>
  <c r="I2197" i="16" s="1"/>
  <c r="C2198" i="16"/>
  <c r="C2199" i="16"/>
  <c r="S2199" i="16" s="1"/>
  <c r="J2199" i="16" s="1"/>
  <c r="C2200" i="16"/>
  <c r="S2200" i="16" s="1"/>
  <c r="J2200" i="16" s="1"/>
  <c r="C2201" i="16"/>
  <c r="S2201" i="16" s="1"/>
  <c r="I2201" i="16" s="1"/>
  <c r="C2202" i="16"/>
  <c r="C2203" i="16"/>
  <c r="S2203" i="16" s="1"/>
  <c r="I2203" i="16" s="1"/>
  <c r="C2204" i="16"/>
  <c r="C2205" i="16"/>
  <c r="S2205" i="16" s="1"/>
  <c r="J2205" i="16" s="1"/>
  <c r="C2206" i="16"/>
  <c r="C2207" i="16"/>
  <c r="S2207" i="16" s="1"/>
  <c r="C2208" i="16"/>
  <c r="C2209" i="16"/>
  <c r="S2209" i="16" s="1"/>
  <c r="C2210" i="16"/>
  <c r="S2210" i="16" s="1"/>
  <c r="C2211" i="16"/>
  <c r="S2211" i="16" s="1"/>
  <c r="C2212" i="16"/>
  <c r="S2212" i="16" s="1"/>
  <c r="C2213" i="16"/>
  <c r="S2213" i="16" s="1"/>
  <c r="I2213" i="16" s="1"/>
  <c r="C2214" i="16"/>
  <c r="S2214" i="16" s="1"/>
  <c r="J2214" i="16" s="1"/>
  <c r="C2215" i="16"/>
  <c r="S2215" i="16" s="1"/>
  <c r="C2216" i="16"/>
  <c r="C2217" i="16"/>
  <c r="C2218" i="16"/>
  <c r="C2219" i="16"/>
  <c r="C2220" i="16"/>
  <c r="S2220" i="16" s="1"/>
  <c r="C2221" i="16"/>
  <c r="S2221" i="16" s="1"/>
  <c r="J2221" i="16" s="1"/>
  <c r="C2222" i="16"/>
  <c r="C2223" i="16"/>
  <c r="C2224" i="16"/>
  <c r="C2225" i="16"/>
  <c r="S2225" i="16" s="1"/>
  <c r="C2226" i="16"/>
  <c r="C2227" i="16"/>
  <c r="C2228" i="16"/>
  <c r="S2228" i="16" s="1"/>
  <c r="I2228" i="16" s="1"/>
  <c r="C2229" i="16"/>
  <c r="S2229" i="16" s="1"/>
  <c r="C2230" i="16"/>
  <c r="S2230" i="16" s="1"/>
  <c r="F2230" i="16" s="1"/>
  <c r="C2231" i="16"/>
  <c r="S2231" i="16" s="1"/>
  <c r="I2231" i="16" s="1"/>
  <c r="C2232" i="16"/>
  <c r="C2233" i="16"/>
  <c r="S2233" i="16" s="1"/>
  <c r="F2233" i="16" s="1"/>
  <c r="C2234" i="16"/>
  <c r="C2235" i="16"/>
  <c r="S2235" i="16" s="1"/>
  <c r="C2236" i="16"/>
  <c r="S2236" i="16" s="1"/>
  <c r="C2237" i="16"/>
  <c r="S2237" i="16" s="1"/>
  <c r="G2237" i="16" s="1"/>
  <c r="C2238" i="16"/>
  <c r="C2239" i="16"/>
  <c r="C2240" i="16"/>
  <c r="S2240" i="16" s="1"/>
  <c r="H2240" i="16" s="1"/>
  <c r="C2241" i="16"/>
  <c r="S2241" i="16" s="1"/>
  <c r="J2241" i="16" s="1"/>
  <c r="C2242" i="16"/>
  <c r="S2242" i="16" s="1"/>
  <c r="C2243" i="16"/>
  <c r="C2244" i="16"/>
  <c r="S2244" i="16" s="1"/>
  <c r="I2244" i="16" s="1"/>
  <c r="C2245" i="16"/>
  <c r="S2245" i="16" s="1"/>
  <c r="H2245" i="16" s="1"/>
  <c r="C2246" i="16"/>
  <c r="C2247" i="16"/>
  <c r="S2247" i="16" s="1"/>
  <c r="C2248" i="16"/>
  <c r="C2249" i="16"/>
  <c r="S2249" i="16" s="1"/>
  <c r="E2249" i="16" s="1"/>
  <c r="C2250" i="16"/>
  <c r="C2251" i="16"/>
  <c r="S2251" i="16" s="1"/>
  <c r="J2251" i="16" s="1"/>
  <c r="C2252" i="16"/>
  <c r="C2253" i="16"/>
  <c r="S2253" i="16" s="1"/>
  <c r="J2253" i="16" s="1"/>
  <c r="C2254" i="16"/>
  <c r="C2255" i="16"/>
  <c r="C2256" i="16"/>
  <c r="C2257" i="16"/>
  <c r="S2257" i="16" s="1"/>
  <c r="C2258" i="16"/>
  <c r="C2259" i="16"/>
  <c r="S2259" i="16" s="1"/>
  <c r="F2259" i="16" s="1"/>
  <c r="C2260" i="16"/>
  <c r="S2260" i="16" s="1"/>
  <c r="C2261" i="16"/>
  <c r="S2261" i="16" s="1"/>
  <c r="E2261" i="16" s="1"/>
  <c r="C2262" i="16"/>
  <c r="S2262" i="16" s="1"/>
  <c r="C2263" i="16"/>
  <c r="S2263" i="16" s="1"/>
  <c r="F2263" i="16" s="1"/>
  <c r="C2264" i="16"/>
  <c r="S2264" i="16" s="1"/>
  <c r="J2264" i="16" s="1"/>
  <c r="C2265" i="16"/>
  <c r="S2265" i="16" s="1"/>
  <c r="D2265" i="16" s="1"/>
  <c r="C2266" i="16"/>
  <c r="S2266" i="16" s="1"/>
  <c r="F2266" i="16" s="1"/>
  <c r="C2267" i="16"/>
  <c r="S2267" i="16" s="1"/>
  <c r="F2267" i="16" s="1"/>
  <c r="C2268" i="16"/>
  <c r="C2269" i="16"/>
  <c r="S2269" i="16" s="1"/>
  <c r="I2269" i="16" s="1"/>
  <c r="C2270" i="16"/>
  <c r="C2271" i="16"/>
  <c r="C2272" i="16"/>
  <c r="S2272" i="16" s="1"/>
  <c r="I2272" i="16" s="1"/>
  <c r="C2273" i="16"/>
  <c r="S2273" i="16" s="1"/>
  <c r="D2273" i="16" s="1"/>
  <c r="C2274" i="16"/>
  <c r="C2275" i="16"/>
  <c r="C2276" i="16"/>
  <c r="S2276" i="16" s="1"/>
  <c r="F2276" i="16" s="1"/>
  <c r="C2277" i="16"/>
  <c r="S2277" i="16" s="1"/>
  <c r="H2277" i="16" s="1"/>
  <c r="C2278" i="16"/>
  <c r="C2279" i="16"/>
  <c r="S2279" i="16" s="1"/>
  <c r="C2280" i="16"/>
  <c r="S2280" i="16" s="1"/>
  <c r="I2280" i="16" s="1"/>
  <c r="C2281" i="16"/>
  <c r="S2281" i="16" s="1"/>
  <c r="D2281" i="16" s="1"/>
  <c r="C2282" i="16"/>
  <c r="C2283" i="16"/>
  <c r="C2284" i="16"/>
  <c r="C2285" i="16"/>
  <c r="S2285" i="16" s="1"/>
  <c r="I2285" i="16" s="1"/>
  <c r="C2286" i="16"/>
  <c r="C2287" i="16"/>
  <c r="C2288" i="16"/>
  <c r="C2289" i="16"/>
  <c r="S2289" i="16" s="1"/>
  <c r="E2289" i="16" s="1"/>
  <c r="C2290" i="16"/>
  <c r="S2290" i="16" s="1"/>
  <c r="D2290" i="16" s="1"/>
  <c r="C2291" i="16"/>
  <c r="S2291" i="16" s="1"/>
  <c r="F2291" i="16" s="1"/>
  <c r="C2292" i="16"/>
  <c r="S2292" i="16" s="1"/>
  <c r="H2292" i="16" s="1"/>
  <c r="C2293" i="16"/>
  <c r="S2293" i="16" s="1"/>
  <c r="F2293" i="16" s="1"/>
  <c r="C2294" i="16"/>
  <c r="C2295" i="16"/>
  <c r="S2295" i="16" s="1"/>
  <c r="I2295" i="16" s="1"/>
  <c r="C2296" i="16"/>
  <c r="C2297" i="16"/>
  <c r="S2297" i="16" s="1"/>
  <c r="H2297" i="16" s="1"/>
  <c r="C2298" i="16"/>
  <c r="C2299" i="16"/>
  <c r="S2299" i="16" s="1"/>
  <c r="D2299" i="16" s="1"/>
  <c r="C2300" i="16"/>
  <c r="C2301" i="16"/>
  <c r="S2301" i="16" s="1"/>
  <c r="D2301" i="16" s="1"/>
  <c r="C2302" i="16"/>
  <c r="C2303" i="16"/>
  <c r="S2303" i="16" s="1"/>
  <c r="C2304" i="16"/>
  <c r="C2305" i="16"/>
  <c r="C2306" i="16"/>
  <c r="C2307" i="16"/>
  <c r="S2307" i="16" s="1"/>
  <c r="H2307" i="16" s="1"/>
  <c r="C2308" i="16"/>
  <c r="S2308" i="16" s="1"/>
  <c r="C2309" i="16"/>
  <c r="S2309" i="16" s="1"/>
  <c r="F2309" i="16" s="1"/>
  <c r="C2310" i="16"/>
  <c r="C2311" i="16"/>
  <c r="S2311" i="16" s="1"/>
  <c r="F2311" i="16" s="1"/>
  <c r="C2312" i="16"/>
  <c r="C2313" i="16"/>
  <c r="C2314" i="16"/>
  <c r="C2315" i="16"/>
  <c r="S2315" i="16" s="1"/>
  <c r="H2315" i="16" s="1"/>
  <c r="C2316" i="16"/>
  <c r="C2317" i="16"/>
  <c r="S2317" i="16" s="1"/>
  <c r="J2317" i="16" s="1"/>
  <c r="C2318" i="16"/>
  <c r="S2318" i="16" s="1"/>
  <c r="C2319" i="16"/>
  <c r="S2319" i="16" s="1"/>
  <c r="G2319" i="16" s="1"/>
  <c r="C2320" i="16"/>
  <c r="S2320" i="16" s="1"/>
  <c r="C2321" i="16"/>
  <c r="C2322" i="16"/>
  <c r="C2323" i="16"/>
  <c r="S2323" i="16" s="1"/>
  <c r="C2324" i="16"/>
  <c r="C2325" i="16"/>
  <c r="C2326" i="16"/>
  <c r="C2327" i="16"/>
  <c r="S2327" i="16" s="1"/>
  <c r="H2327" i="16" s="1"/>
  <c r="C2328" i="16"/>
  <c r="C2329" i="16"/>
  <c r="C2330" i="16"/>
  <c r="C2331" i="16"/>
  <c r="S2331" i="16" s="1"/>
  <c r="C2332" i="16"/>
  <c r="S2332" i="16" s="1"/>
  <c r="C2333" i="16"/>
  <c r="S2333" i="16" s="1"/>
  <c r="D2333" i="16" s="1"/>
  <c r="C2334" i="16"/>
  <c r="S2334" i="16" s="1"/>
  <c r="C2335" i="16"/>
  <c r="C2336" i="16"/>
  <c r="C2337" i="16"/>
  <c r="C2338" i="16"/>
  <c r="S2338" i="16" s="1"/>
  <c r="I2338" i="16" s="1"/>
  <c r="C2339" i="16"/>
  <c r="C2340" i="16"/>
  <c r="C2341" i="16"/>
  <c r="S2341" i="16" s="1"/>
  <c r="H2341" i="16" s="1"/>
  <c r="C2342" i="16"/>
  <c r="S2342" i="16" s="1"/>
  <c r="I2342" i="16" s="1"/>
  <c r="C2343" i="16"/>
  <c r="S2343" i="16" s="1"/>
  <c r="C2344" i="16"/>
  <c r="C2345" i="16"/>
  <c r="C2346" i="16"/>
  <c r="C2347" i="16"/>
  <c r="S2347" i="16" s="1"/>
  <c r="F2347" i="16" s="1"/>
  <c r="C2348" i="16"/>
  <c r="S2348" i="16" s="1"/>
  <c r="I2348" i="16" s="1"/>
  <c r="C2349" i="16"/>
  <c r="S2349" i="16" s="1"/>
  <c r="E2349" i="16" s="1"/>
  <c r="C2350" i="16"/>
  <c r="S2350" i="16" s="1"/>
  <c r="C2351" i="16"/>
  <c r="C2352" i="16"/>
  <c r="S2352" i="16" s="1"/>
  <c r="I2352" i="16" s="1"/>
  <c r="C2353" i="16"/>
  <c r="S2353" i="16" s="1"/>
  <c r="F2353" i="16" s="1"/>
  <c r="C2354" i="16"/>
  <c r="C2355" i="16"/>
  <c r="S2355" i="16" s="1"/>
  <c r="F2355" i="16" s="1"/>
  <c r="C2356" i="16"/>
  <c r="S2356" i="16" s="1"/>
  <c r="J2356" i="16" s="1"/>
  <c r="C2357" i="16"/>
  <c r="S2357" i="16" s="1"/>
  <c r="E2357" i="16" s="1"/>
  <c r="C2358" i="16"/>
  <c r="S2358" i="16" s="1"/>
  <c r="C2359" i="16"/>
  <c r="C2360" i="16"/>
  <c r="S2360" i="16" s="1"/>
  <c r="J2360" i="16" s="1"/>
  <c r="C2361" i="16"/>
  <c r="S2361" i="16" s="1"/>
  <c r="H2361" i="16" s="1"/>
  <c r="C2362" i="16"/>
  <c r="C2363" i="16"/>
  <c r="C2364" i="16"/>
  <c r="S2364" i="16" s="1"/>
  <c r="C2365" i="16"/>
  <c r="S2365" i="16" s="1"/>
  <c r="J2365" i="16" s="1"/>
  <c r="C2366" i="16"/>
  <c r="C2367" i="16"/>
  <c r="S2367" i="16" s="1"/>
  <c r="H2367" i="16" s="1"/>
  <c r="C2368" i="16"/>
  <c r="C2369" i="16"/>
  <c r="S2369" i="16" s="1"/>
  <c r="C2370" i="16"/>
  <c r="S2370" i="16" s="1"/>
  <c r="J2370" i="16" s="1"/>
  <c r="C2371" i="16"/>
  <c r="S2371" i="16" s="1"/>
  <c r="J2371" i="16" s="1"/>
  <c r="C2372" i="16"/>
  <c r="S2372" i="16" s="1"/>
  <c r="C2373" i="16"/>
  <c r="S2373" i="16" s="1"/>
  <c r="J2373" i="16" s="1"/>
  <c r="C2374" i="16"/>
  <c r="S2374" i="16" s="1"/>
  <c r="F2374" i="16" s="1"/>
  <c r="C2375" i="16"/>
  <c r="S2375" i="16" s="1"/>
  <c r="C2376" i="16"/>
  <c r="S2376" i="16" s="1"/>
  <c r="C2377" i="16"/>
  <c r="C2378" i="16"/>
  <c r="S2378" i="16" s="1"/>
  <c r="I2378" i="16" s="1"/>
  <c r="C2379" i="16"/>
  <c r="C2380" i="16"/>
  <c r="S2380" i="16" s="1"/>
  <c r="C2381" i="16"/>
  <c r="C2382" i="16"/>
  <c r="S2382" i="16" s="1"/>
  <c r="F2382" i="16" s="1"/>
  <c r="C2383" i="16"/>
  <c r="S2383" i="16" s="1"/>
  <c r="E2383" i="16" s="1"/>
  <c r="C2384" i="16"/>
  <c r="S2384" i="16" s="1"/>
  <c r="C2385" i="16"/>
  <c r="C2386" i="16"/>
  <c r="S2386" i="16" s="1"/>
  <c r="C2387" i="16"/>
  <c r="C2388" i="16"/>
  <c r="S2388" i="16" s="1"/>
  <c r="J2388" i="16" s="1"/>
  <c r="C2389" i="16"/>
  <c r="C2390" i="16"/>
  <c r="S2390" i="16" s="1"/>
  <c r="C2391" i="16"/>
  <c r="S2391" i="16" s="1"/>
  <c r="C2392" i="16"/>
  <c r="C2393" i="16"/>
  <c r="C2394" i="16"/>
  <c r="C2395" i="16"/>
  <c r="C2396" i="16"/>
  <c r="S2396" i="16" s="1"/>
  <c r="C2397" i="16"/>
  <c r="S2397" i="16" s="1"/>
  <c r="C2398" i="16"/>
  <c r="S2398" i="16" s="1"/>
  <c r="G2398" i="16" s="1"/>
  <c r="C2399" i="16"/>
  <c r="C2400" i="16"/>
  <c r="C2401" i="16"/>
  <c r="C2402" i="16"/>
  <c r="S2402" i="16" s="1"/>
  <c r="C2403" i="16"/>
  <c r="C2404" i="16"/>
  <c r="S2404" i="16" s="1"/>
  <c r="H2404" i="16" s="1"/>
  <c r="C2405" i="16"/>
  <c r="C2406" i="16"/>
  <c r="C2407" i="16"/>
  <c r="S2407" i="16" s="1"/>
  <c r="F2407" i="16" s="1"/>
  <c r="C2408" i="16"/>
  <c r="S2408" i="16" s="1"/>
  <c r="C2409" i="16"/>
  <c r="C2410" i="16"/>
  <c r="C2411" i="16"/>
  <c r="S2411" i="16" s="1"/>
  <c r="E2411" i="16" s="1"/>
  <c r="C2412" i="16"/>
  <c r="S2412" i="16" s="1"/>
  <c r="H2412" i="16" s="1"/>
  <c r="C2413" i="16"/>
  <c r="C2414" i="16"/>
  <c r="C2415" i="16"/>
  <c r="S2415" i="16" s="1"/>
  <c r="J2415" i="16" s="1"/>
  <c r="C2416" i="16"/>
  <c r="S2416" i="16" s="1"/>
  <c r="I2416" i="16" s="1"/>
  <c r="C2417" i="16"/>
  <c r="C2418" i="16"/>
  <c r="C2419" i="16"/>
  <c r="C2420" i="16"/>
  <c r="S2420" i="16" s="1"/>
  <c r="I2420" i="16" s="1"/>
  <c r="C2421" i="16"/>
  <c r="C2422" i="16"/>
  <c r="C2423" i="16"/>
  <c r="C2424" i="16"/>
  <c r="S2424" i="16" s="1"/>
  <c r="C2425" i="16"/>
  <c r="S2425" i="16" s="1"/>
  <c r="I2425" i="16" s="1"/>
  <c r="C2426" i="16"/>
  <c r="S2426" i="16" s="1"/>
  <c r="C2427" i="16"/>
  <c r="S2427" i="16" s="1"/>
  <c r="J2427" i="16" s="1"/>
  <c r="C2428" i="16"/>
  <c r="C2429" i="16"/>
  <c r="S2429" i="16" s="1"/>
  <c r="C2430" i="16"/>
  <c r="S2430" i="16" s="1"/>
  <c r="J2430" i="16" s="1"/>
  <c r="C2431" i="16"/>
  <c r="C2432" i="16"/>
  <c r="S2432" i="16" s="1"/>
  <c r="G2432" i="16" s="1"/>
  <c r="C2433" i="16"/>
  <c r="S2433" i="16" s="1"/>
  <c r="F2433" i="16" s="1"/>
  <c r="C2434" i="16"/>
  <c r="C2435" i="16"/>
  <c r="S2435" i="16" s="1"/>
  <c r="C2436" i="16"/>
  <c r="C2437" i="16"/>
  <c r="S2437" i="16" s="1"/>
  <c r="C2438" i="16"/>
  <c r="C2439" i="16"/>
  <c r="S2439" i="16" s="1"/>
  <c r="I2439" i="16" s="1"/>
  <c r="C2440" i="16"/>
  <c r="S2440" i="16" s="1"/>
  <c r="C2441" i="16"/>
  <c r="S2441" i="16" s="1"/>
  <c r="H2441" i="16" s="1"/>
  <c r="C2442" i="16"/>
  <c r="C2443" i="16"/>
  <c r="S2443" i="16" s="1"/>
  <c r="I2443" i="16" s="1"/>
  <c r="C2444" i="16"/>
  <c r="C2445" i="16"/>
  <c r="C2446" i="16"/>
  <c r="C2447" i="16"/>
  <c r="S2447" i="16" s="1"/>
  <c r="C2448" i="16"/>
  <c r="C2449" i="16"/>
  <c r="C2451" i="16"/>
  <c r="C2452" i="16"/>
  <c r="C2453" i="16"/>
  <c r="S2453" i="16" s="1"/>
  <c r="G2453" i="16" s="1"/>
  <c r="C2454" i="16"/>
  <c r="S2454" i="16" s="1"/>
  <c r="C2455" i="16"/>
  <c r="S2455" i="16" s="1"/>
  <c r="H2455" i="16" s="1"/>
  <c r="C2456" i="16"/>
  <c r="C2457" i="16"/>
  <c r="S2457" i="16" s="1"/>
  <c r="J2457" i="16" s="1"/>
  <c r="C2458" i="16"/>
  <c r="A227" i="13"/>
  <c r="A65" i="13"/>
  <c r="A50" i="13"/>
  <c r="B2454" i="16"/>
  <c r="Y2454" i="16" s="1"/>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458" i="16"/>
  <c r="B2451" i="16"/>
  <c r="K528" i="14"/>
  <c r="K529" i="14"/>
  <c r="K530" i="14"/>
  <c r="K531" i="14"/>
  <c r="K532" i="14"/>
  <c r="K533" i="14"/>
  <c r="K522" i="14"/>
  <c r="K534" i="14"/>
  <c r="J528" i="14"/>
  <c r="J529" i="14"/>
  <c r="J530" i="14"/>
  <c r="J531" i="14"/>
  <c r="J532" i="14"/>
  <c r="J533" i="14"/>
  <c r="J522" i="14"/>
  <c r="J534" i="14"/>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2" i="16"/>
  <c r="B2453" i="16"/>
  <c r="B2455" i="16"/>
  <c r="B2456" i="16"/>
  <c r="B2457" i="16"/>
  <c r="Y2459" i="16"/>
  <c r="K63" i="10"/>
  <c r="B21" i="10"/>
  <c r="G21" i="10" s="1"/>
  <c r="H21" i="10" s="1"/>
  <c r="D21" i="10" s="1"/>
  <c r="B16" i="10"/>
  <c r="G16" i="10" s="1"/>
  <c r="H16" i="10" s="1"/>
  <c r="D16" i="10" s="1"/>
  <c r="K537" i="14"/>
  <c r="J537" i="14"/>
  <c r="K536" i="14"/>
  <c r="J536" i="14"/>
  <c r="J468" i="14"/>
  <c r="K468" i="14"/>
  <c r="J467" i="14"/>
  <c r="K467" i="14"/>
  <c r="K302" i="14"/>
  <c r="J302" i="14"/>
  <c r="K301" i="14"/>
  <c r="J301" i="14"/>
  <c r="J239" i="14"/>
  <c r="K239" i="14"/>
  <c r="J238" i="14"/>
  <c r="K238" i="14"/>
  <c r="J6" i="14"/>
  <c r="K6" i="14"/>
  <c r="J9" i="14"/>
  <c r="K9" i="14"/>
  <c r="J10" i="14"/>
  <c r="K10" i="14"/>
  <c r="J11" i="14"/>
  <c r="K11" i="14"/>
  <c r="J12" i="14"/>
  <c r="K12" i="14"/>
  <c r="J14" i="14"/>
  <c r="K14" i="14"/>
  <c r="J17" i="14"/>
  <c r="K17" i="14"/>
  <c r="J13" i="14"/>
  <c r="K13" i="14"/>
  <c r="J18" i="14"/>
  <c r="K18" i="14"/>
  <c r="J19" i="14"/>
  <c r="K19" i="14"/>
  <c r="J87" i="14"/>
  <c r="K87" i="14"/>
  <c r="J90" i="14"/>
  <c r="K90" i="14"/>
  <c r="J20" i="14"/>
  <c r="K20" i="14"/>
  <c r="J88" i="14"/>
  <c r="K88" i="14"/>
  <c r="J89" i="14"/>
  <c r="K89" i="14"/>
  <c r="J21" i="14"/>
  <c r="K21" i="14"/>
  <c r="J22" i="14"/>
  <c r="K22" i="14"/>
  <c r="J23" i="14"/>
  <c r="K23" i="14"/>
  <c r="J24" i="14"/>
  <c r="K24" i="14"/>
  <c r="J25" i="14"/>
  <c r="K25" i="14"/>
  <c r="J26" i="14"/>
  <c r="K26" i="14"/>
  <c r="J138" i="14"/>
  <c r="K138" i="14"/>
  <c r="J27" i="14"/>
  <c r="K27" i="14"/>
  <c r="J28" i="14"/>
  <c r="K28" i="14"/>
  <c r="J36" i="14"/>
  <c r="K36" i="14"/>
  <c r="J29" i="14"/>
  <c r="K29" i="14"/>
  <c r="J30" i="14"/>
  <c r="K30" i="14"/>
  <c r="J31" i="14"/>
  <c r="K31" i="14"/>
  <c r="J106" i="14"/>
  <c r="K106"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40" i="14"/>
  <c r="K140" i="14"/>
  <c r="J145" i="14"/>
  <c r="K145" i="14"/>
  <c r="J56" i="14"/>
  <c r="K56" i="14"/>
  <c r="J57" i="14"/>
  <c r="K57" i="14"/>
  <c r="J58" i="14"/>
  <c r="K58" i="14"/>
  <c r="J61" i="14"/>
  <c r="K61" i="14"/>
  <c r="J62" i="14"/>
  <c r="K62" i="14"/>
  <c r="J64" i="14"/>
  <c r="K64" i="14"/>
  <c r="J65" i="14"/>
  <c r="K65" i="14"/>
  <c r="J202" i="14"/>
  <c r="K202" i="14"/>
  <c r="J66" i="14"/>
  <c r="K66" i="14"/>
  <c r="J67" i="14"/>
  <c r="K67" i="14"/>
  <c r="J68" i="14"/>
  <c r="K68" i="14"/>
  <c r="J69" i="14"/>
  <c r="K69" i="14"/>
  <c r="J224" i="14"/>
  <c r="K224" i="14"/>
  <c r="J70" i="14"/>
  <c r="K70" i="14"/>
  <c r="J71" i="14"/>
  <c r="K71" i="14"/>
  <c r="J75" i="14"/>
  <c r="K75" i="14"/>
  <c r="J76" i="14"/>
  <c r="K76" i="14"/>
  <c r="J77" i="14"/>
  <c r="K77" i="14"/>
  <c r="J78" i="14"/>
  <c r="K78" i="14"/>
  <c r="J79" i="14"/>
  <c r="K79" i="14"/>
  <c r="J80" i="14"/>
  <c r="K80" i="14"/>
  <c r="J81" i="14"/>
  <c r="K81" i="14"/>
  <c r="J82" i="14"/>
  <c r="K82" i="14"/>
  <c r="J83" i="14"/>
  <c r="K83" i="14"/>
  <c r="J84" i="14"/>
  <c r="K84" i="14"/>
  <c r="J85" i="14"/>
  <c r="K85" i="14"/>
  <c r="J86" i="14"/>
  <c r="K86" i="14"/>
  <c r="J91" i="14"/>
  <c r="K91" i="14"/>
  <c r="J92" i="14"/>
  <c r="K92" i="14"/>
  <c r="J93" i="14"/>
  <c r="K93" i="14"/>
  <c r="J147" i="14"/>
  <c r="K147" i="14"/>
  <c r="J163" i="14"/>
  <c r="K163" i="14"/>
  <c r="J193" i="14"/>
  <c r="K193" i="14"/>
  <c r="J94" i="14"/>
  <c r="K94" i="14"/>
  <c r="J95" i="14"/>
  <c r="K95" i="14"/>
  <c r="J96" i="14"/>
  <c r="K96" i="14"/>
  <c r="J97" i="14"/>
  <c r="K97" i="14"/>
  <c r="J98" i="14"/>
  <c r="K98" i="14"/>
  <c r="J101" i="14"/>
  <c r="K101" i="14"/>
  <c r="J99" i="14"/>
  <c r="K99" i="14"/>
  <c r="J100" i="14"/>
  <c r="K100" i="14"/>
  <c r="J102" i="14"/>
  <c r="K102" i="14"/>
  <c r="J103" i="14"/>
  <c r="K103" i="14"/>
  <c r="J104" i="14"/>
  <c r="K104" i="14"/>
  <c r="J105" i="14"/>
  <c r="K105" i="14"/>
  <c r="J108" i="14"/>
  <c r="K108" i="14"/>
  <c r="J109" i="14"/>
  <c r="K109" i="14"/>
  <c r="J110" i="14"/>
  <c r="K110" i="14"/>
  <c r="J111" i="14"/>
  <c r="K111" i="14"/>
  <c r="J156" i="14"/>
  <c r="K156" i="14"/>
  <c r="J112" i="14"/>
  <c r="K112" i="14"/>
  <c r="J113" i="14"/>
  <c r="K113" i="14"/>
  <c r="J114" i="14"/>
  <c r="K114" i="14"/>
  <c r="J115" i="14"/>
  <c r="K115" i="14"/>
  <c r="J220" i="14"/>
  <c r="K220" i="14"/>
  <c r="J116" i="14"/>
  <c r="K116" i="14"/>
  <c r="J120" i="14"/>
  <c r="K120" i="14"/>
  <c r="J121" i="14"/>
  <c r="K121" i="14"/>
  <c r="J122" i="14"/>
  <c r="K122" i="14"/>
  <c r="J119" i="14"/>
  <c r="K119" i="14"/>
  <c r="J123" i="14"/>
  <c r="K123" i="14"/>
  <c r="J124" i="14"/>
  <c r="K124" i="14"/>
  <c r="J118" i="14"/>
  <c r="K118" i="14"/>
  <c r="J125" i="14"/>
  <c r="K125" i="14"/>
  <c r="J126" i="14"/>
  <c r="K126" i="14"/>
  <c r="J127" i="14"/>
  <c r="K127" i="14"/>
  <c r="J128" i="14"/>
  <c r="K128" i="14"/>
  <c r="J129" i="14"/>
  <c r="K129" i="14"/>
  <c r="J130" i="14"/>
  <c r="K130" i="14"/>
  <c r="J192" i="14"/>
  <c r="K192" i="14"/>
  <c r="J131" i="14"/>
  <c r="K131" i="14"/>
  <c r="J132" i="14"/>
  <c r="K132" i="14"/>
  <c r="J133" i="14"/>
  <c r="K133" i="14"/>
  <c r="J134" i="14"/>
  <c r="K134" i="14"/>
  <c r="J135" i="14"/>
  <c r="K135" i="14"/>
  <c r="J136" i="14"/>
  <c r="K136" i="14"/>
  <c r="J137" i="14"/>
  <c r="K137" i="14"/>
  <c r="J139" i="14"/>
  <c r="K139" i="14"/>
  <c r="J141" i="14"/>
  <c r="K141" i="14"/>
  <c r="J142" i="14"/>
  <c r="K142" i="14"/>
  <c r="J143" i="14"/>
  <c r="K143" i="14"/>
  <c r="J59" i="14"/>
  <c r="K59" i="14"/>
  <c r="J144" i="14"/>
  <c r="K144" i="14"/>
  <c r="J146" i="14"/>
  <c r="K146" i="14"/>
  <c r="J152" i="14"/>
  <c r="K152" i="14"/>
  <c r="J148" i="14"/>
  <c r="K148" i="14"/>
  <c r="J151" i="14"/>
  <c r="K151" i="14"/>
  <c r="J153" i="14"/>
  <c r="K153" i="14"/>
  <c r="J154" i="14"/>
  <c r="K154" i="14"/>
  <c r="J155" i="14"/>
  <c r="K155" i="14"/>
  <c r="J157" i="14"/>
  <c r="K157" i="14"/>
  <c r="J158" i="14"/>
  <c r="K158" i="14"/>
  <c r="J159" i="14"/>
  <c r="K159" i="14"/>
  <c r="J160" i="14"/>
  <c r="K160" i="14"/>
  <c r="J161" i="14"/>
  <c r="K161" i="14"/>
  <c r="J162" i="14"/>
  <c r="K162" i="14"/>
  <c r="J164" i="14"/>
  <c r="K164" i="14"/>
  <c r="J165" i="14"/>
  <c r="K165" i="14"/>
  <c r="J166" i="14"/>
  <c r="K166" i="14"/>
  <c r="J170" i="14"/>
  <c r="K170" i="14"/>
  <c r="J167" i="14"/>
  <c r="K167" i="14"/>
  <c r="J168" i="14"/>
  <c r="K168" i="14"/>
  <c r="J169" i="14"/>
  <c r="K169" i="14"/>
  <c r="J171" i="14"/>
  <c r="K171" i="14"/>
  <c r="J172" i="14"/>
  <c r="K172" i="14"/>
  <c r="J174" i="14"/>
  <c r="K174" i="14"/>
  <c r="J175" i="14"/>
  <c r="K175" i="14"/>
  <c r="J176" i="14"/>
  <c r="K176" i="14"/>
  <c r="J227" i="14"/>
  <c r="K227" i="14"/>
  <c r="J228" i="14"/>
  <c r="K228" i="14"/>
  <c r="J229" i="14"/>
  <c r="K229" i="14"/>
  <c r="J230" i="14"/>
  <c r="K230" i="14"/>
  <c r="J231" i="14"/>
  <c r="K231" i="14"/>
  <c r="J232" i="14"/>
  <c r="K232" i="14"/>
  <c r="J179" i="14"/>
  <c r="K179" i="14"/>
  <c r="J181" i="14"/>
  <c r="K181" i="14"/>
  <c r="J5" i="14"/>
  <c r="K5" i="14"/>
  <c r="J183" i="14"/>
  <c r="K183" i="14"/>
  <c r="J184" i="14"/>
  <c r="K184" i="14"/>
  <c r="J185" i="14"/>
  <c r="K185" i="14"/>
  <c r="J186" i="14"/>
  <c r="K186" i="14"/>
  <c r="J187" i="14"/>
  <c r="K187" i="14"/>
  <c r="J188" i="14"/>
  <c r="K188" i="14"/>
  <c r="J117" i="14"/>
  <c r="K117" i="14"/>
  <c r="J182" i="14"/>
  <c r="K182" i="14"/>
  <c r="J189" i="14"/>
  <c r="K189" i="14"/>
  <c r="J190" i="14"/>
  <c r="K190" i="14"/>
  <c r="J211" i="14"/>
  <c r="K211" i="14"/>
  <c r="J191" i="14"/>
  <c r="K191" i="14"/>
  <c r="J178" i="14"/>
  <c r="K178" i="14"/>
  <c r="J180" i="14"/>
  <c r="K180" i="14"/>
  <c r="J194" i="14"/>
  <c r="K194" i="14"/>
  <c r="J195" i="14"/>
  <c r="K195" i="14"/>
  <c r="J197" i="14"/>
  <c r="K197" i="14"/>
  <c r="J196" i="14"/>
  <c r="K196" i="14"/>
  <c r="J198" i="14"/>
  <c r="K198" i="14"/>
  <c r="J199" i="14"/>
  <c r="K199" i="14"/>
  <c r="J200" i="14"/>
  <c r="K200" i="14"/>
  <c r="J201" i="14"/>
  <c r="K201" i="14"/>
  <c r="J40" i="14"/>
  <c r="K40" i="14"/>
  <c r="J63" i="14"/>
  <c r="K63" i="14"/>
  <c r="J107" i="14"/>
  <c r="K107" i="14"/>
  <c r="J173" i="14"/>
  <c r="K173" i="14"/>
  <c r="J177" i="14"/>
  <c r="K177"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9" i="14"/>
  <c r="K149" i="14"/>
  <c r="J150" i="14"/>
  <c r="K150" i="14"/>
  <c r="J203" i="14"/>
  <c r="K203" i="14"/>
  <c r="J218" i="14"/>
  <c r="K218" i="14"/>
  <c r="J219" i="14"/>
  <c r="K219" i="14"/>
  <c r="J222" i="14"/>
  <c r="K222" i="14"/>
  <c r="J223" i="14"/>
  <c r="K223" i="14"/>
  <c r="J225" i="14"/>
  <c r="K225" i="14"/>
  <c r="J37" i="14"/>
  <c r="K37" i="14"/>
  <c r="J226" i="14"/>
  <c r="K226" i="14"/>
  <c r="J39" i="14"/>
  <c r="K39" i="14"/>
  <c r="J72" i="14"/>
  <c r="K72" i="14"/>
  <c r="J73" i="14"/>
  <c r="K73" i="14"/>
  <c r="J74" i="14"/>
  <c r="K74" i="14"/>
  <c r="J233" i="14"/>
  <c r="K233" i="14"/>
  <c r="J234" i="14"/>
  <c r="K234" i="14"/>
  <c r="J60" i="14"/>
  <c r="K60" i="14"/>
  <c r="J235" i="14"/>
  <c r="K235" i="14"/>
  <c r="J236" i="14"/>
  <c r="K236" i="14"/>
  <c r="J237" i="14"/>
  <c r="K237" i="14"/>
  <c r="J240" i="14"/>
  <c r="K240" i="14"/>
  <c r="J241" i="14"/>
  <c r="K241" i="14"/>
  <c r="J242" i="14"/>
  <c r="K242" i="14"/>
  <c r="J243" i="14"/>
  <c r="K243" i="14"/>
  <c r="J244" i="14"/>
  <c r="K244" i="14"/>
  <c r="J245" i="14"/>
  <c r="K245" i="14"/>
  <c r="J297" i="14"/>
  <c r="K297" i="14"/>
  <c r="J246" i="14"/>
  <c r="K246" i="14"/>
  <c r="J247" i="14"/>
  <c r="K247"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1" i="14"/>
  <c r="K281"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8" i="14"/>
  <c r="K298" i="14"/>
  <c r="J299" i="14"/>
  <c r="K299" i="14"/>
  <c r="J300" i="14"/>
  <c r="K300" i="14"/>
  <c r="J303" i="14"/>
  <c r="K303" i="14"/>
  <c r="J304" i="14"/>
  <c r="K304" i="14"/>
  <c r="J305" i="14"/>
  <c r="K305" i="14"/>
  <c r="J306" i="14"/>
  <c r="K306" i="14"/>
  <c r="J307" i="14"/>
  <c r="K307" i="14"/>
  <c r="J322" i="14"/>
  <c r="K322" i="14"/>
  <c r="J323" i="14"/>
  <c r="K323" i="14"/>
  <c r="J324" i="14"/>
  <c r="K324" i="14"/>
  <c r="J308" i="14"/>
  <c r="K308" i="14"/>
  <c r="J309" i="14"/>
  <c r="K309" i="14"/>
  <c r="J314" i="14"/>
  <c r="K314" i="14"/>
  <c r="J315" i="14"/>
  <c r="K315" i="14"/>
  <c r="J317" i="14"/>
  <c r="K317" i="14"/>
  <c r="J318" i="14"/>
  <c r="K318" i="14"/>
  <c r="J319" i="14"/>
  <c r="K319" i="14"/>
  <c r="J357" i="14"/>
  <c r="K357" i="14"/>
  <c r="J358" i="14"/>
  <c r="K358" i="14"/>
  <c r="J359" i="14"/>
  <c r="K359" i="14"/>
  <c r="J375" i="14"/>
  <c r="K375" i="14"/>
  <c r="J380" i="14"/>
  <c r="K380" i="14"/>
  <c r="J454" i="14"/>
  <c r="K454" i="14"/>
  <c r="J321" i="14"/>
  <c r="K321" i="14"/>
  <c r="J360" i="14"/>
  <c r="K360" i="14"/>
  <c r="J395" i="14"/>
  <c r="K395" i="14"/>
  <c r="J325" i="14"/>
  <c r="K325" i="14"/>
  <c r="J326" i="14"/>
  <c r="K326" i="14"/>
  <c r="J327" i="14"/>
  <c r="K327" i="14"/>
  <c r="J328" i="14"/>
  <c r="K328" i="14"/>
  <c r="J329" i="14"/>
  <c r="K329" i="14"/>
  <c r="J330" i="14"/>
  <c r="K330" i="14"/>
  <c r="J333" i="14"/>
  <c r="K333" i="14"/>
  <c r="J334" i="14"/>
  <c r="K334" i="14"/>
  <c r="J335" i="14"/>
  <c r="K335" i="14"/>
  <c r="J336" i="14"/>
  <c r="K336" i="14"/>
  <c r="J337" i="14"/>
  <c r="K337" i="14"/>
  <c r="J338" i="14"/>
  <c r="K338" i="14"/>
  <c r="J339" i="14"/>
  <c r="K339" i="14"/>
  <c r="J340" i="14"/>
  <c r="K340" i="14"/>
  <c r="J341" i="14"/>
  <c r="K341" i="14"/>
  <c r="J342" i="14"/>
  <c r="K342" i="14"/>
  <c r="J343" i="14"/>
  <c r="K343" i="14"/>
  <c r="J344" i="14"/>
  <c r="K344" i="14"/>
  <c r="J345" i="14"/>
  <c r="K345" i="14"/>
  <c r="J346" i="14"/>
  <c r="K346" i="14"/>
  <c r="J347" i="14"/>
  <c r="K347" i="14"/>
  <c r="J350" i="14"/>
  <c r="K350" i="14"/>
  <c r="J351" i="14"/>
  <c r="K351" i="14"/>
  <c r="J352" i="14"/>
  <c r="K352" i="14"/>
  <c r="J370" i="14"/>
  <c r="K370" i="14"/>
  <c r="J371" i="14"/>
  <c r="K371" i="14"/>
  <c r="J353" i="14"/>
  <c r="K353" i="14"/>
  <c r="J354" i="14"/>
  <c r="K354" i="14"/>
  <c r="J446" i="14"/>
  <c r="K446" i="14"/>
  <c r="J456" i="14"/>
  <c r="K456" i="14"/>
  <c r="J461" i="14"/>
  <c r="K461" i="14"/>
  <c r="J466" i="14"/>
  <c r="K466" i="14"/>
  <c r="J355" i="14"/>
  <c r="K355" i="14"/>
  <c r="J356" i="14"/>
  <c r="K356" i="14"/>
  <c r="J460" i="14"/>
  <c r="K460" i="14"/>
  <c r="J361" i="14"/>
  <c r="K361" i="14"/>
  <c r="J362" i="14"/>
  <c r="K362" i="14"/>
  <c r="J363" i="14"/>
  <c r="K363" i="14"/>
  <c r="J364" i="14"/>
  <c r="K364" i="14"/>
  <c r="J369" i="14"/>
  <c r="K369" i="14"/>
  <c r="J440" i="14"/>
  <c r="K440" i="14"/>
  <c r="J316" i="14"/>
  <c r="K316" i="14"/>
  <c r="J367" i="14"/>
  <c r="K367" i="14"/>
  <c r="J373" i="14"/>
  <c r="K373" i="14"/>
  <c r="J374" i="14"/>
  <c r="K374" i="14"/>
  <c r="J376" i="14"/>
  <c r="K376" i="14"/>
  <c r="J377" i="14"/>
  <c r="K377" i="14"/>
  <c r="J387" i="14"/>
  <c r="K387" i="14"/>
  <c r="J378" i="14"/>
  <c r="K378" i="14"/>
  <c r="J381" i="14"/>
  <c r="K381" i="14"/>
  <c r="J382" i="14"/>
  <c r="K382" i="14"/>
  <c r="J383" i="14"/>
  <c r="K383" i="14"/>
  <c r="J448" i="14"/>
  <c r="K448" i="14"/>
  <c r="J348" i="14"/>
  <c r="K348" i="14"/>
  <c r="J384" i="14"/>
  <c r="K384" i="14"/>
  <c r="J385" i="14"/>
  <c r="K385" i="14"/>
  <c r="J386" i="14"/>
  <c r="K386" i="14"/>
  <c r="J368" i="14"/>
  <c r="K368" i="14"/>
  <c r="J388" i="14"/>
  <c r="K388" i="14"/>
  <c r="J389" i="14"/>
  <c r="K389" i="14"/>
  <c r="J390" i="14"/>
  <c r="K390" i="14"/>
  <c r="J391" i="14"/>
  <c r="K391" i="14"/>
  <c r="J392" i="14"/>
  <c r="K392" i="14"/>
  <c r="J393" i="14"/>
  <c r="K393" i="14"/>
  <c r="J394" i="14"/>
  <c r="K394" i="14"/>
  <c r="J396" i="14"/>
  <c r="K396" i="14"/>
  <c r="J397" i="14"/>
  <c r="K397" i="14"/>
  <c r="J332" i="14"/>
  <c r="K332" i="14"/>
  <c r="J398" i="14"/>
  <c r="K398" i="14"/>
  <c r="J399" i="14"/>
  <c r="K399" i="14"/>
  <c r="J400" i="14"/>
  <c r="K400" i="14"/>
  <c r="J401" i="14"/>
  <c r="K401" i="14"/>
  <c r="J402" i="14"/>
  <c r="K402" i="14"/>
  <c r="J403" i="14"/>
  <c r="K403" i="14"/>
  <c r="J404" i="14"/>
  <c r="K404" i="14"/>
  <c r="J405" i="14"/>
  <c r="K405" i="14"/>
  <c r="J406" i="14"/>
  <c r="K406" i="14"/>
  <c r="J310" i="14"/>
  <c r="K310" i="14"/>
  <c r="J407" i="14"/>
  <c r="K407" i="14"/>
  <c r="J311" i="14"/>
  <c r="K311" i="14"/>
  <c r="J366" i="14"/>
  <c r="K366" i="14"/>
  <c r="J408" i="14"/>
  <c r="K408" i="14"/>
  <c r="J413" i="14"/>
  <c r="K413" i="14"/>
  <c r="J414" i="14"/>
  <c r="K414" i="14"/>
  <c r="J409" i="14"/>
  <c r="K409" i="14"/>
  <c r="J410" i="14"/>
  <c r="K410" i="14"/>
  <c r="J411" i="14"/>
  <c r="K411" i="14"/>
  <c r="J412" i="14"/>
  <c r="K412" i="14"/>
  <c r="J415" i="14"/>
  <c r="K415" i="14"/>
  <c r="J331" i="14"/>
  <c r="K331" i="14"/>
  <c r="J416" i="14"/>
  <c r="K416" i="14"/>
  <c r="J417" i="14"/>
  <c r="K417" i="14"/>
  <c r="J418" i="14"/>
  <c r="K418" i="14"/>
  <c r="J419" i="14"/>
  <c r="K419" i="14"/>
  <c r="J420" i="14"/>
  <c r="K420" i="14"/>
  <c r="J421" i="14"/>
  <c r="K421" i="14"/>
  <c r="J422" i="14"/>
  <c r="K422" i="14"/>
  <c r="J433" i="14"/>
  <c r="K433" i="14"/>
  <c r="J423" i="14"/>
  <c r="K423" i="14"/>
  <c r="J312" i="14"/>
  <c r="K312" i="14"/>
  <c r="J424" i="14"/>
  <c r="K424" i="14"/>
  <c r="J425" i="14"/>
  <c r="K425" i="14"/>
  <c r="J426" i="14"/>
  <c r="K426" i="14"/>
  <c r="J427" i="14"/>
  <c r="K427" i="14"/>
  <c r="J428" i="14"/>
  <c r="K428" i="14"/>
  <c r="J429" i="14"/>
  <c r="K429" i="14"/>
  <c r="J372" i="14"/>
  <c r="K372" i="14"/>
  <c r="J430" i="14"/>
  <c r="K430" i="14"/>
  <c r="J431" i="14"/>
  <c r="K431" i="14"/>
  <c r="J450" i="14"/>
  <c r="K450" i="14"/>
  <c r="J365" i="14"/>
  <c r="K365" i="14"/>
  <c r="J379" i="14"/>
  <c r="K379" i="14"/>
  <c r="J432" i="14"/>
  <c r="K432" i="14"/>
  <c r="J434" i="14"/>
  <c r="K434" i="14"/>
  <c r="J435" i="14"/>
  <c r="K435" i="14"/>
  <c r="J436" i="14"/>
  <c r="K436" i="14"/>
  <c r="J437" i="14"/>
  <c r="K437" i="14"/>
  <c r="J438" i="14"/>
  <c r="K438" i="14"/>
  <c r="J439" i="14"/>
  <c r="K439" i="14"/>
  <c r="J442" i="14"/>
  <c r="K442" i="14"/>
  <c r="J443" i="14"/>
  <c r="K443" i="14"/>
  <c r="J444" i="14"/>
  <c r="K444" i="14"/>
  <c r="J445" i="14"/>
  <c r="K445" i="14"/>
  <c r="J449" i="14"/>
  <c r="K449" i="14"/>
  <c r="J451" i="14"/>
  <c r="K451" i="14"/>
  <c r="J452" i="14"/>
  <c r="K452" i="14"/>
  <c r="J453" i="14"/>
  <c r="K453" i="14"/>
  <c r="J313" i="14"/>
  <c r="K313" i="14"/>
  <c r="J349" i="14"/>
  <c r="K349" i="14"/>
  <c r="J457" i="14"/>
  <c r="K457" i="14"/>
  <c r="J458" i="14"/>
  <c r="K458" i="14"/>
  <c r="J459" i="14"/>
  <c r="K459" i="14"/>
  <c r="J464" i="14"/>
  <c r="K464" i="14"/>
  <c r="J320" i="14"/>
  <c r="K320" i="14"/>
  <c r="J441" i="14"/>
  <c r="K441" i="14"/>
  <c r="J447" i="14"/>
  <c r="K447" i="14"/>
  <c r="J455" i="14"/>
  <c r="K455" i="14"/>
  <c r="J462" i="14"/>
  <c r="K462" i="14"/>
  <c r="J463" i="14"/>
  <c r="K463" i="14"/>
  <c r="J465" i="14"/>
  <c r="K465" i="14"/>
  <c r="J469" i="14"/>
  <c r="K469" i="14"/>
  <c r="J471" i="14"/>
  <c r="K471" i="14"/>
  <c r="J472" i="14"/>
  <c r="K472" i="14"/>
  <c r="J473" i="14"/>
  <c r="K473" i="14"/>
  <c r="J470" i="14"/>
  <c r="K470" i="14"/>
  <c r="J474" i="14"/>
  <c r="K474" i="14"/>
  <c r="J478" i="14"/>
  <c r="K478" i="14"/>
  <c r="J480" i="14"/>
  <c r="K480" i="14"/>
  <c r="J535" i="14"/>
  <c r="K535" i="14"/>
  <c r="J481" i="14"/>
  <c r="K481" i="14"/>
  <c r="J482" i="14"/>
  <c r="K482" i="14"/>
  <c r="J483" i="14"/>
  <c r="K483" i="14"/>
  <c r="J484" i="14"/>
  <c r="K484" i="14"/>
  <c r="J479" i="14"/>
  <c r="K479" i="14"/>
  <c r="J485" i="14"/>
  <c r="K485" i="14"/>
  <c r="J508" i="14"/>
  <c r="K508" i="14"/>
  <c r="J509" i="14"/>
  <c r="K509" i="14"/>
  <c r="J486" i="14"/>
  <c r="K486" i="14"/>
  <c r="J487" i="14"/>
  <c r="K487" i="14"/>
  <c r="J488" i="14"/>
  <c r="K488" i="14"/>
  <c r="J489" i="14"/>
  <c r="K489" i="14"/>
  <c r="J490" i="14"/>
  <c r="K490" i="14"/>
  <c r="J491" i="14"/>
  <c r="K491" i="14"/>
  <c r="J477" i="14"/>
  <c r="K477" i="14"/>
  <c r="J492" i="14"/>
  <c r="K492" i="14"/>
  <c r="J493" i="14"/>
  <c r="K493" i="14"/>
  <c r="J494" i="14"/>
  <c r="K494" i="14"/>
  <c r="J496" i="14"/>
  <c r="K496" i="14"/>
  <c r="J497" i="14"/>
  <c r="K497" i="14"/>
  <c r="J498" i="14"/>
  <c r="K498" i="14"/>
  <c r="J499" i="14"/>
  <c r="K499" i="14"/>
  <c r="J495" i="14"/>
  <c r="K495" i="14"/>
  <c r="J500" i="14"/>
  <c r="K500" i="14"/>
  <c r="J501" i="14"/>
  <c r="K501" i="14"/>
  <c r="J502" i="14"/>
  <c r="K502" i="14"/>
  <c r="J503" i="14"/>
  <c r="K503" i="14"/>
  <c r="J504" i="14"/>
  <c r="K504" i="14"/>
  <c r="J505" i="14"/>
  <c r="K505" i="14"/>
  <c r="J506" i="14"/>
  <c r="K506" i="14"/>
  <c r="J507" i="14"/>
  <c r="K507" i="14"/>
  <c r="J510" i="14"/>
  <c r="K510" i="14"/>
  <c r="J511" i="14"/>
  <c r="K511" i="14"/>
  <c r="J512" i="14"/>
  <c r="K512" i="14"/>
  <c r="J513" i="14"/>
  <c r="K513" i="14"/>
  <c r="J475" i="14"/>
  <c r="K475" i="14"/>
  <c r="J476" i="14"/>
  <c r="K476" i="14"/>
  <c r="J514" i="14"/>
  <c r="K514" i="14"/>
  <c r="J515" i="14"/>
  <c r="K515" i="14"/>
  <c r="J516" i="14"/>
  <c r="K516" i="14"/>
  <c r="J517" i="14"/>
  <c r="K517" i="14"/>
  <c r="J518" i="14"/>
  <c r="K518" i="14"/>
  <c r="J519" i="14"/>
  <c r="K519" i="14"/>
  <c r="J520" i="14"/>
  <c r="K520" i="14"/>
  <c r="J521" i="14"/>
  <c r="K521" i="14"/>
  <c r="J523" i="14"/>
  <c r="K523" i="14"/>
  <c r="J524" i="14"/>
  <c r="K524" i="14"/>
  <c r="J525" i="14"/>
  <c r="K525" i="14"/>
  <c r="J526" i="14"/>
  <c r="K526" i="14"/>
  <c r="J527" i="14"/>
  <c r="K527" i="14"/>
  <c r="D11" i="4"/>
  <c r="B4" i="10"/>
  <c r="G4" i="10" s="1"/>
  <c r="H4" i="10" s="1"/>
  <c r="D4" i="10" s="1"/>
  <c r="B5" i="10"/>
  <c r="G5" i="10" s="1"/>
  <c r="H5" i="10" s="1"/>
  <c r="B15" i="10"/>
  <c r="B17" i="10"/>
  <c r="B18" i="10"/>
  <c r="K62" i="10"/>
  <c r="K64" i="10"/>
  <c r="K65" i="10"/>
  <c r="B51" i="10"/>
  <c r="G51" i="10" s="1"/>
  <c r="B52" i="10"/>
  <c r="G52" i="10" s="1"/>
  <c r="B6" i="10"/>
  <c r="G6" i="10" s="1"/>
  <c r="B20" i="10"/>
  <c r="G20" i="10" s="1"/>
  <c r="H20" i="10" s="1"/>
  <c r="D20" i="10" s="1"/>
  <c r="B22" i="10"/>
  <c r="G22" i="10" s="1"/>
  <c r="H22" i="10" s="1"/>
  <c r="D22" i="10" s="1"/>
  <c r="B23" i="10"/>
  <c r="G23" i="10" s="1"/>
  <c r="H23" i="10" s="1"/>
  <c r="D23" i="10" s="1"/>
  <c r="B28" i="10"/>
  <c r="G28" i="10" s="1"/>
  <c r="B9" i="10"/>
  <c r="G9" i="10" s="1"/>
  <c r="H9" i="10" s="1"/>
  <c r="D9" i="10" s="1"/>
  <c r="B8" i="10"/>
  <c r="G8" i="10" s="1"/>
  <c r="H8" i="10" s="1"/>
  <c r="D8" i="10" s="1"/>
  <c r="B7" i="10"/>
  <c r="G7" i="10" s="1"/>
  <c r="H7" i="10" s="1"/>
  <c r="D7" i="10" s="1"/>
  <c r="B13" i="10"/>
  <c r="G13" i="10" s="1"/>
  <c r="H13" i="10" s="1"/>
  <c r="D13" i="10" s="1"/>
  <c r="P39" i="4"/>
  <c r="P40" i="4"/>
  <c r="P41" i="4"/>
  <c r="P38" i="4"/>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P3" i="4"/>
  <c r="J63" i="10" s="1"/>
  <c r="A5" i="4"/>
  <c r="B60" i="10"/>
  <c r="G60" i="10" s="1"/>
  <c r="B59" i="10"/>
  <c r="G59" i="10" s="1"/>
  <c r="B58" i="10"/>
  <c r="G58" i="10" s="1"/>
  <c r="B57" i="10"/>
  <c r="G57"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F61" i="10"/>
  <c r="G1150" i="16"/>
  <c r="S994" i="16"/>
  <c r="E994" i="16" s="1"/>
  <c r="S327" i="16"/>
  <c r="H327" i="16" s="1"/>
  <c r="D722" i="16"/>
  <c r="D783" i="16"/>
  <c r="D930" i="16"/>
  <c r="D1202" i="16"/>
  <c r="I1150" i="16"/>
  <c r="S634" i="16"/>
  <c r="H634" i="16" s="1"/>
  <c r="S1298" i="16"/>
  <c r="J1298" i="16" s="1"/>
  <c r="S1002" i="16"/>
  <c r="S823" i="16"/>
  <c r="G823" i="16" s="1"/>
  <c r="J1498" i="16"/>
  <c r="S1374" i="16"/>
  <c r="J1374" i="16" s="1"/>
  <c r="I1446" i="16"/>
  <c r="G642" i="16"/>
  <c r="G622" i="16"/>
  <c r="F1614" i="16"/>
  <c r="G638" i="16"/>
  <c r="S2394" i="16"/>
  <c r="F894" i="16"/>
  <c r="G686" i="16"/>
  <c r="G1106" i="16"/>
  <c r="S1262" i="16"/>
  <c r="S514" i="16"/>
  <c r="F514" i="16" s="1"/>
  <c r="B2450" i="16"/>
  <c r="C2450" i="16"/>
  <c r="S2450" i="16" s="1"/>
  <c r="Y327" i="16"/>
  <c r="H1634" i="16"/>
  <c r="Y329" i="16"/>
  <c r="S506" i="16"/>
  <c r="J506" i="16" s="1"/>
  <c r="G1626" i="16"/>
  <c r="S1438" i="16"/>
  <c r="I1438" i="16" s="1"/>
  <c r="G1350" i="16"/>
  <c r="J922" i="16"/>
  <c r="I1654" i="16"/>
  <c r="H2370" i="16"/>
  <c r="D5" i="10"/>
  <c r="F6" i="10"/>
  <c r="H6" i="10" s="1"/>
  <c r="D6" i="10" s="1"/>
  <c r="B39" i="4" l="1"/>
  <c r="A66" i="2"/>
  <c r="A75" i="2"/>
  <c r="C16" i="3"/>
  <c r="A17" i="2"/>
  <c r="A8" i="2"/>
  <c r="I41" i="10"/>
  <c r="A71" i="2"/>
  <c r="A47" i="2"/>
  <c r="I68" i="4"/>
  <c r="J2" i="16"/>
  <c r="I16" i="10"/>
  <c r="C16" i="10" s="1"/>
  <c r="I9" i="10"/>
  <c r="J16" i="10"/>
  <c r="A11" i="2"/>
  <c r="J22" i="10"/>
  <c r="I22" i="10"/>
  <c r="I43" i="10"/>
  <c r="J46" i="10"/>
  <c r="I38" i="10"/>
  <c r="C27" i="3"/>
  <c r="M4" i="16"/>
  <c r="A7" i="2"/>
  <c r="Q4" i="16"/>
  <c r="C17" i="3"/>
  <c r="J7" i="10"/>
  <c r="J56" i="10"/>
  <c r="B12" i="4"/>
  <c r="B68" i="4"/>
  <c r="A49" i="10" s="1"/>
  <c r="I20" i="10"/>
  <c r="J47" i="10"/>
  <c r="B13" i="4"/>
  <c r="A54" i="2"/>
  <c r="A42" i="2"/>
  <c r="A4" i="14"/>
  <c r="D4" i="16"/>
  <c r="C26" i="3"/>
  <c r="I26" i="10"/>
  <c r="B25" i="3"/>
  <c r="I37" i="10"/>
  <c r="L62" i="10"/>
  <c r="B29" i="4"/>
  <c r="B35" i="4" s="1"/>
  <c r="A23" i="10" s="1"/>
  <c r="I4" i="16"/>
  <c r="F25" i="10"/>
  <c r="H1039" i="16"/>
  <c r="J2426" i="16"/>
  <c r="I2426" i="16"/>
  <c r="S2406" i="16"/>
  <c r="D2406" i="16" s="1"/>
  <c r="F2402" i="16"/>
  <c r="J2402" i="16"/>
  <c r="S1766" i="16"/>
  <c r="E1766" i="16" s="1"/>
  <c r="H1654" i="16"/>
  <c r="F1654" i="16"/>
  <c r="H1626" i="16"/>
  <c r="I1626" i="16"/>
  <c r="S1522" i="16"/>
  <c r="G1522" i="16" s="1"/>
  <c r="F1498" i="16"/>
  <c r="H1498" i="16"/>
  <c r="F1490" i="16"/>
  <c r="H1490" i="16"/>
  <c r="S1486" i="16"/>
  <c r="G1486" i="16" s="1"/>
  <c r="J1482" i="16"/>
  <c r="I1482" i="16"/>
  <c r="E1430" i="16"/>
  <c r="J1430" i="16"/>
  <c r="F1426" i="16"/>
  <c r="I1426" i="16"/>
  <c r="S1414" i="16"/>
  <c r="G1414" i="16" s="1"/>
  <c r="S1406" i="16"/>
  <c r="G1406" i="16" s="1"/>
  <c r="D1350" i="16"/>
  <c r="I1350" i="16"/>
  <c r="D1334" i="16"/>
  <c r="F1334" i="16"/>
  <c r="S1330" i="16"/>
  <c r="H1330" i="16" s="1"/>
  <c r="D1274" i="16"/>
  <c r="I1274" i="16"/>
  <c r="S1254" i="16"/>
  <c r="E1254" i="16" s="1"/>
  <c r="I1218" i="16"/>
  <c r="D1218" i="16"/>
  <c r="S1206" i="16"/>
  <c r="G1206" i="16" s="1"/>
  <c r="S1198" i="16"/>
  <c r="G1198" i="16" s="1"/>
  <c r="S1194" i="16"/>
  <c r="I1194" i="16" s="1"/>
  <c r="F1150" i="16"/>
  <c r="J1150" i="16"/>
  <c r="D1150" i="16"/>
  <c r="S1062" i="16"/>
  <c r="D1062" i="16" s="1"/>
  <c r="D1042" i="16"/>
  <c r="U1042" i="16" s="1"/>
  <c r="F1042" i="16"/>
  <c r="E1042" i="16"/>
  <c r="J1042" i="16"/>
  <c r="S1038" i="16"/>
  <c r="J1038" i="16" s="1"/>
  <c r="S1018" i="16"/>
  <c r="D1018" i="16" s="1"/>
  <c r="S1010" i="16"/>
  <c r="I1010" i="16" s="1"/>
  <c r="S990" i="16"/>
  <c r="I990" i="16" s="1"/>
  <c r="H986" i="16"/>
  <c r="J986" i="16"/>
  <c r="H982" i="16"/>
  <c r="J982" i="16"/>
  <c r="D982" i="16"/>
  <c r="S950" i="16"/>
  <c r="J950" i="16" s="1"/>
  <c r="J934" i="16"/>
  <c r="D934" i="16"/>
  <c r="D894" i="16"/>
  <c r="E894" i="16"/>
  <c r="H894" i="16"/>
  <c r="I894" i="16"/>
  <c r="F890" i="16"/>
  <c r="H890" i="16"/>
  <c r="S862" i="16"/>
  <c r="G862" i="16" s="1"/>
  <c r="E834" i="16"/>
  <c r="I834" i="16"/>
  <c r="F826" i="16"/>
  <c r="J826" i="16"/>
  <c r="I814" i="16"/>
  <c r="H814" i="16"/>
  <c r="S806" i="16"/>
  <c r="G806" i="16" s="1"/>
  <c r="J782" i="16"/>
  <c r="H782" i="16"/>
  <c r="S778" i="16"/>
  <c r="G778" i="16" s="1"/>
  <c r="S758" i="16"/>
  <c r="G758" i="16" s="1"/>
  <c r="S718" i="16"/>
  <c r="G718" i="16" s="1"/>
  <c r="I686" i="16"/>
  <c r="J686" i="16"/>
  <c r="F686" i="16"/>
  <c r="S678" i="16"/>
  <c r="G678" i="16" s="1"/>
  <c r="I654" i="16"/>
  <c r="D654" i="16"/>
  <c r="S598" i="16"/>
  <c r="G598" i="16" s="1"/>
  <c r="F562" i="16"/>
  <c r="J562" i="16"/>
  <c r="S542" i="16"/>
  <c r="E542" i="16" s="1"/>
  <c r="G542" i="16"/>
  <c r="H1274" i="16"/>
  <c r="G922" i="16"/>
  <c r="J1350" i="16"/>
  <c r="F1634" i="16"/>
  <c r="G1614" i="16"/>
  <c r="F1430" i="16"/>
  <c r="I934" i="16"/>
  <c r="F1202" i="16"/>
  <c r="G670" i="16"/>
  <c r="J654" i="16"/>
  <c r="E1446" i="16"/>
  <c r="U1446" i="16" s="1"/>
  <c r="E1150" i="16"/>
  <c r="D890" i="16"/>
  <c r="D642" i="16"/>
  <c r="G1222" i="16"/>
  <c r="I1490" i="16"/>
  <c r="G1274" i="16"/>
  <c r="H1334" i="16"/>
  <c r="F1626" i="16"/>
  <c r="I818" i="16"/>
  <c r="G866" i="16"/>
  <c r="H826" i="16"/>
  <c r="G1114" i="16"/>
  <c r="G1634" i="16"/>
  <c r="J894" i="16"/>
  <c r="J1274" i="16"/>
  <c r="F982" i="16"/>
  <c r="F1222" i="16"/>
  <c r="J630" i="16"/>
  <c r="H722" i="16"/>
  <c r="E1350" i="16"/>
  <c r="U1350" i="16" s="1"/>
  <c r="E630" i="16"/>
  <c r="F2370" i="16"/>
  <c r="G1334" i="16"/>
  <c r="G1378" i="16"/>
  <c r="J1626" i="16"/>
  <c r="I562" i="16"/>
  <c r="F782" i="16"/>
  <c r="G722" i="16"/>
  <c r="G1042" i="16"/>
  <c r="F642" i="16"/>
  <c r="F986" i="16"/>
  <c r="H630" i="16"/>
  <c r="G934" i="16"/>
  <c r="G818" i="16"/>
  <c r="J1202" i="16"/>
  <c r="E1274" i="16"/>
  <c r="G834" i="16"/>
  <c r="Y958" i="16"/>
  <c r="Y954" i="16"/>
  <c r="Y950" i="16"/>
  <c r="Y946" i="16"/>
  <c r="Y942" i="16"/>
  <c r="Y934" i="16"/>
  <c r="Y930" i="16"/>
  <c r="Y926" i="16"/>
  <c r="Y922" i="16"/>
  <c r="Y914" i="16"/>
  <c r="Y910" i="16"/>
  <c r="Y906" i="16"/>
  <c r="Y902" i="16"/>
  <c r="Y898" i="16"/>
  <c r="Y894" i="16"/>
  <c r="Y890" i="16"/>
  <c r="Y886" i="16"/>
  <c r="Y882" i="16"/>
  <c r="Y878" i="16"/>
  <c r="Y874" i="16"/>
  <c r="Y870" i="16"/>
  <c r="Y862" i="16"/>
  <c r="Y858" i="16"/>
  <c r="Y854" i="16"/>
  <c r="Y850" i="16"/>
  <c r="Y846" i="16"/>
  <c r="Y842" i="16"/>
  <c r="Y834" i="16"/>
  <c r="Y830" i="16"/>
  <c r="Y826" i="16"/>
  <c r="Y822" i="16"/>
  <c r="Y818" i="16"/>
  <c r="Y814" i="16"/>
  <c r="Y810" i="16"/>
  <c r="Y806" i="16"/>
  <c r="Y802" i="16"/>
  <c r="Y798" i="16"/>
  <c r="Y794" i="16"/>
  <c r="Y790" i="16"/>
  <c r="Y786" i="16"/>
  <c r="Y778" i="16"/>
  <c r="Y774" i="16"/>
  <c r="Y770" i="16"/>
  <c r="Y754" i="16"/>
  <c r="Y726" i="16"/>
  <c r="Y722" i="16"/>
  <c r="Y718" i="16"/>
  <c r="Y714" i="16"/>
  <c r="Y710" i="16"/>
  <c r="Y706" i="16"/>
  <c r="Y702" i="16"/>
  <c r="Y698" i="16"/>
  <c r="Y694" i="16"/>
  <c r="Y690" i="16"/>
  <c r="Y686" i="16"/>
  <c r="Y682" i="16"/>
  <c r="Y678" i="16"/>
  <c r="Y674" i="16"/>
  <c r="Y670" i="16"/>
  <c r="Y662" i="16"/>
  <c r="Y658" i="16"/>
  <c r="Y654" i="16"/>
  <c r="Y650" i="16"/>
  <c r="Y646" i="16"/>
  <c r="Y642" i="16"/>
  <c r="Y638" i="16"/>
  <c r="Y634" i="16"/>
  <c r="Y630" i="16"/>
  <c r="Y626" i="16"/>
  <c r="Y622" i="16"/>
  <c r="Y618" i="16"/>
  <c r="Y614" i="16"/>
  <c r="Y610" i="16"/>
  <c r="Y606" i="16"/>
  <c r="Y602" i="16"/>
  <c r="Y598" i="16"/>
  <c r="Y578" i="16"/>
  <c r="Y566" i="16"/>
  <c r="Y562" i="16"/>
  <c r="Y558" i="16"/>
  <c r="Y554" i="16"/>
  <c r="Y546" i="16"/>
  <c r="Y542" i="16"/>
  <c r="Y538" i="16"/>
  <c r="Y534" i="16"/>
  <c r="Y522" i="16"/>
  <c r="Y518" i="16"/>
  <c r="Y514" i="16"/>
  <c r="Y510" i="16"/>
  <c r="Y506" i="16"/>
  <c r="Y502" i="16"/>
  <c r="Y498" i="16"/>
  <c r="Y494" i="16"/>
  <c r="Y490" i="16"/>
  <c r="I2261" i="16"/>
  <c r="F1235" i="16"/>
  <c r="I2349" i="16"/>
  <c r="F2249" i="16"/>
  <c r="G2333" i="16"/>
  <c r="H2105" i="16"/>
  <c r="I2033" i="16"/>
  <c r="H1817" i="16"/>
  <c r="J1925" i="16"/>
  <c r="G1071" i="16"/>
  <c r="H2265" i="16"/>
  <c r="J2169" i="16"/>
  <c r="I2177" i="16"/>
  <c r="H2233" i="16"/>
  <c r="G2093" i="16"/>
  <c r="E2093" i="16"/>
  <c r="H2185" i="16"/>
  <c r="H2161" i="16"/>
  <c r="I2357" i="16"/>
  <c r="G2129" i="16"/>
  <c r="H2357" i="16"/>
  <c r="H2205" i="16"/>
  <c r="G2249" i="16"/>
  <c r="F2181" i="16"/>
  <c r="J2177" i="16"/>
  <c r="G2221" i="16"/>
  <c r="J2273" i="16"/>
  <c r="G2261" i="16"/>
  <c r="H2149" i="16"/>
  <c r="I2165" i="16"/>
  <c r="J2249" i="16"/>
  <c r="I2161" i="16"/>
  <c r="E2221" i="16"/>
  <c r="J2297" i="16"/>
  <c r="G2281" i="16"/>
  <c r="H2261" i="16"/>
  <c r="F2361" i="16"/>
  <c r="J2289" i="16"/>
  <c r="D2289" i="16"/>
  <c r="U2289" i="16" s="1"/>
  <c r="Y400" i="16"/>
  <c r="G2361" i="16"/>
  <c r="F2301" i="16"/>
  <c r="J2293" i="16"/>
  <c r="I2289" i="16"/>
  <c r="H2333" i="16"/>
  <c r="G995" i="16"/>
  <c r="F667" i="16"/>
  <c r="G815" i="16"/>
  <c r="S911" i="16"/>
  <c r="F911" i="16" s="1"/>
  <c r="J875" i="16"/>
  <c r="F875" i="16"/>
  <c r="S855" i="16"/>
  <c r="G855" i="16" s="1"/>
  <c r="S835" i="16"/>
  <c r="G835" i="16" s="1"/>
  <c r="J815" i="16"/>
  <c r="D815" i="16"/>
  <c r="H815" i="16"/>
  <c r="D811" i="16"/>
  <c r="F811" i="16"/>
  <c r="E799" i="16"/>
  <c r="F799" i="16"/>
  <c r="H795" i="16"/>
  <c r="D795" i="16"/>
  <c r="E795" i="16"/>
  <c r="F783" i="16"/>
  <c r="J783" i="16"/>
  <c r="S751" i="16"/>
  <c r="J751" i="16" s="1"/>
  <c r="E699" i="16"/>
  <c r="H699" i="16"/>
  <c r="I699" i="16"/>
  <c r="S691" i="16"/>
  <c r="I691" i="16" s="1"/>
  <c r="H931" i="16"/>
  <c r="G955" i="16"/>
  <c r="G579" i="16"/>
  <c r="H811" i="16"/>
  <c r="G1247" i="16"/>
  <c r="E1287" i="16"/>
  <c r="E815" i="16"/>
  <c r="E1142" i="16"/>
  <c r="I1142" i="16"/>
  <c r="F1427" i="16"/>
  <c r="I811" i="16"/>
  <c r="G1591" i="16"/>
  <c r="S1915" i="16"/>
  <c r="F1915" i="16" s="1"/>
  <c r="S1531" i="16"/>
  <c r="G1531" i="16" s="1"/>
  <c r="S1527" i="16"/>
  <c r="H1527" i="16" s="1"/>
  <c r="E1491" i="16"/>
  <c r="J1491" i="16"/>
  <c r="I1483" i="16"/>
  <c r="J1483" i="16"/>
  <c r="E1415" i="16"/>
  <c r="I1415" i="16"/>
  <c r="E1407" i="16"/>
  <c r="J1407" i="16"/>
  <c r="F1255" i="16"/>
  <c r="H1255" i="16"/>
  <c r="I1247" i="16"/>
  <c r="F1247" i="16"/>
  <c r="E1235" i="16"/>
  <c r="J1235" i="16"/>
  <c r="E1175" i="16"/>
  <c r="H1175" i="16"/>
  <c r="I1139" i="16"/>
  <c r="F1139" i="16"/>
  <c r="I1071" i="16"/>
  <c r="E1071" i="16"/>
  <c r="S1031" i="16"/>
  <c r="H1031" i="16" s="1"/>
  <c r="S1015" i="16"/>
  <c r="F1015" i="16" s="1"/>
  <c r="I995" i="16"/>
  <c r="E995" i="16"/>
  <c r="D995" i="16"/>
  <c r="D975" i="16"/>
  <c r="J975" i="16"/>
  <c r="J959" i="16"/>
  <c r="D959" i="16"/>
  <c r="H959" i="16"/>
  <c r="F959" i="16"/>
  <c r="H955" i="16"/>
  <c r="J955" i="16"/>
  <c r="Y1575" i="16"/>
  <c r="Y1571" i="16"/>
  <c r="Y1567" i="16"/>
  <c r="Y1563" i="16"/>
  <c r="Y1559" i="16"/>
  <c r="Y1555" i="16"/>
  <c r="Y1551" i="16"/>
  <c r="Y1547" i="16"/>
  <c r="Y1535" i="16"/>
  <c r="Y1531" i="16"/>
  <c r="Y1527" i="16"/>
  <c r="Y1523" i="16"/>
  <c r="Y1519" i="16"/>
  <c r="Y1515" i="16"/>
  <c r="Y1463" i="16"/>
  <c r="Y1455" i="16"/>
  <c r="Y1451" i="16"/>
  <c r="Y1423" i="16"/>
  <c r="Y1415" i="16"/>
  <c r="Y1411" i="16"/>
  <c r="Y1395" i="16"/>
  <c r="Y1391" i="16"/>
  <c r="Y1387" i="16"/>
  <c r="Y1383" i="16"/>
  <c r="Y1379" i="16"/>
  <c r="Y1375" i="16"/>
  <c r="Y1367" i="16"/>
  <c r="Y1347" i="16"/>
  <c r="Y1343" i="16"/>
  <c r="Y1339" i="16"/>
  <c r="Y1335" i="16"/>
  <c r="Y1295" i="16"/>
  <c r="Y1283" i="16"/>
  <c r="Y1279" i="16"/>
  <c r="Y1271" i="16"/>
  <c r="Y1267" i="16"/>
  <c r="Y1255" i="16"/>
  <c r="Y1251" i="16"/>
  <c r="Y1243" i="16"/>
  <c r="Y1239" i="16"/>
  <c r="Y1235" i="16"/>
  <c r="Y1227" i="16"/>
  <c r="Y1215" i="16"/>
  <c r="Y1203" i="16"/>
  <c r="Y1191" i="16"/>
  <c r="Y1187" i="16"/>
  <c r="H2402" i="16"/>
  <c r="I2402" i="16"/>
  <c r="S1642" i="16"/>
  <c r="E1642" i="16" s="1"/>
  <c r="E1614" i="16"/>
  <c r="D1614" i="16"/>
  <c r="J1614" i="16"/>
  <c r="H1614" i="16"/>
  <c r="S1502" i="16"/>
  <c r="G1502" i="16" s="1"/>
  <c r="E1486" i="16"/>
  <c r="S1458" i="16"/>
  <c r="F1446" i="16"/>
  <c r="J1446" i="16"/>
  <c r="H1446" i="16"/>
  <c r="D1426" i="16"/>
  <c r="E1426" i="16"/>
  <c r="H1426" i="16"/>
  <c r="J1426" i="16"/>
  <c r="E1378" i="16"/>
  <c r="D1378" i="16"/>
  <c r="S1342" i="16"/>
  <c r="G1342" i="16" s="1"/>
  <c r="I1330" i="16"/>
  <c r="S1286" i="16"/>
  <c r="S1282" i="16"/>
  <c r="G1282" i="16" s="1"/>
  <c r="S1226" i="16"/>
  <c r="E1222" i="16"/>
  <c r="H1222" i="16"/>
  <c r="H1218" i="16"/>
  <c r="E1218" i="16"/>
  <c r="F1218" i="16"/>
  <c r="J1218" i="16"/>
  <c r="E1202" i="16"/>
  <c r="U1202" i="16" s="1"/>
  <c r="I1202" i="16"/>
  <c r="S1186" i="16"/>
  <c r="D1186" i="16" s="1"/>
  <c r="S1138" i="16"/>
  <c r="J1138" i="16" s="1"/>
  <c r="S1130" i="16"/>
  <c r="H1130" i="16" s="1"/>
  <c r="H1106" i="16"/>
  <c r="E1106" i="16"/>
  <c r="F1106" i="16"/>
  <c r="D1106" i="16"/>
  <c r="S1030" i="16"/>
  <c r="E986" i="16"/>
  <c r="D986" i="16"/>
  <c r="I986" i="16"/>
  <c r="E982" i="16"/>
  <c r="I982" i="16"/>
  <c r="S974" i="16"/>
  <c r="G974" i="16" s="1"/>
  <c r="S954" i="16"/>
  <c r="S938" i="16"/>
  <c r="G938" i="16" s="1"/>
  <c r="E934" i="16"/>
  <c r="F934" i="16"/>
  <c r="D922" i="16"/>
  <c r="E922" i="16"/>
  <c r="I866" i="16"/>
  <c r="F866" i="16"/>
  <c r="E862" i="16"/>
  <c r="S854" i="16"/>
  <c r="G854" i="16" s="1"/>
  <c r="S790" i="16"/>
  <c r="E782" i="16"/>
  <c r="D782" i="16"/>
  <c r="S766" i="16"/>
  <c r="G766" i="16" s="1"/>
  <c r="S762" i="16"/>
  <c r="D726" i="16"/>
  <c r="I726" i="16"/>
  <c r="E722" i="16"/>
  <c r="U722" i="16" s="1"/>
  <c r="J722" i="16"/>
  <c r="S714" i="16"/>
  <c r="D686" i="16"/>
  <c r="H686" i="16"/>
  <c r="E686" i="16"/>
  <c r="S682" i="16"/>
  <c r="J670" i="16"/>
  <c r="E670" i="16"/>
  <c r="D670" i="16"/>
  <c r="F670" i="16"/>
  <c r="S666" i="16"/>
  <c r="G666" i="16" s="1"/>
  <c r="E654" i="16"/>
  <c r="F654" i="16"/>
  <c r="E642" i="16"/>
  <c r="I642" i="16"/>
  <c r="E638" i="16"/>
  <c r="J638" i="16"/>
  <c r="H622" i="16"/>
  <c r="D622" i="16"/>
  <c r="E622" i="16"/>
  <c r="J622" i="16"/>
  <c r="F542" i="16"/>
  <c r="I1998" i="16"/>
  <c r="G2402" i="16"/>
  <c r="G582" i="16"/>
  <c r="F922" i="16"/>
  <c r="I922" i="16"/>
  <c r="J1334" i="16"/>
  <c r="F1350" i="16"/>
  <c r="H1350" i="16"/>
  <c r="F1378" i="16"/>
  <c r="G1662" i="16"/>
  <c r="F834" i="16"/>
  <c r="H862" i="16"/>
  <c r="H866" i="16"/>
  <c r="I638" i="16"/>
  <c r="F622" i="16"/>
  <c r="J1106" i="16"/>
  <c r="G1426" i="16"/>
  <c r="H1430" i="16"/>
  <c r="G1430" i="16"/>
  <c r="G894" i="16"/>
  <c r="G782" i="16"/>
  <c r="H726" i="16"/>
  <c r="F722" i="16"/>
  <c r="I782" i="16"/>
  <c r="I1430" i="16"/>
  <c r="I1042" i="16"/>
  <c r="H1042" i="16"/>
  <c r="H638" i="16"/>
  <c r="H834" i="16"/>
  <c r="J642" i="16"/>
  <c r="G1446" i="16"/>
  <c r="H934" i="16"/>
  <c r="F1274" i="16"/>
  <c r="G654" i="16"/>
  <c r="G630" i="16"/>
  <c r="G986" i="16"/>
  <c r="I1334" i="16"/>
  <c r="G1202" i="16"/>
  <c r="F818" i="16"/>
  <c r="J1222" i="16"/>
  <c r="G982" i="16"/>
  <c r="H670" i="16"/>
  <c r="H818" i="16"/>
  <c r="H654" i="16"/>
  <c r="H1150" i="16"/>
  <c r="E1334" i="16"/>
  <c r="D1222" i="16"/>
  <c r="E890" i="16"/>
  <c r="D638" i="16"/>
  <c r="G1506" i="16"/>
  <c r="I890" i="16"/>
  <c r="J890" i="16"/>
  <c r="G890" i="16"/>
  <c r="G1218" i="16"/>
  <c r="Y2430" i="16"/>
  <c r="Y2406" i="16"/>
  <c r="Y2402" i="16"/>
  <c r="Y2390" i="16"/>
  <c r="Y2382" i="16"/>
  <c r="Y2378" i="16"/>
  <c r="Y2374" i="16"/>
  <c r="Y2366" i="16"/>
  <c r="Y1802" i="16"/>
  <c r="Y1798" i="16"/>
  <c r="Y1662" i="16"/>
  <c r="Y1630" i="16"/>
  <c r="Y1542" i="16"/>
  <c r="Y1514" i="16"/>
  <c r="Y1490" i="16"/>
  <c r="Y1478" i="16"/>
  <c r="Y1446" i="16"/>
  <c r="Y1438" i="16"/>
  <c r="Y1434" i="16"/>
  <c r="Y1430" i="16"/>
  <c r="Y1426" i="16"/>
  <c r="Y1422" i="16"/>
  <c r="Y1418" i="16"/>
  <c r="Y1414" i="16"/>
  <c r="Y1406" i="16"/>
  <c r="Y1390" i="16"/>
  <c r="Y1386" i="16"/>
  <c r="Y1382" i="16"/>
  <c r="Y1378" i="16"/>
  <c r="Y1374" i="16"/>
  <c r="Y1370" i="16"/>
  <c r="Y1362" i="16"/>
  <c r="Y1358" i="16"/>
  <c r="Y1354" i="16"/>
  <c r="Y1350" i="16"/>
  <c r="Y1346" i="16"/>
  <c r="Y1342" i="16"/>
  <c r="Y1338" i="16"/>
  <c r="Y1334" i="16"/>
  <c r="Y1330" i="16"/>
  <c r="Y1326" i="16"/>
  <c r="Y1322" i="16"/>
  <c r="Y1318" i="16"/>
  <c r="Y1314" i="16"/>
  <c r="Y1310" i="16"/>
  <c r="Y1306" i="16"/>
  <c r="Y1302" i="16"/>
  <c r="Y1298" i="16"/>
  <c r="Y1294" i="16"/>
  <c r="Y1286" i="16"/>
  <c r="Y1282" i="16"/>
  <c r="Y1278" i="16"/>
  <c r="Y1274" i="16"/>
  <c r="Y1270" i="16"/>
  <c r="Y1254" i="16"/>
  <c r="Y1250" i="16"/>
  <c r="Y1242" i="16"/>
  <c r="Y1238" i="16"/>
  <c r="Y1230" i="16"/>
  <c r="Y1226" i="16"/>
  <c r="Y1222" i="16"/>
  <c r="Y1218" i="16"/>
  <c r="Y1214" i="16"/>
  <c r="Y1210" i="16"/>
  <c r="Y1206" i="16"/>
  <c r="Y1202" i="16"/>
  <c r="Y1198" i="16"/>
  <c r="Y1194" i="16"/>
  <c r="Y1190" i="16"/>
  <c r="Y1186" i="16"/>
  <c r="Y1182" i="16"/>
  <c r="Y1178" i="16"/>
  <c r="Y1158" i="16"/>
  <c r="Y1154" i="16"/>
  <c r="Y1150" i="16"/>
  <c r="Y1146" i="16"/>
  <c r="Y1111" i="16"/>
  <c r="Y1079" i="16"/>
  <c r="Y1071" i="16"/>
  <c r="Y1067" i="16"/>
  <c r="Y1059" i="16"/>
  <c r="Y1055" i="16"/>
  <c r="Y1051" i="16"/>
  <c r="Y1047" i="16"/>
  <c r="Y1043" i="16"/>
  <c r="Y1031" i="16"/>
  <c r="Y1027" i="16"/>
  <c r="D630" i="16"/>
  <c r="F630" i="16"/>
  <c r="Y1142" i="16"/>
  <c r="Y1122" i="16"/>
  <c r="Y1110" i="16"/>
  <c r="Y1106" i="16"/>
  <c r="Y1102" i="16"/>
  <c r="Y1094" i="16"/>
  <c r="Y1090" i="16"/>
  <c r="Y1086" i="16"/>
  <c r="Y1082" i="16"/>
  <c r="Y1078" i="16"/>
  <c r="Y1074" i="16"/>
  <c r="Y1070" i="16"/>
  <c r="Y1066" i="16"/>
  <c r="Y1062" i="16"/>
  <c r="Y1058" i="16"/>
  <c r="Y1054" i="16"/>
  <c r="Y1050" i="16"/>
  <c r="Y1046" i="16"/>
  <c r="Y1042" i="16"/>
  <c r="Y1038" i="16"/>
  <c r="Y1034" i="16"/>
  <c r="Y1030" i="16"/>
  <c r="Y1026" i="16"/>
  <c r="Y2455" i="16"/>
  <c r="Y1022" i="16"/>
  <c r="Y1018" i="16"/>
  <c r="Y1014" i="16"/>
  <c r="Y1010" i="16"/>
  <c r="Y1006" i="16"/>
  <c r="Y1002" i="16"/>
  <c r="Y998" i="16"/>
  <c r="Y994" i="16"/>
  <c r="Y990" i="16"/>
  <c r="Y986" i="16"/>
  <c r="Y982" i="16"/>
  <c r="Y978" i="16"/>
  <c r="Y974" i="16"/>
  <c r="Y970" i="16"/>
  <c r="Y966" i="16"/>
  <c r="Y962" i="16"/>
  <c r="G963" i="16"/>
  <c r="J963" i="16"/>
  <c r="Y1099" i="16"/>
  <c r="S1507" i="16"/>
  <c r="H1507" i="16" s="1"/>
  <c r="E1475" i="16"/>
  <c r="F1475" i="16"/>
  <c r="H1339" i="16"/>
  <c r="I1339" i="16"/>
  <c r="E1263" i="16"/>
  <c r="J1263" i="16"/>
  <c r="J1175" i="16"/>
  <c r="I1175" i="16"/>
  <c r="S1167" i="16"/>
  <c r="G1167" i="16" s="1"/>
  <c r="S1131" i="16"/>
  <c r="E1131" i="16" s="1"/>
  <c r="G1139" i="16"/>
  <c r="G891" i="16"/>
  <c r="G931" i="16"/>
  <c r="G987" i="16"/>
  <c r="H995" i="16"/>
  <c r="H1491" i="16"/>
  <c r="I1435" i="16"/>
  <c r="J1071" i="16"/>
  <c r="I1491" i="16"/>
  <c r="G699" i="16"/>
  <c r="H1263" i="16"/>
  <c r="G1039" i="16"/>
  <c r="J811" i="16"/>
  <c r="I579" i="16"/>
  <c r="J1255" i="16"/>
  <c r="G959" i="16"/>
  <c r="I799" i="16"/>
  <c r="G799" i="16"/>
  <c r="G975" i="16"/>
  <c r="G1447" i="16"/>
  <c r="G783" i="16"/>
  <c r="I1447" i="16"/>
  <c r="D1747" i="16"/>
  <c r="U1747" i="16" s="1"/>
  <c r="D799" i="16"/>
  <c r="D1247" i="16"/>
  <c r="D1451" i="16"/>
  <c r="H1451" i="16"/>
  <c r="S1391" i="16"/>
  <c r="G1391" i="16" s="1"/>
  <c r="S1127" i="16"/>
  <c r="I1127" i="16" s="1"/>
  <c r="S1103" i="16"/>
  <c r="D1103" i="16" s="1"/>
  <c r="G1087" i="16"/>
  <c r="F1087" i="16"/>
  <c r="E1039" i="16"/>
  <c r="D1039" i="16"/>
  <c r="I1039" i="16"/>
  <c r="J987" i="16"/>
  <c r="H987" i="16"/>
  <c r="F987" i="16"/>
  <c r="S983" i="16"/>
  <c r="E983" i="16" s="1"/>
  <c r="F943" i="16"/>
  <c r="J943" i="16"/>
  <c r="D931" i="16"/>
  <c r="F931" i="16"/>
  <c r="I815" i="16"/>
  <c r="F815" i="16"/>
  <c r="J795" i="16"/>
  <c r="I795" i="16"/>
  <c r="F795" i="16"/>
  <c r="I783" i="16"/>
  <c r="H783" i="16"/>
  <c r="S775" i="16"/>
  <c r="G775" i="16" s="1"/>
  <c r="D699" i="16"/>
  <c r="F699" i="16"/>
  <c r="E671" i="16"/>
  <c r="I671" i="16"/>
  <c r="F671" i="16"/>
  <c r="H667" i="16"/>
  <c r="J667" i="16"/>
  <c r="S651" i="16"/>
  <c r="G651" i="16" s="1"/>
  <c r="H1139" i="16"/>
  <c r="G575" i="16"/>
  <c r="J931" i="16"/>
  <c r="F847" i="16"/>
  <c r="I627" i="16"/>
  <c r="G671" i="16"/>
  <c r="G1555" i="16"/>
  <c r="I667" i="16"/>
  <c r="G795" i="16"/>
  <c r="G1339" i="16"/>
  <c r="G1435" i="16"/>
  <c r="J699" i="16"/>
  <c r="G667" i="16"/>
  <c r="G1263" i="16"/>
  <c r="F1039" i="16"/>
  <c r="G1175" i="16"/>
  <c r="I943" i="16"/>
  <c r="G811" i="16"/>
  <c r="J1475" i="16"/>
  <c r="G1255" i="16"/>
  <c r="I1287" i="16"/>
  <c r="H799" i="16"/>
  <c r="J1451" i="16"/>
  <c r="J799" i="16"/>
  <c r="D1475" i="16"/>
  <c r="D1255" i="16"/>
  <c r="E931" i="16"/>
  <c r="E667" i="16"/>
  <c r="U667" i="16" s="1"/>
  <c r="G1235" i="16"/>
  <c r="G1743" i="16"/>
  <c r="J1991" i="16"/>
  <c r="G2247" i="16"/>
  <c r="H2135" i="16"/>
  <c r="G2183" i="16"/>
  <c r="D2257" i="16"/>
  <c r="H2257" i="16"/>
  <c r="H2009" i="16"/>
  <c r="G2349" i="16"/>
  <c r="G2165" i="16"/>
  <c r="I2301" i="16"/>
  <c r="F2185" i="16"/>
  <c r="F2273" i="16"/>
  <c r="H2249" i="16"/>
  <c r="I2233" i="16"/>
  <c r="I2221" i="16"/>
  <c r="I2361" i="16"/>
  <c r="I2333" i="16"/>
  <c r="H2273" i="16"/>
  <c r="H1861" i="16"/>
  <c r="E2273" i="16"/>
  <c r="U2273" i="16" s="1"/>
  <c r="E2069" i="16"/>
  <c r="I2029" i="16"/>
  <c r="H2141" i="16"/>
  <c r="G2357" i="16"/>
  <c r="J2361" i="16"/>
  <c r="J1961" i="16"/>
  <c r="F2165" i="16"/>
  <c r="I2297" i="16"/>
  <c r="J2301" i="16"/>
  <c r="J2073" i="16"/>
  <c r="F2157" i="16"/>
  <c r="F2205" i="16"/>
  <c r="I2281" i="16"/>
  <c r="F2161" i="16"/>
  <c r="H2157" i="16"/>
  <c r="H2301" i="16"/>
  <c r="J2233" i="16"/>
  <c r="I2169" i="16"/>
  <c r="F2169" i="16"/>
  <c r="G2273" i="16"/>
  <c r="H2289" i="16"/>
  <c r="H2349" i="16"/>
  <c r="G2289" i="16"/>
  <c r="I2273" i="16"/>
  <c r="F1861" i="16"/>
  <c r="G2069" i="16"/>
  <c r="E2301" i="16"/>
  <c r="U2301" i="16" s="1"/>
  <c r="E2265" i="16"/>
  <c r="U2265" i="16" s="1"/>
  <c r="D2165" i="16"/>
  <c r="U2165" i="16" s="1"/>
  <c r="E1861" i="16"/>
  <c r="G2157" i="16"/>
  <c r="F2357" i="16"/>
  <c r="F1833" i="16"/>
  <c r="G2033" i="16"/>
  <c r="F2297" i="16"/>
  <c r="J2349" i="16"/>
  <c r="H2073" i="16"/>
  <c r="G2265" i="16"/>
  <c r="J2157" i="16"/>
  <c r="I2205" i="16"/>
  <c r="G2297" i="16"/>
  <c r="H2281" i="16"/>
  <c r="F2265" i="16"/>
  <c r="G2121" i="16"/>
  <c r="G2301" i="16"/>
  <c r="H2017" i="16"/>
  <c r="G2169" i="16"/>
  <c r="G2105" i="16"/>
  <c r="G2293" i="16"/>
  <c r="F2289" i="16"/>
  <c r="F2177" i="16"/>
  <c r="G1861" i="16"/>
  <c r="I2093" i="16"/>
  <c r="D2349" i="16"/>
  <c r="U2349" i="16" s="1"/>
  <c r="E2169" i="16"/>
  <c r="U2169" i="16" s="1"/>
  <c r="J2357" i="16"/>
  <c r="G1857" i="16"/>
  <c r="H2165" i="16"/>
  <c r="F2349" i="16"/>
  <c r="J2165" i="16"/>
  <c r="G2205" i="16"/>
  <c r="F2281" i="16"/>
  <c r="G2181" i="16"/>
  <c r="I2249" i="16"/>
  <c r="I2265" i="16"/>
  <c r="J2265" i="16"/>
  <c r="G2161" i="16"/>
  <c r="G2177" i="16"/>
  <c r="H2221" i="16"/>
  <c r="F2121" i="16"/>
  <c r="G2233" i="16"/>
  <c r="H2169" i="16"/>
  <c r="I2293" i="16"/>
  <c r="F2221" i="16"/>
  <c r="G2185" i="16"/>
  <c r="J2261" i="16"/>
  <c r="F2261" i="16"/>
  <c r="G2053" i="16"/>
  <c r="D2249" i="16"/>
  <c r="U2249" i="16" s="1"/>
  <c r="Y1837" i="16"/>
  <c r="Y1833" i="16"/>
  <c r="Y1829" i="16"/>
  <c r="Y1821" i="16"/>
  <c r="D2331" i="16"/>
  <c r="H2331" i="16"/>
  <c r="S1707" i="16"/>
  <c r="I1707" i="16" s="1"/>
  <c r="F1623" i="16"/>
  <c r="G1935" i="16"/>
  <c r="F2367" i="16"/>
  <c r="J2119" i="16"/>
  <c r="H1887" i="16"/>
  <c r="F2323" i="16"/>
  <c r="J2323" i="16"/>
  <c r="S1827" i="16"/>
  <c r="I1827" i="16" s="1"/>
  <c r="S1795" i="16"/>
  <c r="I1795" i="16" s="1"/>
  <c r="J1743" i="16"/>
  <c r="I1743" i="16"/>
  <c r="S1627" i="16"/>
  <c r="J1627" i="16" s="1"/>
  <c r="S1603" i="16"/>
  <c r="I1603" i="16" s="1"/>
  <c r="H2347" i="16"/>
  <c r="G1579" i="16"/>
  <c r="I1747" i="16"/>
  <c r="G2091" i="16"/>
  <c r="G2323" i="16"/>
  <c r="G1583" i="16"/>
  <c r="G1995" i="16"/>
  <c r="F1711" i="16"/>
  <c r="Y2319" i="16"/>
  <c r="Y2315" i="16"/>
  <c r="Y2311" i="16"/>
  <c r="Y2307" i="16"/>
  <c r="Y2303" i="16"/>
  <c r="Y2295" i="16"/>
  <c r="Y2291" i="16"/>
  <c r="Y2267" i="16"/>
  <c r="Y2263" i="16"/>
  <c r="Y2259" i="16"/>
  <c r="Y2235" i="16"/>
  <c r="Y2231" i="16"/>
  <c r="Y2219" i="16"/>
  <c r="Y2207" i="16"/>
  <c r="J1935" i="16"/>
  <c r="I1935" i="16"/>
  <c r="F1755" i="16"/>
  <c r="I1635" i="16"/>
  <c r="F1142" i="16"/>
  <c r="G2347" i="16"/>
  <c r="G2279" i="16"/>
  <c r="J1591" i="16"/>
  <c r="D2187" i="16"/>
  <c r="Y2203" i="16"/>
  <c r="Y2199" i="16"/>
  <c r="Y2195" i="16"/>
  <c r="Y2191" i="16"/>
  <c r="Y2187" i="16"/>
  <c r="Y2175" i="16"/>
  <c r="Y2171" i="16"/>
  <c r="Y2163" i="16"/>
  <c r="Y2159" i="16"/>
  <c r="Y2155" i="16"/>
  <c r="Y2147" i="16"/>
  <c r="Y2139" i="16"/>
  <c r="Y2103" i="16"/>
  <c r="Y2051" i="16"/>
  <c r="Y2027" i="16"/>
  <c r="Y2023" i="16"/>
  <c r="Y2019" i="16"/>
  <c r="Y2011" i="16"/>
  <c r="Y2007" i="16"/>
  <c r="Y2003" i="16"/>
  <c r="Y1995" i="16"/>
  <c r="Y1983" i="16"/>
  <c r="Y1979" i="16"/>
  <c r="Y1951" i="16"/>
  <c r="Y1947" i="16"/>
  <c r="Y1939" i="16"/>
  <c r="Y1935" i="16"/>
  <c r="Y1931" i="16"/>
  <c r="Y1919" i="16"/>
  <c r="Y1911" i="16"/>
  <c r="Y1907" i="16"/>
  <c r="Y1903" i="16"/>
  <c r="Y1899" i="16"/>
  <c r="Y1895" i="16"/>
  <c r="Y1883" i="16"/>
  <c r="Y1879" i="16"/>
  <c r="Y1867" i="16"/>
  <c r="Y1863" i="16"/>
  <c r="Y1843" i="16"/>
  <c r="Y1795" i="16"/>
  <c r="Y1791" i="16"/>
  <c r="Y1787" i="16"/>
  <c r="Y1783" i="16"/>
  <c r="Y1779" i="16"/>
  <c r="Y1775" i="16"/>
  <c r="Y1771" i="16"/>
  <c r="Y1767" i="16"/>
  <c r="Y1763" i="16"/>
  <c r="Y1759" i="16"/>
  <c r="Y1755" i="16"/>
  <c r="Y1751" i="16"/>
  <c r="Y1747" i="16"/>
  <c r="Y1743" i="16"/>
  <c r="Y1739" i="16"/>
  <c r="Y1735" i="16"/>
  <c r="Y1731" i="16"/>
  <c r="Y1727" i="16"/>
  <c r="Y1723" i="16"/>
  <c r="Y1719" i="16"/>
  <c r="Y1715" i="16"/>
  <c r="Y1711" i="16"/>
  <c r="Y1707" i="16"/>
  <c r="Y1703" i="16"/>
  <c r="Y1699" i="16"/>
  <c r="Y1695" i="16"/>
  <c r="Y1691" i="16"/>
  <c r="Y1687" i="16"/>
  <c r="Y1683" i="16"/>
  <c r="Y1679" i="16"/>
  <c r="Y1675" i="16"/>
  <c r="Y1671" i="16"/>
  <c r="Y1667" i="16"/>
  <c r="Y1655" i="16"/>
  <c r="Y1611" i="16"/>
  <c r="Y1607" i="16"/>
  <c r="Y1603" i="16"/>
  <c r="Y1599" i="16"/>
  <c r="Y1595" i="16"/>
  <c r="Y1591" i="16"/>
  <c r="Y1587" i="16"/>
  <c r="Y1583" i="16"/>
  <c r="Y1579" i="16"/>
  <c r="Y1012" i="16"/>
  <c r="Y992" i="16"/>
  <c r="Y964" i="16"/>
  <c r="Y1003" i="16"/>
  <c r="Y999" i="16"/>
  <c r="Y991" i="16"/>
  <c r="Y987" i="16"/>
  <c r="Y975" i="16"/>
  <c r="Y967" i="16"/>
  <c r="J1156" i="16"/>
  <c r="Y980" i="16"/>
  <c r="G1142" i="16"/>
  <c r="I1579" i="16"/>
  <c r="G2439" i="16"/>
  <c r="F1559" i="16"/>
  <c r="J1635" i="16"/>
  <c r="G2383" i="16"/>
  <c r="F1356" i="16"/>
  <c r="H1747" i="16"/>
  <c r="F1263" i="16"/>
  <c r="H1142" i="16"/>
  <c r="H1415" i="16"/>
  <c r="G1491" i="16"/>
  <c r="I1907" i="16"/>
  <c r="F1483" i="16"/>
  <c r="F1415" i="16"/>
  <c r="H1743" i="16"/>
  <c r="I1475" i="16"/>
  <c r="G1451" i="16"/>
  <c r="J1615" i="16"/>
  <c r="G1475" i="16"/>
  <c r="F1407" i="16"/>
  <c r="F1591" i="16"/>
  <c r="H1591" i="16"/>
  <c r="J1711" i="16"/>
  <c r="G1407" i="16"/>
  <c r="D2131" i="16"/>
  <c r="D1991" i="16"/>
  <c r="D1483" i="16"/>
  <c r="Y977" i="16"/>
  <c r="F1124" i="16"/>
  <c r="H636" i="16"/>
  <c r="G1408" i="16"/>
  <c r="I1156" i="16"/>
  <c r="G1399" i="16"/>
  <c r="J1747" i="16"/>
  <c r="F2231" i="16"/>
  <c r="G1287" i="16"/>
  <c r="G1907" i="16"/>
  <c r="J1142" i="16"/>
  <c r="J634" i="16"/>
  <c r="J2019" i="16"/>
  <c r="G1483" i="16"/>
  <c r="G1415" i="16"/>
  <c r="S1012" i="16"/>
  <c r="G1012" i="16" s="1"/>
  <c r="I1711" i="16"/>
  <c r="I1451" i="16"/>
  <c r="H1475" i="16"/>
  <c r="F2135" i="16"/>
  <c r="I1263" i="16"/>
  <c r="G1655" i="16"/>
  <c r="D1491" i="16"/>
  <c r="D1263" i="16"/>
  <c r="F1435" i="16"/>
  <c r="J1384" i="16"/>
  <c r="H1384" i="16"/>
  <c r="I1384" i="16"/>
  <c r="D1372" i="16"/>
  <c r="J1372" i="16"/>
  <c r="I1372" i="16"/>
  <c r="S1324" i="16"/>
  <c r="I1324" i="16" s="1"/>
  <c r="H1216" i="16"/>
  <c r="J1216" i="16"/>
  <c r="E1216" i="16"/>
  <c r="S1164" i="16"/>
  <c r="I1164" i="16" s="1"/>
  <c r="J1060" i="16"/>
  <c r="I1060" i="16"/>
  <c r="D1052" i="16"/>
  <c r="H1052" i="16"/>
  <c r="S1020" i="16"/>
  <c r="G1020" i="16" s="1"/>
  <c r="Y1020" i="16"/>
  <c r="Y1016" i="16"/>
  <c r="S1016" i="16"/>
  <c r="G1016" i="16" s="1"/>
  <c r="F988" i="16"/>
  <c r="H988" i="16"/>
  <c r="S980" i="16"/>
  <c r="D980" i="16" s="1"/>
  <c r="S972" i="16"/>
  <c r="G972" i="16" s="1"/>
  <c r="Y972" i="16"/>
  <c r="S924" i="16"/>
  <c r="H924" i="16" s="1"/>
  <c r="D920" i="16"/>
  <c r="E920" i="16"/>
  <c r="F920" i="16"/>
  <c r="J920" i="16"/>
  <c r="S852" i="16"/>
  <c r="H852" i="16" s="1"/>
  <c r="H768" i="16"/>
  <c r="F768" i="16"/>
  <c r="J680" i="16"/>
  <c r="H680" i="16"/>
  <c r="S620" i="16"/>
  <c r="J620" i="16" s="1"/>
  <c r="I548" i="16"/>
  <c r="H548" i="16"/>
  <c r="S532" i="16"/>
  <c r="I532" i="16" s="1"/>
  <c r="H1484" i="16"/>
  <c r="G672" i="16"/>
  <c r="I1308" i="16"/>
  <c r="F1000" i="16"/>
  <c r="Y960" i="16"/>
  <c r="Y1816" i="16"/>
  <c r="Y1808" i="16"/>
  <c r="Y956" i="16"/>
  <c r="Y948" i="16"/>
  <c r="Y920" i="16"/>
  <c r="Y916" i="16"/>
  <c r="Y908" i="16"/>
  <c r="Y896" i="16"/>
  <c r="Y880" i="16"/>
  <c r="Y872" i="16"/>
  <c r="Y856" i="16"/>
  <c r="Y632" i="16"/>
  <c r="Y592" i="16"/>
  <c r="Y580" i="16"/>
  <c r="Y576" i="16"/>
  <c r="Y572" i="16"/>
  <c r="Y568" i="16"/>
  <c r="Y564" i="16"/>
  <c r="Y560" i="16"/>
  <c r="Y556" i="16"/>
  <c r="Y552" i="16"/>
  <c r="Y548" i="16"/>
  <c r="Y544" i="16"/>
  <c r="Y540" i="16"/>
  <c r="Y536" i="16"/>
  <c r="Y532" i="16"/>
  <c r="F596" i="16"/>
  <c r="G840" i="16"/>
  <c r="Y996" i="16"/>
  <c r="F1052" i="16"/>
  <c r="G1124" i="16"/>
  <c r="G1216" i="16"/>
  <c r="Y988" i="16"/>
  <c r="G908" i="16"/>
  <c r="E988" i="16"/>
  <c r="E1404" i="16"/>
  <c r="H1404" i="16"/>
  <c r="F1104" i="16"/>
  <c r="H1104" i="16"/>
  <c r="J1104" i="16"/>
  <c r="Y984" i="16"/>
  <c r="S984" i="16"/>
  <c r="H984" i="16" s="1"/>
  <c r="S976" i="16"/>
  <c r="D976" i="16" s="1"/>
  <c r="I840" i="16"/>
  <c r="H840" i="16"/>
  <c r="S728" i="16"/>
  <c r="J728" i="16" s="1"/>
  <c r="I920" i="16"/>
  <c r="G1252" i="16"/>
  <c r="Y1812" i="16"/>
  <c r="Y924" i="16"/>
  <c r="Y904" i="16"/>
  <c r="Y864" i="16"/>
  <c r="Y844" i="16"/>
  <c r="Y836" i="16"/>
  <c r="Y680" i="16"/>
  <c r="Y636" i="16"/>
  <c r="G636" i="16"/>
  <c r="Y1384" i="16"/>
  <c r="Y1452" i="16"/>
  <c r="Y1388" i="16"/>
  <c r="Y1380" i="16"/>
  <c r="Y1332" i="16"/>
  <c r="Y1240" i="16"/>
  <c r="Y1236" i="16"/>
  <c r="Y1228" i="16"/>
  <c r="Y1188" i="16"/>
  <c r="Y1180" i="16"/>
  <c r="Y1176" i="16"/>
  <c r="Y1172" i="16"/>
  <c r="Y1168" i="16"/>
  <c r="Y1164" i="16"/>
  <c r="Y1156" i="16"/>
  <c r="Y1152" i="16"/>
  <c r="Y520" i="16"/>
  <c r="Y512" i="16"/>
  <c r="Y504" i="16"/>
  <c r="Y496" i="16"/>
  <c r="F767" i="16"/>
  <c r="Y861" i="16"/>
  <c r="Y805" i="16"/>
  <c r="Y1392" i="16"/>
  <c r="Y1372" i="16"/>
  <c r="Y1316" i="16"/>
  <c r="Y1244" i="16"/>
  <c r="Y1232" i="16"/>
  <c r="Y1184" i="16"/>
  <c r="Y528" i="16"/>
  <c r="Y516" i="16"/>
  <c r="Y508" i="16"/>
  <c r="Y500" i="16"/>
  <c r="J1182" i="16"/>
  <c r="D2357" i="16"/>
  <c r="U2357" i="16" s="1"/>
  <c r="D2157" i="16"/>
  <c r="U2157" i="16" s="1"/>
  <c r="Y2361" i="16"/>
  <c r="Y2333" i="16"/>
  <c r="Y2317" i="16"/>
  <c r="Y2301" i="16"/>
  <c r="Y2297" i="16"/>
  <c r="Y2293" i="16"/>
  <c r="Y2289" i="16"/>
  <c r="Y2285" i="16"/>
  <c r="Y2273" i="16"/>
  <c r="Y2265" i="16"/>
  <c r="Y2257" i="16"/>
  <c r="Y2249" i="16"/>
  <c r="Y2241" i="16"/>
  <c r="Y2233" i="16"/>
  <c r="Y2225" i="16"/>
  <c r="Y2221" i="16"/>
  <c r="Y2217" i="16"/>
  <c r="Y2213" i="16"/>
  <c r="Y2205" i="16"/>
  <c r="Y2193" i="16"/>
  <c r="Y2189" i="16"/>
  <c r="Y2185" i="16"/>
  <c r="Y2181" i="16"/>
  <c r="Y2145" i="16"/>
  <c r="Y2141" i="16"/>
  <c r="Y2089" i="16"/>
  <c r="Y2061" i="16"/>
  <c r="Y2045" i="16"/>
  <c r="Y2025" i="16"/>
  <c r="Y1865" i="16"/>
  <c r="Y1861" i="16"/>
  <c r="Y1857" i="16"/>
  <c r="Y1853" i="16"/>
  <c r="Y1849" i="16"/>
  <c r="Y1845" i="16"/>
  <c r="Y1841" i="16"/>
  <c r="E1252" i="16"/>
  <c r="U1252" i="16" s="1"/>
  <c r="I1252" i="16"/>
  <c r="F1252" i="16"/>
  <c r="H1252" i="16"/>
  <c r="D1228" i="16"/>
  <c r="I1228" i="16"/>
  <c r="E1228" i="16"/>
  <c r="J1228" i="16"/>
  <c r="H1228" i="16"/>
  <c r="S1220" i="16"/>
  <c r="G1220" i="16" s="1"/>
  <c r="J1212" i="16"/>
  <c r="D1212" i="16"/>
  <c r="F1212" i="16"/>
  <c r="E1212" i="16"/>
  <c r="I1212" i="16"/>
  <c r="S1204" i="16"/>
  <c r="G1204" i="16" s="1"/>
  <c r="S1140" i="16"/>
  <c r="H1140" i="16" s="1"/>
  <c r="S1136" i="16"/>
  <c r="H1136" i="16" s="1"/>
  <c r="S1024" i="16"/>
  <c r="G1024" i="16" s="1"/>
  <c r="S968" i="16"/>
  <c r="J968" i="16" s="1"/>
  <c r="Y968" i="16"/>
  <c r="S956" i="16"/>
  <c r="G956" i="16" s="1"/>
  <c r="E908" i="16"/>
  <c r="F908" i="16"/>
  <c r="J908" i="16"/>
  <c r="D908" i="16"/>
  <c r="S904" i="16"/>
  <c r="S868" i="16"/>
  <c r="G868" i="16" s="1"/>
  <c r="D680" i="16"/>
  <c r="F680" i="16"/>
  <c r="I680" i="16"/>
  <c r="E680" i="16"/>
  <c r="S668" i="16"/>
  <c r="G668" i="16" s="1"/>
  <c r="E636" i="16"/>
  <c r="I636" i="16"/>
  <c r="D636" i="16"/>
  <c r="S616" i="16"/>
  <c r="S576" i="16"/>
  <c r="G576" i="16" s="1"/>
  <c r="D564" i="16"/>
  <c r="I564" i="16"/>
  <c r="S552" i="16"/>
  <c r="G552" i="16" s="1"/>
  <c r="H1332" i="16"/>
  <c r="J2443" i="16"/>
  <c r="F744" i="16"/>
  <c r="G1356" i="16"/>
  <c r="F1384" i="16"/>
  <c r="G1052" i="16"/>
  <c r="J1052" i="16"/>
  <c r="F2383" i="16"/>
  <c r="H1124" i="16"/>
  <c r="I1104" i="16"/>
  <c r="F1156" i="16"/>
  <c r="F2443" i="16"/>
  <c r="G2055" i="16"/>
  <c r="G1404" i="16"/>
  <c r="F636" i="16"/>
  <c r="G1200" i="16"/>
  <c r="G596" i="16"/>
  <c r="G1951" i="16"/>
  <c r="I1100" i="16"/>
  <c r="J1907" i="16"/>
  <c r="G1887" i="16"/>
  <c r="F1907" i="16"/>
  <c r="G2131" i="16"/>
  <c r="I908" i="16"/>
  <c r="Y1004" i="16"/>
  <c r="H2187" i="16"/>
  <c r="G1092" i="16"/>
  <c r="G1212" i="16"/>
  <c r="J2331" i="16"/>
  <c r="D2347" i="16"/>
  <c r="E2347" i="16"/>
  <c r="E2343" i="16"/>
  <c r="D2343" i="16"/>
  <c r="I2343" i="16"/>
  <c r="J2343" i="16"/>
  <c r="F2343" i="16"/>
  <c r="S2335" i="16"/>
  <c r="F2299" i="16"/>
  <c r="I2299" i="16"/>
  <c r="D2279" i="16"/>
  <c r="H2279" i="16"/>
  <c r="I2279" i="16"/>
  <c r="J2279" i="16"/>
  <c r="D2251" i="16"/>
  <c r="H2251" i="16"/>
  <c r="F2183" i="16"/>
  <c r="I2183" i="16"/>
  <c r="S2175" i="16"/>
  <c r="H2175" i="16" s="1"/>
  <c r="H2131" i="16"/>
  <c r="F2131" i="16"/>
  <c r="S2127" i="16"/>
  <c r="S2123" i="16"/>
  <c r="G2123" i="16" s="1"/>
  <c r="E2119" i="16"/>
  <c r="D2119" i="16"/>
  <c r="H2119" i="16"/>
  <c r="S2023" i="16"/>
  <c r="G2023" i="16" s="1"/>
  <c r="E1995" i="16"/>
  <c r="D1995" i="16"/>
  <c r="H1995" i="16"/>
  <c r="E1991" i="16"/>
  <c r="I1991" i="16"/>
  <c r="H1991" i="16"/>
  <c r="I1951" i="16"/>
  <c r="D1951" i="16"/>
  <c r="H1951" i="16"/>
  <c r="F1951" i="16"/>
  <c r="S1939" i="16"/>
  <c r="G1939" i="16" s="1"/>
  <c r="D1935" i="16"/>
  <c r="F1935" i="16"/>
  <c r="E1935" i="16"/>
  <c r="S1919" i="16"/>
  <c r="S1899" i="16"/>
  <c r="E1899" i="16" s="1"/>
  <c r="S1891" i="16"/>
  <c r="G1891" i="16" s="1"/>
  <c r="I1871" i="16"/>
  <c r="H1871" i="16"/>
  <c r="F1871" i="16"/>
  <c r="E1871" i="16"/>
  <c r="S1867" i="16"/>
  <c r="S1847" i="16"/>
  <c r="H1847" i="16" s="1"/>
  <c r="S1835" i="16"/>
  <c r="G1835" i="16" s="1"/>
  <c r="S1819" i="16"/>
  <c r="D1819" i="16" s="1"/>
  <c r="S1816" i="16"/>
  <c r="S1812" i="16"/>
  <c r="G1812" i="16" s="1"/>
  <c r="S1800" i="16"/>
  <c r="E1800" i="16" s="1"/>
  <c r="S1796" i="16"/>
  <c r="G1796" i="16" s="1"/>
  <c r="S1640" i="16"/>
  <c r="H1512" i="16"/>
  <c r="E1512" i="16"/>
  <c r="H1412" i="16"/>
  <c r="J1412" i="16"/>
  <c r="F1404" i="16"/>
  <c r="J1404" i="16"/>
  <c r="S1336" i="16"/>
  <c r="E1336" i="16" s="1"/>
  <c r="S1224" i="16"/>
  <c r="G1224" i="16" s="1"/>
  <c r="D1216" i="16"/>
  <c r="F1216" i="16"/>
  <c r="H1200" i="16"/>
  <c r="D1200" i="16"/>
  <c r="S1120" i="16"/>
  <c r="I1120" i="16" s="1"/>
  <c r="S1076" i="16"/>
  <c r="G1076" i="16" s="1"/>
  <c r="S1044" i="16"/>
  <c r="I988" i="16"/>
  <c r="D988" i="16"/>
  <c r="J988" i="16"/>
  <c r="S880" i="16"/>
  <c r="G880" i="16" s="1"/>
  <c r="J672" i="16"/>
  <c r="D672" i="16"/>
  <c r="F672" i="16"/>
  <c r="E672" i="16"/>
  <c r="H672" i="16"/>
  <c r="S664" i="16"/>
  <c r="G664" i="16" s="1"/>
  <c r="G628" i="16"/>
  <c r="J628" i="16"/>
  <c r="S560" i="16"/>
  <c r="G560" i="16" s="1"/>
  <c r="S500" i="16"/>
  <c r="G500" i="16" s="1"/>
  <c r="I2347" i="16"/>
  <c r="H1156" i="16"/>
  <c r="H920" i="16"/>
  <c r="G920" i="16"/>
  <c r="Y1000" i="16"/>
  <c r="I1356" i="16"/>
  <c r="G1384" i="16"/>
  <c r="I1052" i="16"/>
  <c r="G1104" i="16"/>
  <c r="G736" i="16"/>
  <c r="G2291" i="16"/>
  <c r="I1124" i="16"/>
  <c r="F1372" i="16"/>
  <c r="J2075" i="16"/>
  <c r="G1228" i="16"/>
  <c r="G1412" i="16"/>
  <c r="G680" i="16"/>
  <c r="G2343" i="16"/>
  <c r="F1200" i="16"/>
  <c r="G2019" i="16"/>
  <c r="I1216" i="16"/>
  <c r="G564" i="16"/>
  <c r="G2099" i="16"/>
  <c r="I2119" i="16"/>
  <c r="J2347" i="16"/>
  <c r="F1228" i="16"/>
  <c r="I1995" i="16"/>
  <c r="G2119" i="16"/>
  <c r="S964" i="16"/>
  <c r="I964" i="16" s="1"/>
  <c r="G988" i="16"/>
  <c r="H908" i="16"/>
  <c r="S992" i="16"/>
  <c r="E992" i="16" s="1"/>
  <c r="J1428" i="16"/>
  <c r="J2135" i="16"/>
  <c r="I2131" i="16"/>
  <c r="G1508" i="16"/>
  <c r="I672" i="16"/>
  <c r="G1364" i="16"/>
  <c r="G1871" i="16"/>
  <c r="G1512" i="16"/>
  <c r="F1412" i="16"/>
  <c r="J1252" i="16"/>
  <c r="H1212" i="16"/>
  <c r="J548" i="16"/>
  <c r="J2183" i="16"/>
  <c r="G1991" i="16"/>
  <c r="F2331" i="16"/>
  <c r="E548" i="16"/>
  <c r="F564" i="16"/>
  <c r="Y1140" i="16"/>
  <c r="Y1136" i="16"/>
  <c r="Y1132" i="16"/>
  <c r="Y1128" i="16"/>
  <c r="Y1124" i="16"/>
  <c r="Y1120" i="16"/>
  <c r="Y1116" i="16"/>
  <c r="Y1112" i="16"/>
  <c r="Y1108" i="16"/>
  <c r="Y1104" i="16"/>
  <c r="Y1092" i="16"/>
  <c r="Y1080" i="16"/>
  <c r="Y1076" i="16"/>
  <c r="Y1068" i="16"/>
  <c r="Y1064" i="16"/>
  <c r="Y1060" i="16"/>
  <c r="Y1052" i="16"/>
  <c r="Y1040" i="16"/>
  <c r="Y1036" i="16"/>
  <c r="Y1032" i="16"/>
  <c r="Y1028" i="16"/>
  <c r="Y1024" i="16"/>
  <c r="Y492" i="16"/>
  <c r="Y2431" i="16"/>
  <c r="Y2411" i="16"/>
  <c r="Y2371" i="16"/>
  <c r="Y2323" i="16"/>
  <c r="E1655" i="16"/>
  <c r="D1439" i="16"/>
  <c r="Y1811" i="16"/>
  <c r="Y955" i="16"/>
  <c r="Y947" i="16"/>
  <c r="Y939" i="16"/>
  <c r="Y935" i="16"/>
  <c r="Y927" i="16"/>
  <c r="Y867" i="16"/>
  <c r="Y843" i="16"/>
  <c r="Y839" i="16"/>
  <c r="Y823" i="16"/>
  <c r="Y819" i="16"/>
  <c r="Y815" i="16"/>
  <c r="Y811" i="16"/>
  <c r="Y807" i="16"/>
  <c r="Y803" i="16"/>
  <c r="Y799" i="16"/>
  <c r="Y795" i="16"/>
  <c r="Y791" i="16"/>
  <c r="Y787" i="16"/>
  <c r="Y783" i="16"/>
  <c r="Y779" i="16"/>
  <c r="Y775" i="16"/>
  <c r="Y771" i="16"/>
  <c r="Y767" i="16"/>
  <c r="Y763" i="16"/>
  <c r="Y759" i="16"/>
  <c r="Y755" i="16"/>
  <c r="Y751" i="16"/>
  <c r="Y747" i="16"/>
  <c r="Y743" i="16"/>
  <c r="Y739" i="16"/>
  <c r="Y735" i="16"/>
  <c r="Y731" i="16"/>
  <c r="Y723" i="16"/>
  <c r="Y719" i="16"/>
  <c r="Y715" i="16"/>
  <c r="Y703" i="16"/>
  <c r="Y691" i="16"/>
  <c r="Y687" i="16"/>
  <c r="Y683" i="16"/>
  <c r="Y679" i="16"/>
  <c r="Y675" i="16"/>
  <c r="Y671" i="16"/>
  <c r="Y667" i="16"/>
  <c r="Y663" i="16"/>
  <c r="Y659" i="16"/>
  <c r="Y655" i="16"/>
  <c r="Y651" i="16"/>
  <c r="Y647" i="16"/>
  <c r="Y635" i="16"/>
  <c r="Y627" i="16"/>
  <c r="I1723" i="16"/>
  <c r="G2035" i="16"/>
  <c r="F1316" i="16"/>
  <c r="I688" i="16"/>
  <c r="J1146" i="16"/>
  <c r="H1903" i="16"/>
  <c r="G2370" i="16"/>
  <c r="J510" i="16"/>
  <c r="G1747" i="16"/>
  <c r="F1747" i="16"/>
  <c r="G1711" i="16"/>
  <c r="H1711" i="16"/>
  <c r="E2370" i="16"/>
  <c r="E1711" i="16"/>
  <c r="U1711" i="16" s="1"/>
  <c r="Y1139" i="16"/>
  <c r="Y1131" i="16"/>
  <c r="Y1123" i="16"/>
  <c r="Y1095" i="16"/>
  <c r="Y1091" i="16"/>
  <c r="Y1087" i="16"/>
  <c r="Y1075" i="16"/>
  <c r="Y1063" i="16"/>
  <c r="Y1039" i="16"/>
  <c r="Y1373" i="16"/>
  <c r="I683" i="16"/>
  <c r="G1022" i="16"/>
  <c r="G1804" i="16"/>
  <c r="I1386" i="16"/>
  <c r="H550" i="16"/>
  <c r="Y2396" i="16"/>
  <c r="Y1757" i="16"/>
  <c r="I624" i="16"/>
  <c r="J550" i="16"/>
  <c r="J1196" i="16"/>
  <c r="G1196" i="16"/>
  <c r="H1243" i="16"/>
  <c r="H2201" i="16"/>
  <c r="J822" i="16"/>
  <c r="I540" i="16"/>
  <c r="G1478" i="16"/>
  <c r="I550" i="16"/>
  <c r="Y976" i="16"/>
  <c r="F1787" i="16"/>
  <c r="H963" i="16"/>
  <c r="J1400" i="16"/>
  <c r="I1182" i="16"/>
  <c r="G1675" i="16"/>
  <c r="G534" i="16"/>
  <c r="H1367" i="16"/>
  <c r="F1987" i="16"/>
  <c r="F1006" i="16"/>
  <c r="I767" i="16"/>
  <c r="F963" i="16"/>
  <c r="I628" i="16"/>
  <c r="F1648" i="16"/>
  <c r="G2331" i="16"/>
  <c r="E2279" i="16"/>
  <c r="E1951" i="16"/>
  <c r="D1907" i="16"/>
  <c r="G2159" i="16"/>
  <c r="Y1252" i="16"/>
  <c r="Y1248" i="16"/>
  <c r="Y1220" i="16"/>
  <c r="Y1216" i="16"/>
  <c r="Y1212" i="16"/>
  <c r="Y1208" i="16"/>
  <c r="Y1200" i="16"/>
  <c r="Y952" i="16"/>
  <c r="Y912" i="16"/>
  <c r="Y892" i="16"/>
  <c r="Y888" i="16"/>
  <c r="Y884" i="16"/>
  <c r="Y876" i="16"/>
  <c r="Y868" i="16"/>
  <c r="Y860" i="16"/>
  <c r="Y852" i="16"/>
  <c r="Y848" i="16"/>
  <c r="Y712" i="16"/>
  <c r="Y708" i="16"/>
  <c r="Y704" i="16"/>
  <c r="Y696" i="16"/>
  <c r="Y688" i="16"/>
  <c r="Y684" i="16"/>
  <c r="Y676" i="16"/>
  <c r="Y672" i="16"/>
  <c r="Y668" i="16"/>
  <c r="Y664" i="16"/>
  <c r="Y660" i="16"/>
  <c r="Y656" i="16"/>
  <c r="Y652" i="16"/>
  <c r="Y644" i="16"/>
  <c r="Y640" i="16"/>
  <c r="Y628" i="16"/>
  <c r="Y624" i="16"/>
  <c r="Y620" i="16"/>
  <c r="Y616" i="16"/>
  <c r="Y612" i="16"/>
  <c r="Y604" i="16"/>
  <c r="Y600" i="16"/>
  <c r="Y596" i="16"/>
  <c r="F2303" i="16"/>
  <c r="G2303" i="16"/>
  <c r="J2303" i="16"/>
  <c r="I2303" i="16"/>
  <c r="J1487" i="16"/>
  <c r="G1923" i="16"/>
  <c r="J2195" i="16"/>
  <c r="G1832" i="16"/>
  <c r="I2109" i="16"/>
  <c r="F1386" i="16"/>
  <c r="J846" i="16"/>
  <c r="H798" i="16"/>
  <c r="H1390" i="16"/>
  <c r="J1648" i="16"/>
  <c r="I644" i="16"/>
  <c r="H870" i="16"/>
  <c r="J540" i="16"/>
  <c r="G951" i="16"/>
  <c r="J1618" i="16"/>
  <c r="J2201" i="16"/>
  <c r="H540" i="16"/>
  <c r="G2036" i="16"/>
  <c r="G1215" i="16"/>
  <c r="G644" i="16"/>
  <c r="G1595" i="16"/>
  <c r="H632" i="16"/>
  <c r="G2299" i="16"/>
  <c r="J1951" i="16"/>
  <c r="F1995" i="16"/>
  <c r="D2183" i="16"/>
  <c r="E2131" i="16"/>
  <c r="E1907" i="16"/>
  <c r="D1871" i="16"/>
  <c r="Y1652" i="16"/>
  <c r="Y1648" i="16"/>
  <c r="Y1644" i="16"/>
  <c r="Y1640" i="16"/>
  <c r="Y1636" i="16"/>
  <c r="Y1632" i="16"/>
  <c r="Y1620" i="16"/>
  <c r="Y1616" i="16"/>
  <c r="Y1444" i="16"/>
  <c r="Y1376" i="16"/>
  <c r="Y1300" i="16"/>
  <c r="H2176" i="16"/>
  <c r="H1463" i="16"/>
  <c r="I1054" i="16"/>
  <c r="G2388" i="16"/>
  <c r="G520" i="16"/>
  <c r="Y1673" i="16"/>
  <c r="J798" i="16"/>
  <c r="F719" i="16"/>
  <c r="G1390" i="16"/>
  <c r="F2043" i="16"/>
  <c r="J687" i="16"/>
  <c r="F698" i="16"/>
  <c r="G1463" i="16"/>
  <c r="H770" i="16"/>
  <c r="G1367" i="16"/>
  <c r="H846" i="16"/>
  <c r="G2424" i="16"/>
  <c r="G2404" i="16"/>
  <c r="Y376" i="16"/>
  <c r="Y374" i="16"/>
  <c r="Y370" i="16"/>
  <c r="Y2436" i="16"/>
  <c r="Y2368" i="16"/>
  <c r="G798" i="16"/>
  <c r="J1418" i="16"/>
  <c r="F846" i="16"/>
  <c r="I1316" i="16"/>
  <c r="J2116" i="16"/>
  <c r="I798" i="16"/>
  <c r="J2244" i="16"/>
  <c r="J1987" i="16"/>
  <c r="F540" i="16"/>
  <c r="J819" i="16"/>
  <c r="I1374" i="16"/>
  <c r="J504" i="16"/>
  <c r="I1749" i="16"/>
  <c r="F1192" i="16"/>
  <c r="J2260" i="16"/>
  <c r="I2260" i="16"/>
  <c r="J1745" i="16"/>
  <c r="E1745" i="16"/>
  <c r="I1745" i="16"/>
  <c r="I1589" i="16"/>
  <c r="J1589" i="16"/>
  <c r="F1553" i="16"/>
  <c r="H1553" i="16"/>
  <c r="S757" i="16"/>
  <c r="J757" i="16" s="1"/>
  <c r="G1102" i="16"/>
  <c r="S2436" i="16"/>
  <c r="I2436" i="16" s="1"/>
  <c r="J2043" i="16"/>
  <c r="G735" i="16"/>
  <c r="I2240" i="16"/>
  <c r="Y1932" i="16"/>
  <c r="G1609" i="16"/>
  <c r="H538" i="16"/>
  <c r="J538" i="16"/>
  <c r="G1677" i="16"/>
  <c r="I1741" i="16"/>
  <c r="G2420" i="16"/>
  <c r="G1789" i="16"/>
  <c r="F2404" i="16"/>
  <c r="Y1912" i="16"/>
  <c r="Y1868" i="16"/>
  <c r="Y1844" i="16"/>
  <c r="I1251" i="16"/>
  <c r="H1251" i="16"/>
  <c r="D958" i="16"/>
  <c r="I958" i="16"/>
  <c r="J958" i="16"/>
  <c r="F958" i="16"/>
  <c r="E958" i="16"/>
  <c r="G958" i="16"/>
  <c r="S2444" i="16"/>
  <c r="G2444" i="16" s="1"/>
  <c r="S2428" i="16"/>
  <c r="E2420" i="16"/>
  <c r="H2420" i="16"/>
  <c r="D2420" i="16"/>
  <c r="D2388" i="16"/>
  <c r="H2388" i="16"/>
  <c r="I2388" i="16"/>
  <c r="F2388" i="16"/>
  <c r="D2384" i="16"/>
  <c r="H2384" i="16"/>
  <c r="I2360" i="16"/>
  <c r="H2360" i="16"/>
  <c r="S2328" i="16"/>
  <c r="J2328" i="16" s="1"/>
  <c r="J2236" i="16"/>
  <c r="I2236" i="16"/>
  <c r="H2192" i="16"/>
  <c r="F2192" i="16"/>
  <c r="I2172" i="16"/>
  <c r="F2172" i="16"/>
  <c r="F2044" i="16"/>
  <c r="H2044" i="16"/>
  <c r="D2024" i="16"/>
  <c r="J2024" i="16"/>
  <c r="S1992" i="16"/>
  <c r="I1992" i="16" s="1"/>
  <c r="S1936" i="16"/>
  <c r="H1936" i="16" s="1"/>
  <c r="J1920" i="16"/>
  <c r="I1920" i="16"/>
  <c r="I1912" i="16"/>
  <c r="J1912" i="16"/>
  <c r="S1777" i="16"/>
  <c r="G1777" i="16" s="1"/>
  <c r="S1761" i="16"/>
  <c r="I1761" i="16" s="1"/>
  <c r="Y1761" i="16"/>
  <c r="I1753" i="16"/>
  <c r="F1753" i="16"/>
  <c r="J1749" i="16"/>
  <c r="H1749" i="16"/>
  <c r="F1749" i="16"/>
  <c r="S1681" i="16"/>
  <c r="G1681" i="16" s="1"/>
  <c r="S1621" i="16"/>
  <c r="H1621" i="16" s="1"/>
  <c r="D1609" i="16"/>
  <c r="J1609" i="16"/>
  <c r="I1585" i="16"/>
  <c r="H1585" i="16"/>
  <c r="H1577" i="16"/>
  <c r="J1577" i="16"/>
  <c r="E1573" i="16"/>
  <c r="H1573" i="16"/>
  <c r="I1573" i="16"/>
  <c r="F1573" i="16"/>
  <c r="S1549" i="16"/>
  <c r="J696" i="16"/>
  <c r="F696" i="16"/>
  <c r="I2424" i="16"/>
  <c r="J2424" i="16"/>
  <c r="D2424" i="16"/>
  <c r="F2424" i="16"/>
  <c r="S2400" i="16"/>
  <c r="I2400" i="16" s="1"/>
  <c r="I2380" i="16"/>
  <c r="H2380" i="16"/>
  <c r="D2364" i="16"/>
  <c r="F2364" i="16"/>
  <c r="I2332" i="16"/>
  <c r="F2332" i="16"/>
  <c r="S2324" i="16"/>
  <c r="J2324" i="16" s="1"/>
  <c r="Y2324" i="16"/>
  <c r="H2156" i="16"/>
  <c r="J2156" i="16"/>
  <c r="S1968" i="16"/>
  <c r="E1868" i="16"/>
  <c r="J1868" i="16"/>
  <c r="D1789" i="16"/>
  <c r="I1789" i="16"/>
  <c r="J1789" i="16"/>
  <c r="E1789" i="16"/>
  <c r="F1789" i="16"/>
  <c r="S1769" i="16"/>
  <c r="G1769" i="16" s="1"/>
  <c r="S1689" i="16"/>
  <c r="G1689" i="16" s="1"/>
  <c r="F1677" i="16"/>
  <c r="D1677" i="16"/>
  <c r="J1677" i="16"/>
  <c r="H1677" i="16"/>
  <c r="E1677" i="16"/>
  <c r="S1657" i="16"/>
  <c r="G1657" i="16" s="1"/>
  <c r="J1557" i="16"/>
  <c r="D1557" i="16"/>
  <c r="H1557" i="16"/>
  <c r="E1557" i="16"/>
  <c r="S769" i="16"/>
  <c r="G769" i="16" s="1"/>
  <c r="S733" i="16"/>
  <c r="E733" i="16" s="1"/>
  <c r="I791" i="16"/>
  <c r="F2244" i="16"/>
  <c r="J1685" i="16"/>
  <c r="F1086" i="16"/>
  <c r="G2000" i="16"/>
  <c r="Y2220" i="16"/>
  <c r="F2240" i="16"/>
  <c r="S2368" i="16"/>
  <c r="G2368" i="16" s="1"/>
  <c r="I2112" i="16"/>
  <c r="G2140" i="16"/>
  <c r="F1577" i="16"/>
  <c r="G1884" i="16"/>
  <c r="I1609" i="16"/>
  <c r="I1557" i="16"/>
  <c r="G1573" i="16"/>
  <c r="I1082" i="16"/>
  <c r="H1082" i="16"/>
  <c r="Y2372" i="16"/>
  <c r="J2420" i="16"/>
  <c r="S1569" i="16"/>
  <c r="J1569" i="16" s="1"/>
  <c r="I690" i="16"/>
  <c r="J690" i="16"/>
  <c r="H698" i="16"/>
  <c r="G698" i="16"/>
  <c r="Y1693" i="16"/>
  <c r="H1789" i="16"/>
  <c r="D1749" i="16"/>
  <c r="U1749" i="16" s="1"/>
  <c r="S2448" i="16"/>
  <c r="D2448" i="16" s="1"/>
  <c r="D962" i="16"/>
  <c r="I962" i="16"/>
  <c r="F506" i="16"/>
  <c r="I1338" i="16"/>
  <c r="Y2457" i="16"/>
  <c r="I2156" i="16"/>
  <c r="G1940" i="16"/>
  <c r="J698" i="16"/>
  <c r="J2455" i="16"/>
  <c r="G1820" i="16"/>
  <c r="G1892" i="16"/>
  <c r="G1557" i="16"/>
  <c r="Y1789" i="16"/>
  <c r="G1749" i="16"/>
  <c r="G2209" i="16"/>
  <c r="I2209" i="16"/>
  <c r="F2420" i="16"/>
  <c r="H910" i="16"/>
  <c r="F910" i="16"/>
  <c r="J618" i="16"/>
  <c r="F618" i="16"/>
  <c r="F2139" i="16"/>
  <c r="H2139" i="16"/>
  <c r="E2388" i="16"/>
  <c r="D1573" i="16"/>
  <c r="D1519" i="16"/>
  <c r="F1519" i="16"/>
  <c r="I1283" i="16"/>
  <c r="H1283" i="16"/>
  <c r="F838" i="16"/>
  <c r="J838" i="16"/>
  <c r="H838" i="16"/>
  <c r="I838" i="16"/>
  <c r="J1636" i="16"/>
  <c r="I1636" i="16"/>
  <c r="F1636" i="16"/>
  <c r="Y2448" i="16"/>
  <c r="Y2444" i="16"/>
  <c r="Y2440" i="16"/>
  <c r="Y2428" i="16"/>
  <c r="Y2424" i="16"/>
  <c r="Y2420" i="16"/>
  <c r="Y1749" i="16"/>
  <c r="Y1745" i="16"/>
  <c r="Y1741" i="16"/>
  <c r="Y1737" i="16"/>
  <c r="Y1721" i="16"/>
  <c r="Y1689" i="16"/>
  <c r="Y1685" i="16"/>
  <c r="Y1681" i="16"/>
  <c r="Y1677" i="16"/>
  <c r="Y1669" i="16"/>
  <c r="Y1665" i="16"/>
  <c r="Y1661" i="16"/>
  <c r="Y1657" i="16"/>
  <c r="Y1613" i="16"/>
  <c r="Y2453" i="16"/>
  <c r="Y2416" i="16"/>
  <c r="Y2412" i="16"/>
  <c r="Y2408" i="16"/>
  <c r="Y2400" i="16"/>
  <c r="Y2388" i="16"/>
  <c r="I1115" i="16"/>
  <c r="F1115" i="16"/>
  <c r="Y1609" i="16"/>
  <c r="Y1605" i="16"/>
  <c r="Y1601" i="16"/>
  <c r="Y1597" i="16"/>
  <c r="Y1593" i="16"/>
  <c r="Y1589" i="16"/>
  <c r="Y1585" i="16"/>
  <c r="Y1581" i="16"/>
  <c r="Y1577" i="16"/>
  <c r="Y1573" i="16"/>
  <c r="Y1569" i="16"/>
  <c r="Y1565" i="16"/>
  <c r="Y1561" i="16"/>
  <c r="Y1557" i="16"/>
  <c r="Y1553" i="16"/>
  <c r="Y1549" i="16"/>
  <c r="Y1545" i="16"/>
  <c r="Y350" i="16"/>
  <c r="Y330" i="16"/>
  <c r="H2183" i="16"/>
  <c r="H2343" i="16"/>
  <c r="F2279" i="16"/>
  <c r="I2331" i="16"/>
  <c r="E2331" i="16"/>
  <c r="E2183" i="16"/>
  <c r="Y2355" i="16"/>
  <c r="Y2347" i="16"/>
  <c r="Y2339" i="16"/>
  <c r="Y2335" i="16"/>
  <c r="Y2331" i="16"/>
  <c r="Y2327" i="16"/>
  <c r="H1537" i="16"/>
  <c r="I1537" i="16"/>
  <c r="G1348" i="16"/>
  <c r="I1348" i="16"/>
  <c r="F1348" i="16"/>
  <c r="I1691" i="16"/>
  <c r="H1879" i="16"/>
  <c r="G1006" i="16"/>
  <c r="G873" i="16"/>
  <c r="F1512" i="16"/>
  <c r="D1512" i="16"/>
  <c r="I1512" i="16"/>
  <c r="E1508" i="16"/>
  <c r="D1508" i="16"/>
  <c r="S1440" i="16"/>
  <c r="G1440" i="16" s="1"/>
  <c r="S1368" i="16"/>
  <c r="G1368" i="16" s="1"/>
  <c r="I905" i="16"/>
  <c r="E905" i="16"/>
  <c r="D789" i="16"/>
  <c r="I789" i="16"/>
  <c r="H2378" i="16"/>
  <c r="H1291" i="16"/>
  <c r="G1691" i="16"/>
  <c r="F1763" i="16"/>
  <c r="J1519" i="16"/>
  <c r="G870" i="16"/>
  <c r="G624" i="16"/>
  <c r="J624" i="16"/>
  <c r="I1685" i="16"/>
  <c r="I870" i="16"/>
  <c r="J1316" i="16"/>
  <c r="J2378" i="16"/>
  <c r="Y1504" i="16"/>
  <c r="H644" i="16"/>
  <c r="G1332" i="16"/>
  <c r="J1102" i="16"/>
  <c r="G1019" i="16"/>
  <c r="F1585" i="16"/>
  <c r="I602" i="16"/>
  <c r="I1102" i="16"/>
  <c r="I1787" i="16"/>
  <c r="G556" i="16"/>
  <c r="J870" i="16"/>
  <c r="I1418" i="16"/>
  <c r="H624" i="16"/>
  <c r="I853" i="16"/>
  <c r="H905" i="16"/>
  <c r="G1372" i="16"/>
  <c r="F1605" i="16"/>
  <c r="G1374" i="16"/>
  <c r="H1372" i="16"/>
  <c r="H1381" i="16"/>
  <c r="F1853" i="16"/>
  <c r="J1358" i="16"/>
  <c r="J644" i="16"/>
  <c r="H1787" i="16"/>
  <c r="F1332" i="16"/>
  <c r="J1763" i="16"/>
  <c r="F1691" i="16"/>
  <c r="Y841" i="16"/>
  <c r="Y1512" i="16"/>
  <c r="Y1500" i="16"/>
  <c r="I787" i="16"/>
  <c r="H1153" i="16"/>
  <c r="I696" i="16"/>
  <c r="G789" i="16"/>
  <c r="H1508" i="16"/>
  <c r="S1444" i="16"/>
  <c r="H1444" i="16" s="1"/>
  <c r="D1404" i="16"/>
  <c r="E1372" i="16"/>
  <c r="J1508" i="16"/>
  <c r="Y1544" i="16"/>
  <c r="Y1508" i="16"/>
  <c r="Y1480" i="16"/>
  <c r="Y1476" i="16"/>
  <c r="Y1472" i="16"/>
  <c r="Y1468" i="16"/>
  <c r="Y1464" i="16"/>
  <c r="Y1460" i="16"/>
  <c r="D2402" i="16"/>
  <c r="E2402" i="16"/>
  <c r="S1767" i="16"/>
  <c r="S1751" i="16"/>
  <c r="G1751" i="16" s="1"/>
  <c r="D1743" i="16"/>
  <c r="E1743" i="16"/>
  <c r="F1743" i="16"/>
  <c r="S1687" i="16"/>
  <c r="G1687" i="16" s="1"/>
  <c r="I1655" i="16"/>
  <c r="F1655" i="16"/>
  <c r="D1655" i="16"/>
  <c r="H1655" i="16"/>
  <c r="S1599" i="16"/>
  <c r="G1599" i="16" s="1"/>
  <c r="D1591" i="16"/>
  <c r="E1591" i="16"/>
  <c r="S1551" i="16"/>
  <c r="G1551" i="16" s="1"/>
  <c r="H821" i="16"/>
  <c r="D821" i="16"/>
  <c r="S785" i="16"/>
  <c r="D785" i="16" s="1"/>
  <c r="Y625" i="16"/>
  <c r="S625" i="16"/>
  <c r="D625" i="16" s="1"/>
  <c r="J581" i="16"/>
  <c r="H581" i="16"/>
  <c r="J1006" i="16"/>
  <c r="F1418" i="16"/>
  <c r="I1246" i="16"/>
  <c r="H1128" i="16"/>
  <c r="I1375" i="16"/>
  <c r="G2315" i="16"/>
  <c r="I2089" i="16"/>
  <c r="F1141" i="16"/>
  <c r="F770" i="16"/>
  <c r="J1787" i="16"/>
  <c r="G1358" i="16"/>
  <c r="I1927" i="16"/>
  <c r="F932" i="16"/>
  <c r="I673" i="16"/>
  <c r="H1519" i="16"/>
  <c r="G1418" i="16"/>
  <c r="J842" i="16"/>
  <c r="G1605" i="16"/>
  <c r="Y857" i="16"/>
  <c r="J1605" i="16"/>
  <c r="F327" i="16"/>
  <c r="J1611" i="16"/>
  <c r="F2455" i="16"/>
  <c r="I1508" i="16"/>
  <c r="I2455" i="16"/>
  <c r="H1400" i="16"/>
  <c r="Y953" i="16"/>
  <c r="I1404" i="16"/>
  <c r="I906" i="16"/>
  <c r="G897" i="16"/>
  <c r="Y1456" i="16"/>
  <c r="Y1440" i="16"/>
  <c r="Y1432" i="16"/>
  <c r="Y1428" i="16"/>
  <c r="Y1412" i="16"/>
  <c r="D1022" i="16"/>
  <c r="J1022" i="16"/>
  <c r="D2361" i="16"/>
  <c r="E2361" i="16"/>
  <c r="E2297" i="16"/>
  <c r="D2297" i="16"/>
  <c r="E2205" i="16"/>
  <c r="D2205" i="16"/>
  <c r="S2193" i="16"/>
  <c r="G2193" i="16" s="1"/>
  <c r="S2173" i="16"/>
  <c r="G2173" i="16" s="1"/>
  <c r="D2161" i="16"/>
  <c r="E2161" i="16"/>
  <c r="H2129" i="16"/>
  <c r="I2129" i="16"/>
  <c r="D2105" i="16"/>
  <c r="F2105" i="16"/>
  <c r="D2069" i="16"/>
  <c r="J2069" i="16"/>
  <c r="I2069" i="16"/>
  <c r="F2069" i="16"/>
  <c r="D2053" i="16"/>
  <c r="H2053" i="16"/>
  <c r="S1849" i="16"/>
  <c r="G1849" i="16" s="1"/>
  <c r="S1845" i="16"/>
  <c r="I1845" i="16" s="1"/>
  <c r="Y2365" i="16"/>
  <c r="Y2357" i="16"/>
  <c r="Y2353" i="16"/>
  <c r="Y2349" i="16"/>
  <c r="Y478" i="16"/>
  <c r="Y446" i="16"/>
  <c r="Y442" i="16"/>
  <c r="Y436" i="16"/>
  <c r="Y422" i="16"/>
  <c r="Y416" i="16"/>
  <c r="Y398" i="16"/>
  <c r="Y392" i="16"/>
  <c r="Y360" i="16"/>
  <c r="Y338" i="16"/>
  <c r="Y1541" i="16"/>
  <c r="Y1537" i="16"/>
  <c r="Y1533" i="16"/>
  <c r="Y1529" i="16"/>
  <c r="Y1517" i="16"/>
  <c r="Y2451" i="16"/>
  <c r="J877" i="16"/>
  <c r="H877" i="16"/>
  <c r="I765" i="16"/>
  <c r="F765" i="16"/>
  <c r="J601" i="16"/>
  <c r="I601" i="16"/>
  <c r="I1947" i="16"/>
  <c r="G1947" i="16"/>
  <c r="G741" i="16"/>
  <c r="H741" i="16"/>
  <c r="S1397" i="16"/>
  <c r="G1397" i="16" s="1"/>
  <c r="F1177" i="16"/>
  <c r="J1177" i="16"/>
  <c r="S913" i="16"/>
  <c r="G913" i="16" s="1"/>
  <c r="S881" i="16"/>
  <c r="G881" i="16" s="1"/>
  <c r="H873" i="16"/>
  <c r="I873" i="16"/>
  <c r="D869" i="16"/>
  <c r="F869" i="16"/>
  <c r="S845" i="16"/>
  <c r="G845" i="16" s="1"/>
  <c r="S833" i="16"/>
  <c r="G833" i="16" s="1"/>
  <c r="S817" i="16"/>
  <c r="G817" i="16" s="1"/>
  <c r="E789" i="16"/>
  <c r="F789" i="16"/>
  <c r="S777" i="16"/>
  <c r="G777" i="16" s="1"/>
  <c r="E761" i="16"/>
  <c r="F761" i="16"/>
  <c r="H761" i="16"/>
  <c r="J761" i="16"/>
  <c r="S649" i="16"/>
  <c r="H649" i="16" s="1"/>
  <c r="Y649" i="16"/>
  <c r="S629" i="16"/>
  <c r="G629" i="16" s="1"/>
  <c r="S621" i="16"/>
  <c r="G621" i="16" s="1"/>
  <c r="Y621" i="16"/>
  <c r="I593" i="16"/>
  <c r="D593" i="16"/>
  <c r="F593" i="16"/>
  <c r="G585" i="16"/>
  <c r="S553" i="16"/>
  <c r="J1078" i="16"/>
  <c r="H650" i="16"/>
  <c r="I2453" i="16"/>
  <c r="H697" i="16"/>
  <c r="G569" i="16"/>
  <c r="H1487" i="16"/>
  <c r="J1798" i="16"/>
  <c r="G2149" i="16"/>
  <c r="G909" i="16"/>
  <c r="J853" i="16"/>
  <c r="F905" i="16"/>
  <c r="Y1237" i="16"/>
  <c r="H857" i="16"/>
  <c r="G581" i="16"/>
  <c r="H2007" i="16"/>
  <c r="F2051" i="16"/>
  <c r="Y629" i="16"/>
  <c r="J889" i="16"/>
  <c r="J789" i="16"/>
  <c r="J873" i="16"/>
  <c r="J721" i="16"/>
  <c r="D905" i="16"/>
  <c r="E869" i="16"/>
  <c r="D761" i="16"/>
  <c r="G821" i="16"/>
  <c r="H504" i="16"/>
  <c r="D504" i="16"/>
  <c r="H604" i="16"/>
  <c r="F697" i="16"/>
  <c r="G697" i="16"/>
  <c r="J1019" i="16"/>
  <c r="F1535" i="16"/>
  <c r="I1875" i="16"/>
  <c r="G1519" i="16"/>
  <c r="I612" i="16"/>
  <c r="H1798" i="16"/>
  <c r="F853" i="16"/>
  <c r="S861" i="16"/>
  <c r="H861" i="16" s="1"/>
  <c r="J869" i="16"/>
  <c r="G905" i="16"/>
  <c r="Y1085" i="16"/>
  <c r="G857" i="16"/>
  <c r="G1177" i="16"/>
  <c r="J327" i="16"/>
  <c r="I2257" i="16"/>
  <c r="F663" i="16"/>
  <c r="I1763" i="16"/>
  <c r="I821" i="16"/>
  <c r="H593" i="16"/>
  <c r="Y853" i="16"/>
  <c r="J2007" i="16"/>
  <c r="F1283" i="16"/>
  <c r="F962" i="16"/>
  <c r="I741" i="16"/>
  <c r="Y913" i="16"/>
  <c r="G825" i="16"/>
  <c r="G755" i="16"/>
  <c r="G889" i="16"/>
  <c r="H889" i="16"/>
  <c r="I869" i="16"/>
  <c r="H1863" i="16"/>
  <c r="F1863" i="16"/>
  <c r="I761" i="16"/>
  <c r="F721" i="16"/>
  <c r="F873" i="16"/>
  <c r="H721" i="16"/>
  <c r="D897" i="16"/>
  <c r="U897" i="16" s="1"/>
  <c r="E889" i="16"/>
  <c r="I897" i="16"/>
  <c r="J821" i="16"/>
  <c r="E696" i="16"/>
  <c r="G696" i="16"/>
  <c r="S1393" i="16"/>
  <c r="G1393" i="16" s="1"/>
  <c r="S1313" i="16"/>
  <c r="E1313" i="16" s="1"/>
  <c r="H1113" i="16"/>
  <c r="J1113" i="16"/>
  <c r="S901" i="16"/>
  <c r="G901" i="16" s="1"/>
  <c r="E857" i="16"/>
  <c r="D857" i="16"/>
  <c r="F857" i="16"/>
  <c r="S829" i="16"/>
  <c r="G829" i="16" s="1"/>
  <c r="S805" i="16"/>
  <c r="G737" i="16"/>
  <c r="F717" i="16"/>
  <c r="H717" i="16"/>
  <c r="D641" i="16"/>
  <c r="H641" i="16"/>
  <c r="I641" i="16"/>
  <c r="F641" i="16"/>
  <c r="S605" i="16"/>
  <c r="G605" i="16" s="1"/>
  <c r="Y605" i="16"/>
  <c r="F581" i="16"/>
  <c r="D581" i="16"/>
  <c r="U581" i="16" s="1"/>
  <c r="I581" i="16"/>
  <c r="S521" i="16"/>
  <c r="G521" i="16" s="1"/>
  <c r="S513" i="16"/>
  <c r="G513" i="16" s="1"/>
  <c r="H1365" i="16"/>
  <c r="G869" i="16"/>
  <c r="G910" i="16"/>
  <c r="Y1101" i="16"/>
  <c r="H1650" i="16"/>
  <c r="F2453" i="16"/>
  <c r="I967" i="16"/>
  <c r="Y585" i="16"/>
  <c r="G933" i="16"/>
  <c r="F821" i="16"/>
  <c r="G593" i="16"/>
  <c r="G641" i="16"/>
  <c r="Y641" i="16"/>
  <c r="G1008" i="16"/>
  <c r="F1008" i="16"/>
  <c r="H755" i="16"/>
  <c r="Y845" i="16"/>
  <c r="G761" i="16"/>
  <c r="J1388" i="16"/>
  <c r="F851" i="16"/>
  <c r="H1078" i="16"/>
  <c r="G919" i="16"/>
  <c r="I715" i="16"/>
  <c r="J851" i="16"/>
  <c r="J936" i="16"/>
  <c r="G885" i="16"/>
  <c r="H791" i="16"/>
  <c r="F919" i="16"/>
  <c r="I1755" i="16"/>
  <c r="J1565" i="16"/>
  <c r="G663" i="16"/>
  <c r="H2151" i="16"/>
  <c r="G1875" i="16"/>
  <c r="F876" i="16"/>
  <c r="I1487" i="16"/>
  <c r="I1519" i="16"/>
  <c r="G929" i="16"/>
  <c r="G2450" i="16"/>
  <c r="G853" i="16"/>
  <c r="H869" i="16"/>
  <c r="J905" i="16"/>
  <c r="I2027" i="16"/>
  <c r="H1177" i="16"/>
  <c r="J857" i="16"/>
  <c r="Y661" i="16"/>
  <c r="J897" i="16"/>
  <c r="J593" i="16"/>
  <c r="F737" i="16"/>
  <c r="Y849" i="16"/>
  <c r="H797" i="16"/>
  <c r="J1817" i="16"/>
  <c r="G1099" i="16"/>
  <c r="F2007" i="16"/>
  <c r="J650" i="16"/>
  <c r="Y1401" i="16"/>
  <c r="I717" i="16"/>
  <c r="F1579" i="16"/>
  <c r="J1579" i="16"/>
  <c r="F822" i="16"/>
  <c r="G822" i="16"/>
  <c r="J641" i="16"/>
  <c r="D721" i="16"/>
  <c r="E593" i="16"/>
  <c r="G723" i="16"/>
  <c r="F723" i="16"/>
  <c r="H723" i="16"/>
  <c r="J831" i="16"/>
  <c r="F831" i="16"/>
  <c r="H1802" i="16"/>
  <c r="I1802" i="16"/>
  <c r="G1802" i="16"/>
  <c r="D624" i="16"/>
  <c r="E624" i="16"/>
  <c r="D1478" i="16"/>
  <c r="F1478" i="16"/>
  <c r="E821" i="16"/>
  <c r="Y589" i="16"/>
  <c r="Y581" i="16"/>
  <c r="Y569" i="16"/>
  <c r="Y557" i="16"/>
  <c r="Y553" i="16"/>
  <c r="Y549" i="16"/>
  <c r="H2293" i="16"/>
  <c r="D2293" i="16"/>
  <c r="D2233" i="16"/>
  <c r="E2233" i="16"/>
  <c r="H2181" i="16"/>
  <c r="D2181" i="16"/>
  <c r="D2093" i="16"/>
  <c r="F2093" i="16"/>
  <c r="E2053" i="16"/>
  <c r="J2053" i="16"/>
  <c r="D1861" i="16"/>
  <c r="J1861" i="16"/>
  <c r="Y1141" i="16"/>
  <c r="Y1041" i="16"/>
  <c r="Y525" i="16"/>
  <c r="Y513" i="16"/>
  <c r="E2424" i="16"/>
  <c r="H2424" i="16"/>
  <c r="S1737" i="16"/>
  <c r="G1737" i="16" s="1"/>
  <c r="I2053" i="16"/>
  <c r="J2093" i="16"/>
  <c r="E2293" i="16"/>
  <c r="D2261" i="16"/>
  <c r="U2261" i="16" s="1"/>
  <c r="D2221" i="16"/>
  <c r="I2157" i="16"/>
  <c r="G731" i="16"/>
  <c r="F731" i="16"/>
  <c r="G1648" i="16"/>
  <c r="H1648" i="16"/>
  <c r="I1648" i="16"/>
  <c r="Y2309" i="16"/>
  <c r="Y2281" i="16"/>
  <c r="Y2277" i="16"/>
  <c r="Y2261" i="16"/>
  <c r="Y2245" i="16"/>
  <c r="Y2237" i="16"/>
  <c r="Y2209" i="16"/>
  <c r="Y2177" i="16"/>
  <c r="Y2173" i="16"/>
  <c r="Y2169" i="16"/>
  <c r="Y2165" i="16"/>
  <c r="Y2161" i="16"/>
  <c r="Y2157" i="16"/>
  <c r="Y2153" i="16"/>
  <c r="Y2149" i="16"/>
  <c r="Y2137" i="16"/>
  <c r="Y2133" i="16"/>
  <c r="Y2129" i="16"/>
  <c r="Y2125" i="16"/>
  <c r="Y2117" i="16"/>
  <c r="Y2113" i="16"/>
  <c r="Y2109" i="16"/>
  <c r="Y2105" i="16"/>
  <c r="Y2101" i="16"/>
  <c r="Y2097" i="16"/>
  <c r="Y2085" i="16"/>
  <c r="Y2081" i="16"/>
  <c r="Y2077" i="16"/>
  <c r="Y2073" i="16"/>
  <c r="Y2069" i="16"/>
  <c r="Y2065" i="16"/>
  <c r="Y2057" i="16"/>
  <c r="Y2053" i="16"/>
  <c r="Y2013" i="16"/>
  <c r="Y2009" i="16"/>
  <c r="Y2005" i="16"/>
  <c r="Y1817" i="16"/>
  <c r="Y1317" i="16"/>
  <c r="Y909" i="16"/>
  <c r="Y905" i="16"/>
  <c r="Y873" i="16"/>
  <c r="Y869" i="16"/>
  <c r="Y837" i="16"/>
  <c r="Y833" i="16"/>
  <c r="Y829" i="16"/>
  <c r="Y2384" i="16"/>
  <c r="Y2376" i="16"/>
  <c r="Y1793" i="16"/>
  <c r="Y1785" i="16"/>
  <c r="Y1781" i="16"/>
  <c r="Y1777" i="16"/>
  <c r="Y1769" i="16"/>
  <c r="Y1765" i="16"/>
  <c r="Y1650" i="16"/>
  <c r="Y1646" i="16"/>
  <c r="Y1642" i="16"/>
  <c r="Y1634" i="16"/>
  <c r="Y1622" i="16"/>
  <c r="Y1618" i="16"/>
  <c r="Y1614" i="16"/>
  <c r="Y633" i="16"/>
  <c r="Y593" i="16"/>
  <c r="I1587" i="16"/>
  <c r="F745" i="16"/>
  <c r="I1171" i="16"/>
  <c r="F2253" i="16"/>
  <c r="G745" i="16"/>
  <c r="G1791" i="16"/>
  <c r="I558" i="16"/>
  <c r="J558" i="16"/>
  <c r="I2229" i="16"/>
  <c r="F2229" i="16"/>
  <c r="G2229" i="16"/>
  <c r="J2309" i="16"/>
  <c r="I2309" i="16"/>
  <c r="H1379" i="16"/>
  <c r="F1379" i="16"/>
  <c r="G770" i="16"/>
  <c r="I770" i="16"/>
  <c r="I888" i="16"/>
  <c r="H888" i="16"/>
  <c r="J888" i="16"/>
  <c r="F803" i="16"/>
  <c r="I803" i="16"/>
  <c r="G2197" i="16"/>
  <c r="H2197" i="16"/>
  <c r="G1879" i="16"/>
  <c r="F1879" i="16"/>
  <c r="G561" i="16"/>
  <c r="F1423" i="16"/>
  <c r="H927" i="16"/>
  <c r="F1904" i="16"/>
  <c r="G2027" i="16"/>
  <c r="G877" i="16"/>
  <c r="H819" i="16"/>
  <c r="J1082" i="16"/>
  <c r="H1051" i="16"/>
  <c r="I522" i="16"/>
  <c r="I1040" i="16"/>
  <c r="F1046" i="16"/>
  <c r="I687" i="16"/>
  <c r="F687" i="16"/>
  <c r="H687" i="16"/>
  <c r="G645" i="16"/>
  <c r="F645" i="16"/>
  <c r="H589" i="16"/>
  <c r="F589" i="16"/>
  <c r="G743" i="16"/>
  <c r="I743" i="16"/>
  <c r="J823" i="16"/>
  <c r="H823" i="16"/>
  <c r="F1066" i="16"/>
  <c r="I1066" i="16"/>
  <c r="H2051" i="16"/>
  <c r="I2051" i="16"/>
  <c r="H572" i="16"/>
  <c r="J572" i="16"/>
  <c r="F572" i="16"/>
  <c r="J809" i="16"/>
  <c r="G809" i="16"/>
  <c r="J1322" i="16"/>
  <c r="F1322" i="16"/>
  <c r="G1547" i="16"/>
  <c r="J1547" i="16"/>
  <c r="E1379" i="16"/>
  <c r="G1379" i="16"/>
  <c r="I506" i="16"/>
  <c r="F1291" i="16"/>
  <c r="H1027" i="16"/>
  <c r="H2089" i="16"/>
  <c r="I745" i="16"/>
  <c r="G2051" i="16"/>
  <c r="G2253" i="16"/>
  <c r="I877" i="16"/>
  <c r="J1329" i="16"/>
  <c r="H1329" i="16"/>
  <c r="I1152" i="16"/>
  <c r="J1152" i="16"/>
  <c r="H745" i="16"/>
  <c r="F823" i="16"/>
  <c r="F1547" i="16"/>
  <c r="G572" i="16"/>
  <c r="J1040" i="16"/>
  <c r="G1593" i="16"/>
  <c r="I1593" i="16"/>
  <c r="H1386" i="16"/>
  <c r="J1386" i="16"/>
  <c r="Y465" i="16"/>
  <c r="Y453" i="16"/>
  <c r="Y437" i="16"/>
  <c r="Y417" i="16"/>
  <c r="Y397" i="16"/>
  <c r="Y383" i="16"/>
  <c r="Y377" i="16"/>
  <c r="Y349" i="16"/>
  <c r="Y345" i="16"/>
  <c r="Y331" i="16"/>
  <c r="I963" i="16"/>
  <c r="E1741" i="16"/>
  <c r="Y2423" i="16"/>
  <c r="Y1996" i="16"/>
  <c r="Y1960" i="16"/>
  <c r="Y1876" i="16"/>
  <c r="Y1848" i="16"/>
  <c r="Y1526" i="16"/>
  <c r="Y1522" i="16"/>
  <c r="Y1518" i="16"/>
  <c r="Y1427" i="16"/>
  <c r="Y1419" i="16"/>
  <c r="Y1407" i="16"/>
  <c r="Y1403" i="16"/>
  <c r="Y1399" i="16"/>
  <c r="Y1019" i="16"/>
  <c r="Y1007" i="16"/>
  <c r="Y979" i="16"/>
  <c r="Y971" i="16"/>
  <c r="Y326" i="16"/>
  <c r="J711" i="16"/>
  <c r="G602" i="16"/>
  <c r="H1358" i="16"/>
  <c r="G1863" i="16"/>
  <c r="I1863" i="16"/>
  <c r="H1478" i="16"/>
  <c r="I1693" i="16"/>
  <c r="G1056" i="16"/>
  <c r="J1099" i="16"/>
  <c r="I1428" i="16"/>
  <c r="Y2316" i="16"/>
  <c r="Y2272" i="16"/>
  <c r="Y2264" i="16"/>
  <c r="Y1275" i="16"/>
  <c r="Y1223" i="16"/>
  <c r="Y835" i="16"/>
  <c r="Y831" i="16"/>
  <c r="Y827" i="16"/>
  <c r="Y1878" i="16"/>
  <c r="G1765" i="16"/>
  <c r="I991" i="16"/>
  <c r="G1753" i="16"/>
  <c r="G1370" i="16"/>
  <c r="F1102" i="16"/>
  <c r="F2151" i="16"/>
  <c r="J1875" i="16"/>
  <c r="H1086" i="16"/>
  <c r="J1242" i="16"/>
  <c r="G1210" i="16"/>
  <c r="G1553" i="16"/>
  <c r="H2269" i="16"/>
  <c r="J2257" i="16"/>
  <c r="J2197" i="16"/>
  <c r="H1374" i="16"/>
  <c r="I1133" i="16"/>
  <c r="F683" i="16"/>
  <c r="F518" i="16"/>
  <c r="J1723" i="16"/>
  <c r="H831" i="16"/>
  <c r="J1753" i="16"/>
  <c r="J1793" i="16"/>
  <c r="H1601" i="16"/>
  <c r="H1335" i="16"/>
  <c r="J765" i="16"/>
  <c r="G609" i="16"/>
  <c r="F1074" i="16"/>
  <c r="F1857" i="16"/>
  <c r="G991" i="16"/>
  <c r="J1192" i="16"/>
  <c r="I831" i="16"/>
  <c r="E1648" i="16"/>
  <c r="U1648" i="16" s="1"/>
  <c r="D1142" i="16"/>
  <c r="H1691" i="16"/>
  <c r="J1479" i="16"/>
  <c r="F1479" i="16"/>
  <c r="E966" i="16"/>
  <c r="I966" i="16"/>
  <c r="D1745" i="16"/>
  <c r="H1745" i="16"/>
  <c r="G1745" i="16"/>
  <c r="H2008" i="16"/>
  <c r="J2008" i="16"/>
  <c r="S1980" i="16"/>
  <c r="H1980" i="16" s="1"/>
  <c r="Y1980" i="16"/>
  <c r="F1948" i="16"/>
  <c r="J1948" i="16"/>
  <c r="Y1852" i="16"/>
  <c r="S1852" i="16"/>
  <c r="J1852" i="16" s="1"/>
  <c r="J1362" i="16"/>
  <c r="I1034" i="16"/>
  <c r="I916" i="16"/>
  <c r="I1362" i="16"/>
  <c r="F2378" i="16"/>
  <c r="F1338" i="16"/>
  <c r="F1411" i="16"/>
  <c r="I1793" i="16"/>
  <c r="H656" i="16"/>
  <c r="I1370" i="16"/>
  <c r="H1370" i="16"/>
  <c r="I2189" i="16"/>
  <c r="G2257" i="16"/>
  <c r="G1589" i="16"/>
  <c r="H1533" i="16"/>
  <c r="F1374" i="16"/>
  <c r="G683" i="16"/>
  <c r="F2257" i="16"/>
  <c r="G1086" i="16"/>
  <c r="G1059" i="16"/>
  <c r="J1059" i="16"/>
  <c r="J1367" i="16"/>
  <c r="G765" i="16"/>
  <c r="F1601" i="16"/>
  <c r="H1192" i="16"/>
  <c r="I1192" i="16"/>
  <c r="F1745" i="16"/>
  <c r="G966" i="16"/>
  <c r="I731" i="16"/>
  <c r="E797" i="16"/>
  <c r="F797" i="16"/>
  <c r="F628" i="16"/>
  <c r="H628" i="16"/>
  <c r="D767" i="16"/>
  <c r="G767" i="16"/>
  <c r="Y2222" i="16"/>
  <c r="Y2202" i="16"/>
  <c r="Y2166" i="16"/>
  <c r="Y2150" i="16"/>
  <c r="Y788" i="16"/>
  <c r="Y780" i="16"/>
  <c r="Y693" i="16"/>
  <c r="Y665" i="16"/>
  <c r="Y587" i="16"/>
  <c r="Y527" i="16"/>
  <c r="Y1083" i="16"/>
  <c r="Y899" i="16"/>
  <c r="Y879" i="16"/>
  <c r="Y851" i="16"/>
  <c r="F2384" i="16"/>
  <c r="Y821" i="16"/>
  <c r="Y817" i="16"/>
  <c r="Y813" i="16"/>
  <c r="Y809" i="16"/>
  <c r="Y801" i="16"/>
  <c r="Y797" i="16"/>
  <c r="Y793" i="16"/>
  <c r="Y789" i="16"/>
  <c r="Y785" i="16"/>
  <c r="Y781" i="16"/>
  <c r="Y777" i="16"/>
  <c r="Y773" i="16"/>
  <c r="Y769" i="16"/>
  <c r="Y765" i="16"/>
  <c r="Y761" i="16"/>
  <c r="Y757" i="16"/>
  <c r="Y753" i="16"/>
  <c r="Y749" i="16"/>
  <c r="Y745" i="16"/>
  <c r="Y741" i="16"/>
  <c r="Y737" i="16"/>
  <c r="Y733" i="16"/>
  <c r="Y729" i="16"/>
  <c r="Y725" i="16"/>
  <c r="Y721" i="16"/>
  <c r="Y717" i="16"/>
  <c r="Y713" i="16"/>
  <c r="F837" i="16"/>
  <c r="G837" i="16"/>
  <c r="H1302" i="16"/>
  <c r="I1302" i="16"/>
  <c r="E1611" i="16"/>
  <c r="H1611" i="16"/>
  <c r="J574" i="16"/>
  <c r="G574" i="16"/>
  <c r="E1848" i="16"/>
  <c r="F1848" i="16"/>
  <c r="H2003" i="16"/>
  <c r="G2003" i="16"/>
  <c r="D2065" i="16"/>
  <c r="I2065" i="16"/>
  <c r="J2081" i="16"/>
  <c r="H2081" i="16"/>
  <c r="I2081" i="16"/>
  <c r="D2319" i="16"/>
  <c r="F2319" i="16"/>
  <c r="E592" i="16"/>
  <c r="H592" i="16"/>
  <c r="D592" i="16"/>
  <c r="F592" i="16"/>
  <c r="Y2405" i="16"/>
  <c r="Y2389" i="16"/>
  <c r="S1858" i="16"/>
  <c r="G1858" i="16" s="1"/>
  <c r="I1319" i="16"/>
  <c r="J2382" i="16"/>
  <c r="F2081" i="16"/>
  <c r="J1857" i="16"/>
  <c r="J1535" i="16"/>
  <c r="I1987" i="16"/>
  <c r="F774" i="16"/>
  <c r="J2065" i="16"/>
  <c r="H2311" i="16"/>
  <c r="H1034" i="16"/>
  <c r="G1034" i="16"/>
  <c r="I2386" i="16"/>
  <c r="F2386" i="16"/>
  <c r="I1078" i="16"/>
  <c r="F1078" i="16"/>
  <c r="G327" i="16"/>
  <c r="I1853" i="16"/>
  <c r="F1132" i="16"/>
  <c r="F970" i="16"/>
  <c r="G1535" i="16"/>
  <c r="G1837" i="16"/>
  <c r="G763" i="16"/>
  <c r="I763" i="16"/>
  <c r="H1779" i="16"/>
  <c r="I1779" i="16"/>
  <c r="H618" i="16"/>
  <c r="F1335" i="16"/>
  <c r="G2195" i="16"/>
  <c r="J652" i="16"/>
  <c r="H2319" i="16"/>
  <c r="I848" i="16"/>
  <c r="G1082" i="16"/>
  <c r="F1082" i="16"/>
  <c r="J2213" i="16"/>
  <c r="F2213" i="16"/>
  <c r="F1390" i="16"/>
  <c r="I1390" i="16"/>
  <c r="E1577" i="16"/>
  <c r="I1577" i="16"/>
  <c r="J688" i="16"/>
  <c r="G688" i="16"/>
  <c r="F688" i="16"/>
  <c r="H1146" i="16"/>
  <c r="F1146" i="16"/>
  <c r="I1146" i="16"/>
  <c r="J1348" i="16"/>
  <c r="H1348" i="16"/>
  <c r="D1763" i="16"/>
  <c r="H1763" i="16"/>
  <c r="D1798" i="16"/>
  <c r="F1798" i="16"/>
  <c r="G1798" i="16"/>
  <c r="E1923" i="16"/>
  <c r="H1923" i="16"/>
  <c r="I1923" i="16"/>
  <c r="F1923" i="16"/>
  <c r="I2043" i="16"/>
  <c r="G2043" i="16"/>
  <c r="J1176" i="16"/>
  <c r="G1176" i="16"/>
  <c r="I1383" i="16"/>
  <c r="G1383" i="16"/>
  <c r="F1383" i="16"/>
  <c r="G545" i="16"/>
  <c r="F545" i="16"/>
  <c r="H771" i="16"/>
  <c r="I771" i="16"/>
  <c r="I900" i="16"/>
  <c r="G2199" i="16"/>
  <c r="H2065" i="16"/>
  <c r="D1771" i="16"/>
  <c r="F1771" i="16"/>
  <c r="F2065" i="16"/>
  <c r="F2260" i="16"/>
  <c r="J522" i="16"/>
  <c r="H522" i="16"/>
  <c r="H663" i="16"/>
  <c r="I663" i="16"/>
  <c r="F1837" i="16"/>
  <c r="H609" i="16"/>
  <c r="J609" i="16"/>
  <c r="I510" i="16"/>
  <c r="G510" i="16"/>
  <c r="F510" i="16"/>
  <c r="F652" i="16"/>
  <c r="I652" i="16"/>
  <c r="G652" i="16"/>
  <c r="D2073" i="16"/>
  <c r="G2073" i="16"/>
  <c r="J2139" i="16"/>
  <c r="I2139" i="16"/>
  <c r="H1083" i="16"/>
  <c r="F1083" i="16"/>
  <c r="G1083" i="16"/>
  <c r="D1791" i="16"/>
  <c r="I1791" i="16"/>
  <c r="J568" i="16"/>
  <c r="G568" i="16"/>
  <c r="F568" i="16"/>
  <c r="H568" i="16"/>
  <c r="J2380" i="16"/>
  <c r="F2380" i="16"/>
  <c r="D2380" i="16"/>
  <c r="G2380" i="16"/>
  <c r="G2416" i="16"/>
  <c r="J1673" i="16"/>
  <c r="H1673" i="16"/>
  <c r="H1290" i="16"/>
  <c r="J1290" i="16"/>
  <c r="J1240" i="16"/>
  <c r="J1129" i="16"/>
  <c r="G2081" i="16"/>
  <c r="H1354" i="16"/>
  <c r="J1354" i="16"/>
  <c r="H1848" i="16"/>
  <c r="I837" i="16"/>
  <c r="J1302" i="16"/>
  <c r="H1132" i="16"/>
  <c r="J1515" i="16"/>
  <c r="J864" i="16"/>
  <c r="I936" i="16"/>
  <c r="F1240" i="16"/>
  <c r="J1083" i="16"/>
  <c r="I1630" i="16"/>
  <c r="I618" i="16"/>
  <c r="G1903" i="16"/>
  <c r="G1987" i="16"/>
  <c r="G522" i="16"/>
  <c r="G514" i="16"/>
  <c r="G2139" i="16"/>
  <c r="G2065" i="16"/>
  <c r="J837" i="16"/>
  <c r="F2073" i="16"/>
  <c r="F1055" i="16"/>
  <c r="I327" i="16"/>
  <c r="J967" i="16"/>
  <c r="F1515" i="16"/>
  <c r="J2035" i="16"/>
  <c r="J1791" i="16"/>
  <c r="H2195" i="16"/>
  <c r="F2195" i="16"/>
  <c r="I1857" i="16"/>
  <c r="I1083" i="16"/>
  <c r="F2109" i="16"/>
  <c r="E2253" i="16"/>
  <c r="H2253" i="16"/>
  <c r="I2253" i="16"/>
  <c r="F884" i="16"/>
  <c r="J884" i="16"/>
  <c r="J1232" i="16"/>
  <c r="I1232" i="16"/>
  <c r="E1283" i="16"/>
  <c r="D1283" i="16"/>
  <c r="J1283" i="16"/>
  <c r="E962" i="16"/>
  <c r="G962" i="16"/>
  <c r="G1439" i="16"/>
  <c r="J1439" i="16"/>
  <c r="E1439" i="16"/>
  <c r="H1439" i="16"/>
  <c r="F1439" i="16"/>
  <c r="H962" i="16"/>
  <c r="E504" i="16"/>
  <c r="G504" i="16"/>
  <c r="Y2395" i="16"/>
  <c r="S2344" i="16"/>
  <c r="F2344" i="16" s="1"/>
  <c r="Y2300" i="16"/>
  <c r="Y2288" i="16"/>
  <c r="Y2280" i="16"/>
  <c r="G2164" i="16"/>
  <c r="Y2136" i="16"/>
  <c r="G1848" i="16"/>
  <c r="Y1824" i="16"/>
  <c r="Y1750" i="16"/>
  <c r="Y1742" i="16"/>
  <c r="S1518" i="16"/>
  <c r="G1518" i="16" s="1"/>
  <c r="S1495" i="16"/>
  <c r="G1495" i="16" s="1"/>
  <c r="H1483" i="16"/>
  <c r="E1483" i="16"/>
  <c r="S1471" i="16"/>
  <c r="G1471" i="16" s="1"/>
  <c r="E1447" i="16"/>
  <c r="D1447" i="16"/>
  <c r="J1447" i="16"/>
  <c r="H1447" i="16"/>
  <c r="S1443" i="16"/>
  <c r="G1443" i="16" s="1"/>
  <c r="D1407" i="16"/>
  <c r="H1407" i="16"/>
  <c r="S1403" i="16"/>
  <c r="G1403" i="16" s="1"/>
  <c r="S1343" i="16"/>
  <c r="G1343" i="16" s="1"/>
  <c r="S1295" i="16"/>
  <c r="G1295" i="16" s="1"/>
  <c r="H1287" i="16"/>
  <c r="D1287" i="16"/>
  <c r="J1287" i="16"/>
  <c r="G1283" i="16"/>
  <c r="S1279" i="16"/>
  <c r="G1279" i="16" s="1"/>
  <c r="S1259" i="16"/>
  <c r="G1259" i="16" s="1"/>
  <c r="J1247" i="16"/>
  <c r="H1247" i="16"/>
  <c r="E1247" i="16"/>
  <c r="S1239" i="16"/>
  <c r="I1239" i="16" s="1"/>
  <c r="I1235" i="16"/>
  <c r="D1235" i="16"/>
  <c r="S1231" i="16"/>
  <c r="S1223" i="16"/>
  <c r="G1223" i="16" s="1"/>
  <c r="Y1199" i="16"/>
  <c r="S1199" i="16"/>
  <c r="D1199" i="16" s="1"/>
  <c r="S1195" i="16"/>
  <c r="G1195" i="16" s="1"/>
  <c r="S1187" i="16"/>
  <c r="F1175" i="16"/>
  <c r="D1175" i="16"/>
  <c r="S1135" i="16"/>
  <c r="G1135" i="16" s="1"/>
  <c r="Y1135" i="16"/>
  <c r="S1123" i="16"/>
  <c r="S1119" i="16"/>
  <c r="H1119" i="16" s="1"/>
  <c r="Y1119" i="16"/>
  <c r="S1095" i="16"/>
  <c r="G1095" i="16" s="1"/>
  <c r="F1071" i="16"/>
  <c r="D1071" i="16"/>
  <c r="S1035" i="16"/>
  <c r="G1035" i="16" s="1"/>
  <c r="S999" i="16"/>
  <c r="J995" i="16"/>
  <c r="F995" i="16"/>
  <c r="H975" i="16"/>
  <c r="F975" i="16"/>
  <c r="E975" i="16"/>
  <c r="I975" i="16"/>
  <c r="I959" i="16"/>
  <c r="E959" i="16"/>
  <c r="I1817" i="16"/>
  <c r="I823" i="16"/>
  <c r="I822" i="16"/>
  <c r="I534" i="16"/>
  <c r="H2303" i="16"/>
  <c r="I929" i="16"/>
  <c r="F1589" i="16"/>
  <c r="F840" i="16"/>
  <c r="G1066" i="16"/>
  <c r="F736" i="16"/>
  <c r="F1133" i="16"/>
  <c r="H683" i="16"/>
  <c r="H627" i="16"/>
  <c r="H2209" i="16"/>
  <c r="G784" i="16"/>
  <c r="I504" i="16"/>
  <c r="I585" i="16"/>
  <c r="G559" i="16"/>
  <c r="G797" i="16"/>
  <c r="F1817" i="16"/>
  <c r="J962" i="16"/>
  <c r="H1616" i="16"/>
  <c r="H966" i="16"/>
  <c r="J1115" i="16"/>
  <c r="E1115" i="16"/>
  <c r="J906" i="16"/>
  <c r="G906" i="16"/>
  <c r="Y828" i="16"/>
  <c r="Y1299" i="16"/>
  <c r="Y1291" i="16"/>
  <c r="Y1287" i="16"/>
  <c r="Y1259" i="16"/>
  <c r="Y1247" i="16"/>
  <c r="Y951" i="16"/>
  <c r="Y943" i="16"/>
  <c r="Y931" i="16"/>
  <c r="Y923" i="16"/>
  <c r="Y919" i="16"/>
  <c r="Y1536" i="16"/>
  <c r="Y1365" i="16"/>
  <c r="Y1337" i="16"/>
  <c r="Y1329" i="16"/>
  <c r="Y1325" i="16"/>
  <c r="Y1309" i="16"/>
  <c r="Y1305" i="16"/>
  <c r="Y1289" i="16"/>
  <c r="Y1253" i="16"/>
  <c r="Y1221" i="16"/>
  <c r="Y1189" i="16"/>
  <c r="Y1185" i="16"/>
  <c r="Y1169" i="16"/>
  <c r="Y1137" i="16"/>
  <c r="Y1133" i="16"/>
  <c r="Y1129" i="16"/>
  <c r="Y1121" i="16"/>
  <c r="Y1081" i="16"/>
  <c r="Y1053" i="16"/>
  <c r="Y957" i="16"/>
  <c r="Y1127" i="16"/>
  <c r="Y1115" i="16"/>
  <c r="Y1103" i="16"/>
  <c r="H2032" i="16"/>
  <c r="F2032" i="16"/>
  <c r="D1888" i="16"/>
  <c r="J1888" i="16"/>
  <c r="F1888" i="16"/>
  <c r="I1888" i="16"/>
  <c r="E1774" i="16"/>
  <c r="H1774" i="16"/>
  <c r="F1774" i="16"/>
  <c r="F867" i="16"/>
  <c r="G867" i="16"/>
  <c r="G1085" i="16"/>
  <c r="J1085" i="16"/>
  <c r="J1049" i="16"/>
  <c r="F1049" i="16"/>
  <c r="H1049" i="16"/>
  <c r="I1049" i="16"/>
  <c r="I969" i="16"/>
  <c r="F969" i="16"/>
  <c r="J969" i="16"/>
  <c r="H969" i="16"/>
  <c r="J1976" i="16"/>
  <c r="F1976" i="16"/>
  <c r="H928" i="16"/>
  <c r="I928" i="16"/>
  <c r="F928" i="16"/>
  <c r="F2372" i="16"/>
  <c r="H2372" i="16"/>
  <c r="E2164" i="16"/>
  <c r="H2164" i="16"/>
  <c r="I2164" i="16"/>
  <c r="E998" i="16"/>
  <c r="D998" i="16"/>
  <c r="H998" i="16"/>
  <c r="J998" i="16"/>
  <c r="G998" i="16"/>
  <c r="S2456" i="16"/>
  <c r="G2456" i="16" s="1"/>
  <c r="Y2456" i="16"/>
  <c r="S2399" i="16"/>
  <c r="J2399" i="16" s="1"/>
  <c r="J2391" i="16"/>
  <c r="I2391" i="16"/>
  <c r="S2387" i="16"/>
  <c r="Y2387" i="16"/>
  <c r="S2379" i="16"/>
  <c r="G2379" i="16" s="1"/>
  <c r="I2364" i="16"/>
  <c r="E2364" i="16"/>
  <c r="S2336" i="16"/>
  <c r="G2336" i="16" s="1"/>
  <c r="S2316" i="16"/>
  <c r="G2316" i="16" s="1"/>
  <c r="S2312" i="16"/>
  <c r="E2312" i="16" s="1"/>
  <c r="Y2312" i="16"/>
  <c r="H2308" i="16"/>
  <c r="I2308" i="16"/>
  <c r="J2308" i="16"/>
  <c r="S2304" i="16"/>
  <c r="Y2304" i="16"/>
  <c r="S2296" i="16"/>
  <c r="D2296" i="16" s="1"/>
  <c r="S2268" i="16"/>
  <c r="Y2268" i="16"/>
  <c r="Y2260" i="16"/>
  <c r="G2260" i="16"/>
  <c r="S2252" i="16"/>
  <c r="J2252" i="16" s="1"/>
  <c r="Y2252" i="16"/>
  <c r="E2240" i="16"/>
  <c r="D2240" i="16"/>
  <c r="S2232" i="16"/>
  <c r="E2232" i="16" s="1"/>
  <c r="S2224" i="16"/>
  <c r="I2224" i="16" s="1"/>
  <c r="Y2224" i="16"/>
  <c r="H2172" i="16"/>
  <c r="D2172" i="16"/>
  <c r="S2128" i="16"/>
  <c r="H2128" i="16" s="1"/>
  <c r="Y2128" i="16"/>
  <c r="Y2120" i="16"/>
  <c r="S2120" i="16"/>
  <c r="H2120" i="16" s="1"/>
  <c r="J2072" i="16"/>
  <c r="E2072" i="16"/>
  <c r="H2072" i="16"/>
  <c r="S2040" i="16"/>
  <c r="D2040" i="16" s="1"/>
  <c r="E2036" i="16"/>
  <c r="D2036" i="16"/>
  <c r="H2036" i="16"/>
  <c r="S2028" i="16"/>
  <c r="G2028" i="16" s="1"/>
  <c r="F2020" i="16"/>
  <c r="E2020" i="16"/>
  <c r="J2020" i="16"/>
  <c r="H2020" i="16"/>
  <c r="D2008" i="16"/>
  <c r="E2008" i="16"/>
  <c r="I2008" i="16"/>
  <c r="F2008" i="16"/>
  <c r="D2004" i="16"/>
  <c r="E2004" i="16"/>
  <c r="F2004" i="16"/>
  <c r="J2004" i="16"/>
  <c r="E2000" i="16"/>
  <c r="D2000" i="16"/>
  <c r="J2000" i="16"/>
  <c r="S1984" i="16"/>
  <c r="G1984" i="16" s="1"/>
  <c r="Y1984" i="16"/>
  <c r="H1948" i="16"/>
  <c r="E1948" i="16"/>
  <c r="D1948" i="16"/>
  <c r="I1948" i="16"/>
  <c r="S1944" i="16"/>
  <c r="J1944" i="16" s="1"/>
  <c r="S1928" i="16"/>
  <c r="G1928" i="16" s="1"/>
  <c r="S1924" i="16"/>
  <c r="S1916" i="16"/>
  <c r="G1916" i="16" s="1"/>
  <c r="Y1908" i="16"/>
  <c r="S1908" i="16"/>
  <c r="G1908" i="16" s="1"/>
  <c r="S1900" i="16"/>
  <c r="G1900" i="16" s="1"/>
  <c r="Y1900" i="16"/>
  <c r="E1896" i="16"/>
  <c r="J1896" i="16"/>
  <c r="I1896" i="16"/>
  <c r="F1896" i="16"/>
  <c r="D1896" i="16"/>
  <c r="U1896" i="16" s="1"/>
  <c r="D1892" i="16"/>
  <c r="E1892" i="16"/>
  <c r="H1892" i="16"/>
  <c r="F1892" i="16"/>
  <c r="S1872" i="16"/>
  <c r="F1872" i="16" s="1"/>
  <c r="Y1872" i="16"/>
  <c r="I1868" i="16"/>
  <c r="D1868" i="16"/>
  <c r="S1864" i="16"/>
  <c r="Y1864" i="16"/>
  <c r="S1860" i="16"/>
  <c r="J1856" i="16"/>
  <c r="H1856" i="16"/>
  <c r="S1840" i="16"/>
  <c r="F1840" i="16" s="1"/>
  <c r="Y1840" i="16"/>
  <c r="S1836" i="16"/>
  <c r="G1836" i="16" s="1"/>
  <c r="S1828" i="16"/>
  <c r="D1828" i="16" s="1"/>
  <c r="S1813" i="16"/>
  <c r="D1813" i="16" s="1"/>
  <c r="Y1813" i="16"/>
  <c r="S1805" i="16"/>
  <c r="Y1805" i="16"/>
  <c r="D1801" i="16"/>
  <c r="I1801" i="16"/>
  <c r="F1801" i="16"/>
  <c r="H1801" i="16"/>
  <c r="E1801" i="16"/>
  <c r="J1801" i="16"/>
  <c r="S1797" i="16"/>
  <c r="E1797" i="16" s="1"/>
  <c r="Y1797" i="16"/>
  <c r="S1794" i="16"/>
  <c r="G1794" i="16" s="1"/>
  <c r="Y1794" i="16"/>
  <c r="S1790" i="16"/>
  <c r="Y1790" i="16"/>
  <c r="S1782" i="16"/>
  <c r="Y1778" i="16"/>
  <c r="S1778" i="16"/>
  <c r="E1778" i="16" s="1"/>
  <c r="S1770" i="16"/>
  <c r="D1770" i="16" s="1"/>
  <c r="Y1770" i="16"/>
  <c r="S1754" i="16"/>
  <c r="S1738" i="16"/>
  <c r="F1738" i="16" s="1"/>
  <c r="D1662" i="16"/>
  <c r="H1662" i="16"/>
  <c r="D1658" i="16"/>
  <c r="E1658" i="16"/>
  <c r="H1658" i="16"/>
  <c r="S1651" i="16"/>
  <c r="Y1651" i="16"/>
  <c r="S1647" i="16"/>
  <c r="Y1647" i="16"/>
  <c r="Y1635" i="16"/>
  <c r="G1635" i="16"/>
  <c r="S1631" i="16"/>
  <c r="G1631" i="16" s="1"/>
  <c r="E1623" i="16"/>
  <c r="D1623" i="16"/>
  <c r="S1608" i="16"/>
  <c r="G1608" i="16" s="1"/>
  <c r="Y1608" i="16"/>
  <c r="S907" i="16"/>
  <c r="G907" i="16" s="1"/>
  <c r="S871" i="16"/>
  <c r="G871" i="16" s="1"/>
  <c r="D863" i="16"/>
  <c r="J863" i="16"/>
  <c r="I863" i="16"/>
  <c r="E863" i="16"/>
  <c r="H863" i="16"/>
  <c r="D847" i="16"/>
  <c r="E847" i="16"/>
  <c r="S843" i="16"/>
  <c r="G843" i="16" s="1"/>
  <c r="J836" i="16"/>
  <c r="H836" i="16"/>
  <c r="E836" i="16"/>
  <c r="D836" i="16"/>
  <c r="I836" i="16"/>
  <c r="F828" i="16"/>
  <c r="I828" i="16"/>
  <c r="J705" i="16"/>
  <c r="E705" i="16"/>
  <c r="D705" i="16"/>
  <c r="F705" i="16"/>
  <c r="I705" i="16"/>
  <c r="S701" i="16"/>
  <c r="Y701" i="16"/>
  <c r="S677" i="16"/>
  <c r="D677" i="16" s="1"/>
  <c r="Y677" i="16"/>
  <c r="H669" i="16"/>
  <c r="E669" i="16"/>
  <c r="I669" i="16"/>
  <c r="D661" i="16"/>
  <c r="F661" i="16"/>
  <c r="E661" i="16"/>
  <c r="J661" i="16"/>
  <c r="S657" i="16"/>
  <c r="D657" i="16" s="1"/>
  <c r="Y657" i="16"/>
  <c r="S653" i="16"/>
  <c r="G653" i="16" s="1"/>
  <c r="Y653" i="16"/>
  <c r="S643" i="16"/>
  <c r="Y643" i="16"/>
  <c r="S639" i="16"/>
  <c r="G639" i="16" s="1"/>
  <c r="Y623" i="16"/>
  <c r="S623" i="16"/>
  <c r="J623" i="16" s="1"/>
  <c r="S607" i="16"/>
  <c r="G607" i="16" s="1"/>
  <c r="S595" i="16"/>
  <c r="G595" i="16" s="1"/>
  <c r="S591" i="16"/>
  <c r="D591" i="16" s="1"/>
  <c r="Y591" i="16"/>
  <c r="D583" i="16"/>
  <c r="E583" i="16"/>
  <c r="I583" i="16"/>
  <c r="F583" i="16"/>
  <c r="E579" i="16"/>
  <c r="U579" i="16" s="1"/>
  <c r="F579" i="16"/>
  <c r="H579" i="16"/>
  <c r="J579" i="16"/>
  <c r="D567" i="16"/>
  <c r="E567" i="16"/>
  <c r="J567" i="16"/>
  <c r="I567" i="16"/>
  <c r="D559" i="16"/>
  <c r="E559" i="16"/>
  <c r="J559" i="16"/>
  <c r="S555" i="16"/>
  <c r="F555" i="16" s="1"/>
  <c r="Y555" i="16"/>
  <c r="S547" i="16"/>
  <c r="G547" i="16" s="1"/>
  <c r="G851" i="16"/>
  <c r="J2176" i="16"/>
  <c r="G1375" i="16"/>
  <c r="F1362" i="16"/>
  <c r="I851" i="16"/>
  <c r="H1003" i="16"/>
  <c r="J1291" i="16"/>
  <c r="I872" i="16"/>
  <c r="F1365" i="16"/>
  <c r="J791" i="16"/>
  <c r="I1240" i="16"/>
  <c r="H1623" i="16"/>
  <c r="G1868" i="16"/>
  <c r="F1658" i="16"/>
  <c r="J1383" i="16"/>
  <c r="G828" i="16"/>
  <c r="S2405" i="16"/>
  <c r="J2405" i="16" s="1"/>
  <c r="J1960" i="16"/>
  <c r="G2295" i="16"/>
  <c r="G1654" i="16"/>
  <c r="H916" i="16"/>
  <c r="G518" i="16"/>
  <c r="H1635" i="16"/>
  <c r="G2024" i="16"/>
  <c r="I2311" i="16"/>
  <c r="G1501" i="16"/>
  <c r="F2000" i="16"/>
  <c r="H2024" i="16"/>
  <c r="I2036" i="16"/>
  <c r="G2172" i="16"/>
  <c r="S2222" i="16"/>
  <c r="J2222" i="16" s="1"/>
  <c r="G2240" i="16"/>
  <c r="J2364" i="16"/>
  <c r="J840" i="16"/>
  <c r="F2360" i="16"/>
  <c r="I1848" i="16"/>
  <c r="I910" i="16"/>
  <c r="J736" i="16"/>
  <c r="I1662" i="16"/>
  <c r="I2383" i="16"/>
  <c r="F2104" i="16"/>
  <c r="H1133" i="16"/>
  <c r="G2112" i="16"/>
  <c r="J847" i="16"/>
  <c r="J1771" i="16"/>
  <c r="G2012" i="16"/>
  <c r="H1960" i="16"/>
  <c r="F602" i="16"/>
  <c r="J627" i="16"/>
  <c r="J2209" i="16"/>
  <c r="Y1615" i="16"/>
  <c r="G2004" i="16"/>
  <c r="F933" i="16"/>
  <c r="G567" i="16"/>
  <c r="F567" i="16"/>
  <c r="Y583" i="16"/>
  <c r="G583" i="16"/>
  <c r="G669" i="16"/>
  <c r="F2024" i="16"/>
  <c r="G661" i="16"/>
  <c r="I784" i="16"/>
  <c r="S788" i="16"/>
  <c r="D788" i="16" s="1"/>
  <c r="G945" i="16"/>
  <c r="I661" i="16"/>
  <c r="I1176" i="16"/>
  <c r="I2020" i="16"/>
  <c r="J1892" i="16"/>
  <c r="G2124" i="16"/>
  <c r="I1884" i="16"/>
  <c r="H709" i="16"/>
  <c r="Y1728" i="16"/>
  <c r="H2004" i="16"/>
  <c r="Y1161" i="16"/>
  <c r="S957" i="16"/>
  <c r="J957" i="16" s="1"/>
  <c r="I998" i="16"/>
  <c r="F2308" i="16"/>
  <c r="S1824" i="16"/>
  <c r="D1824" i="16" s="1"/>
  <c r="F1820" i="16"/>
  <c r="G2008" i="16"/>
  <c r="G1161" i="16"/>
  <c r="G1612" i="16"/>
  <c r="G1888" i="16"/>
  <c r="H559" i="16"/>
  <c r="J583" i="16"/>
  <c r="H567" i="16"/>
  <c r="Y1117" i="16"/>
  <c r="I508" i="16"/>
  <c r="J508" i="16"/>
  <c r="S1137" i="16"/>
  <c r="J1137" i="16" s="1"/>
  <c r="Y1153" i="16"/>
  <c r="G494" i="16"/>
  <c r="H494" i="16"/>
  <c r="J494" i="16"/>
  <c r="I494" i="16"/>
  <c r="Y579" i="16"/>
  <c r="Y1972" i="16"/>
  <c r="G1401" i="16"/>
  <c r="E1793" i="16"/>
  <c r="G1793" i="16"/>
  <c r="F1793" i="16"/>
  <c r="G1225" i="16"/>
  <c r="D2020" i="16"/>
  <c r="D918" i="16"/>
  <c r="H918" i="16"/>
  <c r="G918" i="16"/>
  <c r="F918" i="16"/>
  <c r="D886" i="16"/>
  <c r="E886" i="16"/>
  <c r="I886" i="16"/>
  <c r="F886" i="16"/>
  <c r="H886" i="16"/>
  <c r="S1633" i="16"/>
  <c r="H1633" i="16" s="1"/>
  <c r="Y1633" i="16"/>
  <c r="S1610" i="16"/>
  <c r="G1610" i="16" s="1"/>
  <c r="Y1477" i="16"/>
  <c r="S1477" i="16"/>
  <c r="E1477" i="16" s="1"/>
  <c r="S1409" i="16"/>
  <c r="F1409" i="16" s="1"/>
  <c r="Y1409" i="16"/>
  <c r="S1405" i="16"/>
  <c r="G1405" i="16" s="1"/>
  <c r="Y1405" i="16"/>
  <c r="E1401" i="16"/>
  <c r="F1401" i="16"/>
  <c r="J1401" i="16"/>
  <c r="I1401" i="16"/>
  <c r="S1361" i="16"/>
  <c r="D1361" i="16" s="1"/>
  <c r="Y1361" i="16"/>
  <c r="S1357" i="16"/>
  <c r="S1349" i="16"/>
  <c r="I1349" i="16" s="1"/>
  <c r="Y1349" i="16"/>
  <c r="S1345" i="16"/>
  <c r="Y1333" i="16"/>
  <c r="S1333" i="16"/>
  <c r="H1333" i="16" s="1"/>
  <c r="S1325" i="16"/>
  <c r="S1321" i="16"/>
  <c r="G1321" i="16" s="1"/>
  <c r="Y1321" i="16"/>
  <c r="S1317" i="16"/>
  <c r="Y1301" i="16"/>
  <c r="S1301" i="16"/>
  <c r="G1301" i="16" s="1"/>
  <c r="S1233" i="16"/>
  <c r="G1233" i="16" s="1"/>
  <c r="S1229" i="16"/>
  <c r="G1229" i="16" s="1"/>
  <c r="I1225" i="16"/>
  <c r="H1225" i="16"/>
  <c r="F1225" i="16"/>
  <c r="E1225" i="16"/>
  <c r="D1225" i="16"/>
  <c r="J1225" i="16"/>
  <c r="S1217" i="16"/>
  <c r="G1217" i="16" s="1"/>
  <c r="Y1217" i="16"/>
  <c r="S1213" i="16"/>
  <c r="G1213" i="16" s="1"/>
  <c r="Y1213" i="16"/>
  <c r="Y1209" i="16"/>
  <c r="S1209" i="16"/>
  <c r="H1209" i="16" s="1"/>
  <c r="S1205" i="16"/>
  <c r="I1205" i="16" s="1"/>
  <c r="Y1205" i="16"/>
  <c r="S1201" i="16"/>
  <c r="G1201" i="16" s="1"/>
  <c r="Y1201" i="16"/>
  <c r="S1197" i="16"/>
  <c r="G1197" i="16" s="1"/>
  <c r="S1193" i="16"/>
  <c r="G1193" i="16" s="1"/>
  <c r="S1181" i="16"/>
  <c r="F1181" i="16" s="1"/>
  <c r="Y1181" i="16"/>
  <c r="D1177" i="16"/>
  <c r="E1177" i="16"/>
  <c r="Y1173" i="16"/>
  <c r="S1173" i="16"/>
  <c r="G1173" i="16" s="1"/>
  <c r="S1165" i="16"/>
  <c r="Y1165" i="16"/>
  <c r="S1157" i="16"/>
  <c r="F1157" i="16" s="1"/>
  <c r="Y1157" i="16"/>
  <c r="I1153" i="16"/>
  <c r="J1153" i="16"/>
  <c r="S1149" i="16"/>
  <c r="G1149" i="16" s="1"/>
  <c r="Y1149" i="16"/>
  <c r="S1145" i="16"/>
  <c r="G1145" i="16" s="1"/>
  <c r="S1125" i="16"/>
  <c r="Y1125" i="16"/>
  <c r="G1113" i="16"/>
  <c r="E1113" i="16"/>
  <c r="D1113" i="16"/>
  <c r="S1097" i="16"/>
  <c r="G1097" i="16" s="1"/>
  <c r="Y1097" i="16"/>
  <c r="S1093" i="16"/>
  <c r="Y1093" i="16"/>
  <c r="S1089" i="16"/>
  <c r="Y1089" i="16"/>
  <c r="S1077" i="16"/>
  <c r="G1077" i="16" s="1"/>
  <c r="Y1077" i="16"/>
  <c r="S1073" i="16"/>
  <c r="G1073" i="16" s="1"/>
  <c r="Y1073" i="16"/>
  <c r="S1057" i="16"/>
  <c r="Y1057" i="16"/>
  <c r="G1049" i="16"/>
  <c r="S1045" i="16"/>
  <c r="G1045" i="16" s="1"/>
  <c r="Y1045" i="16"/>
  <c r="S1037" i="16"/>
  <c r="Y981" i="16"/>
  <c r="S981" i="16"/>
  <c r="G981" i="16" s="1"/>
  <c r="S977" i="16"/>
  <c r="S973" i="16"/>
  <c r="G973" i="16" s="1"/>
  <c r="Y969" i="16"/>
  <c r="G969" i="16"/>
  <c r="S961" i="16"/>
  <c r="J961" i="16" s="1"/>
  <c r="Y961" i="16"/>
  <c r="Y949" i="16"/>
  <c r="S949" i="16"/>
  <c r="J949" i="16" s="1"/>
  <c r="D945" i="16"/>
  <c r="E945" i="16"/>
  <c r="I945" i="16"/>
  <c r="J945" i="16"/>
  <c r="S937" i="16"/>
  <c r="G937" i="16" s="1"/>
  <c r="D933" i="16"/>
  <c r="E933" i="16"/>
  <c r="J933" i="16"/>
  <c r="H1305" i="16"/>
  <c r="H506" i="16"/>
  <c r="G1240" i="16"/>
  <c r="I939" i="16"/>
  <c r="J1450" i="16"/>
  <c r="F1243" i="16"/>
  <c r="J1375" i="16"/>
  <c r="I1230" i="16"/>
  <c r="F791" i="16"/>
  <c r="S527" i="16"/>
  <c r="F527" i="16" s="1"/>
  <c r="H1868" i="16"/>
  <c r="G1658" i="16"/>
  <c r="H1176" i="16"/>
  <c r="G2156" i="16"/>
  <c r="G2427" i="16"/>
  <c r="G1232" i="16"/>
  <c r="G1896" i="16"/>
  <c r="I744" i="16"/>
  <c r="F2338" i="16"/>
  <c r="I697" i="16"/>
  <c r="H1232" i="16"/>
  <c r="H602" i="16"/>
  <c r="G1509" i="16"/>
  <c r="F2164" i="16"/>
  <c r="G1982" i="16"/>
  <c r="G916" i="16"/>
  <c r="H2364" i="16"/>
  <c r="J763" i="16"/>
  <c r="H2000" i="16"/>
  <c r="F2036" i="16"/>
  <c r="J2172" i="16"/>
  <c r="J2240" i="16"/>
  <c r="G2360" i="16"/>
  <c r="J910" i="16"/>
  <c r="I1113" i="16"/>
  <c r="Y1722" i="16"/>
  <c r="I736" i="16"/>
  <c r="J1662" i="16"/>
  <c r="H2383" i="16"/>
  <c r="G1920" i="16"/>
  <c r="G1133" i="16"/>
  <c r="G2367" i="16"/>
  <c r="G847" i="16"/>
  <c r="H847" i="16"/>
  <c r="I1177" i="16"/>
  <c r="Y1261" i="16"/>
  <c r="Y449" i="16"/>
  <c r="H763" i="16"/>
  <c r="G1771" i="16"/>
  <c r="I2140" i="16"/>
  <c r="H2140" i="16"/>
  <c r="F2209" i="16"/>
  <c r="Y2140" i="16"/>
  <c r="G836" i="16"/>
  <c r="S1121" i="16"/>
  <c r="I1121" i="16" s="1"/>
  <c r="G1615" i="16"/>
  <c r="S780" i="16"/>
  <c r="F780" i="16" s="1"/>
  <c r="G768" i="16"/>
  <c r="F1615" i="16"/>
  <c r="J563" i="16"/>
  <c r="S1053" i="16"/>
  <c r="H1053" i="16" s="1"/>
  <c r="G2364" i="16"/>
  <c r="J1884" i="16"/>
  <c r="F945" i="16"/>
  <c r="G2020" i="16"/>
  <c r="Y639" i="16"/>
  <c r="G705" i="16"/>
  <c r="S1221" i="16"/>
  <c r="F1221" i="16" s="1"/>
  <c r="F836" i="16"/>
  <c r="F2264" i="16"/>
  <c r="I559" i="16"/>
  <c r="F2341" i="16"/>
  <c r="Y965" i="16"/>
  <c r="F669" i="16"/>
  <c r="H2236" i="16"/>
  <c r="J1032" i="16"/>
  <c r="I1032" i="16"/>
  <c r="Y1992" i="16"/>
  <c r="J886" i="16"/>
  <c r="Y2399" i="16"/>
  <c r="Y2348" i="16"/>
  <c r="S587" i="16"/>
  <c r="E587" i="16" s="1"/>
  <c r="Y1145" i="16"/>
  <c r="G1801" i="16"/>
  <c r="G935" i="16"/>
  <c r="I935" i="16"/>
  <c r="S1169" i="16"/>
  <c r="F1169" i="16" s="1"/>
  <c r="J637" i="16"/>
  <c r="F637" i="16"/>
  <c r="H705" i="16"/>
  <c r="S1337" i="16"/>
  <c r="I1337" i="16" s="1"/>
  <c r="Y1762" i="16"/>
  <c r="Y1766" i="16"/>
  <c r="G1352" i="16"/>
  <c r="H1352" i="16"/>
  <c r="H945" i="16"/>
  <c r="H583" i="16"/>
  <c r="S693" i="16"/>
  <c r="J693" i="16" s="1"/>
  <c r="G1856" i="16"/>
  <c r="F863" i="16"/>
  <c r="S1996" i="16"/>
  <c r="I1996" i="16" s="1"/>
  <c r="H645" i="16"/>
  <c r="J645" i="16"/>
  <c r="I645" i="16"/>
  <c r="J1658" i="16"/>
  <c r="G863" i="16"/>
  <c r="G1948" i="16"/>
  <c r="E2172" i="16"/>
  <c r="S1185" i="16"/>
  <c r="J1185" i="16" s="1"/>
  <c r="G943" i="16"/>
  <c r="H943" i="16"/>
  <c r="I1367" i="16"/>
  <c r="E1367" i="16"/>
  <c r="D1367" i="16"/>
  <c r="D1428" i="16"/>
  <c r="H1428" i="16"/>
  <c r="J2319" i="16"/>
  <c r="I2319" i="16"/>
  <c r="Y2308" i="16"/>
  <c r="Y1998" i="16"/>
  <c r="Y1994" i="16"/>
  <c r="Y1990" i="16"/>
  <c r="Y1986" i="16"/>
  <c r="Y1982" i="16"/>
  <c r="Y1978" i="16"/>
  <c r="Y1974" i="16"/>
  <c r="Y1970" i="16"/>
  <c r="Y1966" i="16"/>
  <c r="Y1962" i="16"/>
  <c r="Y1958" i="16"/>
  <c r="Y1954" i="16"/>
  <c r="Y1946" i="16"/>
  <c r="Y1934" i="16"/>
  <c r="Y1631" i="16"/>
  <c r="Y1627" i="16"/>
  <c r="Y1623" i="16"/>
  <c r="Y1612" i="16"/>
  <c r="J2109" i="16"/>
  <c r="H2109" i="16"/>
  <c r="Y2391" i="16"/>
  <c r="Y2364" i="16"/>
  <c r="Y2360" i="16"/>
  <c r="Y2356" i="16"/>
  <c r="Y2344" i="16"/>
  <c r="Y2336" i="16"/>
  <c r="Y2328" i="16"/>
  <c r="Y2318" i="16"/>
  <c r="Y2000" i="16"/>
  <c r="Y1976" i="16"/>
  <c r="Y1944" i="16"/>
  <c r="Y1940" i="16"/>
  <c r="Y1936" i="16"/>
  <c r="E568" i="16"/>
  <c r="D568" i="16"/>
  <c r="Y1670" i="16"/>
  <c r="Y1666" i="16"/>
  <c r="Y1658" i="16"/>
  <c r="D1115" i="16"/>
  <c r="H1115" i="16"/>
  <c r="Y1896" i="16"/>
  <c r="Y1892" i="16"/>
  <c r="Y1888" i="16"/>
  <c r="Y1884" i="16"/>
  <c r="Y1880" i="16"/>
  <c r="Y1860" i="16"/>
  <c r="Y1856" i="16"/>
  <c r="Y1809" i="16"/>
  <c r="Y1782" i="16"/>
  <c r="J1379" i="16"/>
  <c r="D1379" i="16"/>
  <c r="Y1193" i="16"/>
  <c r="Y1177" i="16"/>
  <c r="E1519" i="16"/>
  <c r="Y1643" i="16"/>
  <c r="Y1639" i="16"/>
  <c r="Y1369" i="16"/>
  <c r="Y1241" i="16"/>
  <c r="Y1233" i="16"/>
  <c r="Y1229" i="16"/>
  <c r="Y1225" i="16"/>
  <c r="Y1197" i="16"/>
  <c r="Y945" i="16"/>
  <c r="Y941" i="16"/>
  <c r="Y937" i="16"/>
  <c r="Y933" i="16"/>
  <c r="Y824" i="16"/>
  <c r="Y820" i="16"/>
  <c r="Y816" i="16"/>
  <c r="Y812" i="16"/>
  <c r="Y808" i="16"/>
  <c r="Y728" i="16"/>
  <c r="Y2379" i="16"/>
  <c r="Y2375" i="16"/>
  <c r="Y2367" i="16"/>
  <c r="Y1928" i="16"/>
  <c r="Y1924" i="16"/>
  <c r="Y1920" i="16"/>
  <c r="Y1916" i="16"/>
  <c r="Y1904" i="16"/>
  <c r="Y1619" i="16"/>
  <c r="Y1113" i="16"/>
  <c r="Y1109" i="16"/>
  <c r="Y1105" i="16"/>
  <c r="Y1049" i="16"/>
  <c r="Y915" i="16"/>
  <c r="Y903" i="16"/>
  <c r="Y875" i="16"/>
  <c r="Y871" i="16"/>
  <c r="Y863" i="16"/>
  <c r="Y840" i="16"/>
  <c r="Y607" i="16"/>
  <c r="Y595" i="16"/>
  <c r="Y493" i="16"/>
  <c r="Y784" i="16"/>
  <c r="Y776" i="16"/>
  <c r="Y709" i="16"/>
  <c r="Y705" i="16"/>
  <c r="Y697" i="16"/>
  <c r="Y689" i="16"/>
  <c r="Y681" i="16"/>
  <c r="Y673" i="16"/>
  <c r="Y1348" i="16"/>
  <c r="Y574" i="16"/>
  <c r="Y550" i="16"/>
  <c r="Y526" i="16"/>
  <c r="Y2276" i="16"/>
  <c r="Y2240" i="16"/>
  <c r="Y2216" i="16"/>
  <c r="Y2212" i="16"/>
  <c r="Y2208" i="16"/>
  <c r="Y2200" i="16"/>
  <c r="Y2196" i="16"/>
  <c r="Y2192" i="16"/>
  <c r="Y2188" i="16"/>
  <c r="Y2172" i="16"/>
  <c r="Y2168" i="16"/>
  <c r="Y2164" i="16"/>
  <c r="Y2160" i="16"/>
  <c r="Y2156" i="16"/>
  <c r="Y2152" i="16"/>
  <c r="Y2148" i="16"/>
  <c r="Y2144" i="16"/>
  <c r="Y2124" i="16"/>
  <c r="Y2116" i="16"/>
  <c r="Y2096" i="16"/>
  <c r="Y2084" i="16"/>
  <c r="Y2080" i="16"/>
  <c r="Y2076" i="16"/>
  <c r="Y2072" i="16"/>
  <c r="Y2052" i="16"/>
  <c r="Y2048" i="16"/>
  <c r="Y2044" i="16"/>
  <c r="Y2040" i="16"/>
  <c r="Y2036" i="16"/>
  <c r="Y2032" i="16"/>
  <c r="Y2028" i="16"/>
  <c r="Y2024" i="16"/>
  <c r="Y2020" i="16"/>
  <c r="Y2016" i="16"/>
  <c r="Y2012" i="16"/>
  <c r="Y2008" i="16"/>
  <c r="Y2004" i="16"/>
  <c r="Y1836" i="16"/>
  <c r="Y1832" i="16"/>
  <c r="Y1828" i="16"/>
  <c r="Y1820" i="16"/>
  <c r="Y1801" i="16"/>
  <c r="Y1758" i="16"/>
  <c r="Y1754" i="16"/>
  <c r="Y1714" i="16"/>
  <c r="Y1710" i="16"/>
  <c r="Y1706" i="16"/>
  <c r="Y1507" i="16"/>
  <c r="Y1495" i="16"/>
  <c r="Y1491" i="16"/>
  <c r="Y1487" i="16"/>
  <c r="Y1483" i="16"/>
  <c r="Y1479" i="16"/>
  <c r="Y1475" i="16"/>
  <c r="Y1471" i="16"/>
  <c r="Y1467" i="16"/>
  <c r="Y1397" i="16"/>
  <c r="Y1393" i="16"/>
  <c r="Y1195" i="16"/>
  <c r="Y1175" i="16"/>
  <c r="Y1171" i="16"/>
  <c r="Y1167" i="16"/>
  <c r="Y1163" i="16"/>
  <c r="Y1159" i="16"/>
  <c r="Y973" i="16"/>
  <c r="Y918" i="16"/>
  <c r="Y631" i="16"/>
  <c r="Y565" i="16"/>
  <c r="Y561" i="16"/>
  <c r="F2350" i="16"/>
  <c r="J2350" i="16"/>
  <c r="I2350" i="16"/>
  <c r="H2350" i="16"/>
  <c r="J1956" i="16"/>
  <c r="G1956" i="16"/>
  <c r="G600" i="16"/>
  <c r="J600" i="16"/>
  <c r="F2454" i="16"/>
  <c r="I2454" i="16"/>
  <c r="F2437" i="16"/>
  <c r="I2437" i="16"/>
  <c r="H2437" i="16"/>
  <c r="S2417" i="16"/>
  <c r="G2417" i="16" s="1"/>
  <c r="J2369" i="16"/>
  <c r="D2369" i="16"/>
  <c r="Y2354" i="16"/>
  <c r="S2354" i="16"/>
  <c r="I2354" i="16" s="1"/>
  <c r="S2322" i="16"/>
  <c r="S2310" i="16"/>
  <c r="F2310" i="16" s="1"/>
  <c r="Y2310" i="16"/>
  <c r="S2286" i="16"/>
  <c r="D2286" i="16" s="1"/>
  <c r="S2282" i="16"/>
  <c r="G2282" i="16" s="1"/>
  <c r="S2274" i="16"/>
  <c r="S2270" i="16"/>
  <c r="G2270" i="16" s="1"/>
  <c r="S2258" i="16"/>
  <c r="G1976" i="16"/>
  <c r="H703" i="16"/>
  <c r="J703" i="16"/>
  <c r="F703" i="16"/>
  <c r="H1101" i="16"/>
  <c r="J1101" i="16"/>
  <c r="G1101" i="16"/>
  <c r="H1237" i="16"/>
  <c r="J1237" i="16"/>
  <c r="J2425" i="16"/>
  <c r="I1014" i="16"/>
  <c r="G1014" i="16"/>
  <c r="F952" i="16"/>
  <c r="H952" i="16"/>
  <c r="I952" i="16"/>
  <c r="G1043" i="16"/>
  <c r="H1043" i="16"/>
  <c r="I647" i="16"/>
  <c r="H647" i="16"/>
  <c r="G647" i="16"/>
  <c r="J647" i="16"/>
  <c r="F647" i="16"/>
  <c r="J659" i="16"/>
  <c r="F659" i="16"/>
  <c r="H659" i="16"/>
  <c r="G659" i="16"/>
  <c r="I659" i="16"/>
  <c r="D2133" i="16"/>
  <c r="H2133" i="16"/>
  <c r="F2133" i="16"/>
  <c r="G2133" i="16"/>
  <c r="I2133" i="16"/>
  <c r="D2141" i="16"/>
  <c r="G2141" i="16"/>
  <c r="F2141" i="16"/>
  <c r="I2141" i="16"/>
  <c r="E528" i="16"/>
  <c r="H528" i="16"/>
  <c r="G528" i="16"/>
  <c r="F528" i="16"/>
  <c r="S2458" i="16"/>
  <c r="H2458" i="16" s="1"/>
  <c r="Y2458" i="16"/>
  <c r="S2445" i="16"/>
  <c r="Y2445" i="16"/>
  <c r="S2413" i="16"/>
  <c r="G2413" i="16" s="1"/>
  <c r="Y2413" i="16"/>
  <c r="S2401" i="16"/>
  <c r="G2401" i="16" s="1"/>
  <c r="Y2401" i="16"/>
  <c r="S2393" i="16"/>
  <c r="S2346" i="16"/>
  <c r="G2346" i="16" s="1"/>
  <c r="G2334" i="16"/>
  <c r="J2334" i="16"/>
  <c r="G2318" i="16"/>
  <c r="I2318" i="16"/>
  <c r="S2278" i="16"/>
  <c r="F2262" i="16"/>
  <c r="H2262" i="16"/>
  <c r="S2250" i="16"/>
  <c r="H2250" i="16" s="1"/>
  <c r="G926" i="16"/>
  <c r="F926" i="16"/>
  <c r="J926" i="16"/>
  <c r="H926" i="16"/>
  <c r="H1081" i="16"/>
  <c r="I1081" i="16"/>
  <c r="F1191" i="16"/>
  <c r="I1191" i="16"/>
  <c r="J1191" i="16"/>
  <c r="F1438" i="16"/>
  <c r="H1438" i="16"/>
  <c r="J1438" i="16"/>
  <c r="J1253" i="16"/>
  <c r="H1253" i="16"/>
  <c r="I2262" i="16"/>
  <c r="F2394" i="16"/>
  <c r="G2394" i="16"/>
  <c r="J565" i="16"/>
  <c r="F565" i="16"/>
  <c r="H565" i="16"/>
  <c r="G1041" i="16"/>
  <c r="J1041" i="16"/>
  <c r="H1041" i="16"/>
  <c r="I1041" i="16"/>
  <c r="H1312" i="16"/>
  <c r="I1312" i="16"/>
  <c r="G1575" i="16"/>
  <c r="I1575" i="16"/>
  <c r="I1700" i="16"/>
  <c r="H1700" i="16"/>
  <c r="H1976" i="16"/>
  <c r="I1976" i="16"/>
  <c r="H2152" i="16"/>
  <c r="F2152" i="16"/>
  <c r="S2449" i="16"/>
  <c r="S2421" i="16"/>
  <c r="G2421" i="16" s="1"/>
  <c r="Y2409" i="16"/>
  <c r="S2409" i="16"/>
  <c r="G2409" i="16" s="1"/>
  <c r="G2342" i="16"/>
  <c r="S2326" i="16"/>
  <c r="E2326" i="16" s="1"/>
  <c r="S2254" i="16"/>
  <c r="G2254" i="16" s="1"/>
  <c r="S2246" i="16"/>
  <c r="I2155" i="16"/>
  <c r="J2155" i="16"/>
  <c r="I1739" i="16"/>
  <c r="J1739" i="16"/>
  <c r="J1832" i="16"/>
  <c r="H1832" i="16"/>
  <c r="F1832" i="16"/>
  <c r="I1832" i="16"/>
  <c r="S2238" i="16"/>
  <c r="D2238" i="16" s="1"/>
  <c r="Y2238" i="16"/>
  <c r="S2234" i="16"/>
  <c r="G2234" i="16" s="1"/>
  <c r="S2226" i="16"/>
  <c r="G2226" i="16" s="1"/>
  <c r="S2218" i="16"/>
  <c r="G2218" i="16" s="1"/>
  <c r="S2206" i="16"/>
  <c r="F2206" i="16" s="1"/>
  <c r="Y2206" i="16"/>
  <c r="S2198" i="16"/>
  <c r="I2198" i="16" s="1"/>
  <c r="S2186" i="16"/>
  <c r="G2186" i="16" s="1"/>
  <c r="Y2186" i="16"/>
  <c r="S2178" i="16"/>
  <c r="D2178" i="16" s="1"/>
  <c r="S2174" i="16"/>
  <c r="G2174" i="16" s="1"/>
  <c r="S2170" i="16"/>
  <c r="F2170" i="16" s="1"/>
  <c r="S2162" i="16"/>
  <c r="G2162" i="16" s="1"/>
  <c r="Y2162" i="16"/>
  <c r="S2154" i="16"/>
  <c r="E2154" i="16" s="1"/>
  <c r="S2146" i="16"/>
  <c r="G2146" i="16" s="1"/>
  <c r="Y2146" i="16"/>
  <c r="S2138" i="16"/>
  <c r="Y2138" i="16"/>
  <c r="S2134" i="16"/>
  <c r="S2130" i="16"/>
  <c r="G2130" i="16" s="1"/>
  <c r="Y2130" i="16"/>
  <c r="Y2114" i="16"/>
  <c r="S2114" i="16"/>
  <c r="G2114" i="16" s="1"/>
  <c r="S2110" i="16"/>
  <c r="Y2110" i="16"/>
  <c r="S2106" i="16"/>
  <c r="G2106" i="16" s="1"/>
  <c r="Y2106" i="16"/>
  <c r="Y2102" i="16"/>
  <c r="S2102" i="16"/>
  <c r="E2102" i="16" s="1"/>
  <c r="S2098" i="16"/>
  <c r="G2098" i="16" s="1"/>
  <c r="Y2098" i="16"/>
  <c r="F2094" i="16"/>
  <c r="I2094" i="16"/>
  <c r="S2090" i="16"/>
  <c r="G2090" i="16" s="1"/>
  <c r="Y2090" i="16"/>
  <c r="S2086" i="16"/>
  <c r="G2086" i="16" s="1"/>
  <c r="S2082" i="16"/>
  <c r="S2078" i="16"/>
  <c r="H2078" i="16" s="1"/>
  <c r="Y2078" i="16"/>
  <c r="S2074" i="16"/>
  <c r="Y2074" i="16"/>
  <c r="S2070" i="16"/>
  <c r="G2070" i="16" s="1"/>
  <c r="S2066" i="16"/>
  <c r="J2066" i="16" s="1"/>
  <c r="Y2066" i="16"/>
  <c r="S2062" i="16"/>
  <c r="Y2062" i="16"/>
  <c r="S2058" i="16"/>
  <c r="G2058" i="16" s="1"/>
  <c r="Y2058" i="16"/>
  <c r="S2054" i="16"/>
  <c r="S2046" i="16"/>
  <c r="G2046" i="16" s="1"/>
  <c r="S2042" i="16"/>
  <c r="I2042" i="16" s="1"/>
  <c r="Y2042" i="16"/>
  <c r="D2038" i="16"/>
  <c r="F2038" i="16"/>
  <c r="J2038" i="16"/>
  <c r="H2038" i="16"/>
  <c r="S2034" i="16"/>
  <c r="G2034" i="16" s="1"/>
  <c r="S2030" i="16"/>
  <c r="S2026" i="16"/>
  <c r="G2026" i="16" s="1"/>
  <c r="I2022" i="16"/>
  <c r="H2022" i="16"/>
  <c r="S2002" i="16"/>
  <c r="I2002" i="16" s="1"/>
  <c r="Y2002" i="16"/>
  <c r="S1994" i="16"/>
  <c r="S1990" i="16"/>
  <c r="E1982" i="16"/>
  <c r="F1982" i="16"/>
  <c r="J1982" i="16"/>
  <c r="I1982" i="16"/>
  <c r="H1982" i="16"/>
  <c r="E1970" i="16"/>
  <c r="I1970" i="16"/>
  <c r="J1970" i="16"/>
  <c r="S1966" i="16"/>
  <c r="G1966" i="16" s="1"/>
  <c r="S1962" i="16"/>
  <c r="S1950" i="16"/>
  <c r="G1950" i="16" s="1"/>
  <c r="D1946" i="16"/>
  <c r="F1946" i="16"/>
  <c r="I1946" i="16"/>
  <c r="J1946" i="16"/>
  <c r="S1942" i="16"/>
  <c r="S1938" i="16"/>
  <c r="G1938" i="16" s="1"/>
  <c r="S1934" i="16"/>
  <c r="D1934" i="16" s="1"/>
  <c r="S1930" i="16"/>
  <c r="G1930" i="16" s="1"/>
  <c r="S1926" i="16"/>
  <c r="E1926" i="16" s="1"/>
  <c r="H1922" i="16"/>
  <c r="D1922" i="16"/>
  <c r="I1922" i="16"/>
  <c r="F1922" i="16"/>
  <c r="J1922" i="16"/>
  <c r="S1918" i="16"/>
  <c r="H1918" i="16" s="1"/>
  <c r="Y1918" i="16"/>
  <c r="S1910" i="16"/>
  <c r="E1910" i="16" s="1"/>
  <c r="Y1910" i="16"/>
  <c r="S1902" i="16"/>
  <c r="G1902" i="16" s="1"/>
  <c r="Y1902" i="16"/>
  <c r="S1898" i="16"/>
  <c r="G1898" i="16" s="1"/>
  <c r="S1894" i="16"/>
  <c r="G1894" i="16" s="1"/>
  <c r="S1890" i="16"/>
  <c r="G1890" i="16" s="1"/>
  <c r="Y1890" i="16"/>
  <c r="S1886" i="16"/>
  <c r="F1886" i="16" s="1"/>
  <c r="Y1886" i="16"/>
  <c r="H1882" i="16"/>
  <c r="D1882" i="16"/>
  <c r="F1882" i="16"/>
  <c r="E1882" i="16"/>
  <c r="I1882" i="16"/>
  <c r="J1882" i="16"/>
  <c r="S1874" i="16"/>
  <c r="G1874" i="16" s="1"/>
  <c r="S1870" i="16"/>
  <c r="S1866" i="16"/>
  <c r="F1866" i="16" s="1"/>
  <c r="Y1854" i="16"/>
  <c r="S1854" i="16"/>
  <c r="G1854" i="16" s="1"/>
  <c r="S1850" i="16"/>
  <c r="G1850" i="16" s="1"/>
  <c r="Y1850" i="16"/>
  <c r="S1846" i="16"/>
  <c r="Y1846" i="16"/>
  <c r="S1842" i="16"/>
  <c r="G1842" i="16" s="1"/>
  <c r="S1838" i="16"/>
  <c r="Y1838" i="16"/>
  <c r="Y1834" i="16"/>
  <c r="S1834" i="16"/>
  <c r="G1834" i="16" s="1"/>
  <c r="S1830" i="16"/>
  <c r="D1830" i="16" s="1"/>
  <c r="Y1830" i="16"/>
  <c r="S1822" i="16"/>
  <c r="G1822" i="16" s="1"/>
  <c r="Y1822" i="16"/>
  <c r="S1818" i="16"/>
  <c r="G1818" i="16" s="1"/>
  <c r="S1815" i="16"/>
  <c r="Y1815" i="16"/>
  <c r="Y1807" i="16"/>
  <c r="S1807" i="16"/>
  <c r="J1807" i="16" s="1"/>
  <c r="S1799" i="16"/>
  <c r="F1799" i="16" s="1"/>
  <c r="Y1799" i="16"/>
  <c r="S1756" i="16"/>
  <c r="J1756" i="16" s="1"/>
  <c r="S1752" i="16"/>
  <c r="G1752" i="16" s="1"/>
  <c r="S1748" i="16"/>
  <c r="Y1748" i="16"/>
  <c r="S1744" i="16"/>
  <c r="E1744" i="16" s="1"/>
  <c r="Y1744" i="16"/>
  <c r="S1740" i="16"/>
  <c r="Y1740" i="16"/>
  <c r="S1732" i="16"/>
  <c r="H1732" i="16" s="1"/>
  <c r="Y1732" i="16"/>
  <c r="S1724" i="16"/>
  <c r="G1724" i="16" s="1"/>
  <c r="Y1724" i="16"/>
  <c r="S1720" i="16"/>
  <c r="E1720" i="16" s="1"/>
  <c r="Y1720" i="16"/>
  <c r="H1712" i="16"/>
  <c r="J1712" i="16"/>
  <c r="J1708" i="16"/>
  <c r="F1708" i="16"/>
  <c r="S1704" i="16"/>
  <c r="G1704" i="16" s="1"/>
  <c r="S1696" i="16"/>
  <c r="Y1696" i="16"/>
  <c r="S1692" i="16"/>
  <c r="G1692" i="16" s="1"/>
  <c r="Y1692" i="16"/>
  <c r="S1688" i="16"/>
  <c r="G1688" i="16" s="1"/>
  <c r="Y1688" i="16"/>
  <c r="S1684" i="16"/>
  <c r="G1684" i="16" s="1"/>
  <c r="S1680" i="16"/>
  <c r="G1680" i="16" s="1"/>
  <c r="G1676" i="16"/>
  <c r="F1676" i="16"/>
  <c r="D1672" i="16"/>
  <c r="E1672" i="16"/>
  <c r="F1672" i="16"/>
  <c r="I1672" i="16"/>
  <c r="H1672" i="16"/>
  <c r="F1668" i="16"/>
  <c r="J1668" i="16"/>
  <c r="H1668" i="16"/>
  <c r="I1668" i="16"/>
  <c r="S1664" i="16"/>
  <c r="G1664" i="16" s="1"/>
  <c r="F1660" i="16"/>
  <c r="J1660" i="16"/>
  <c r="S1637" i="16"/>
  <c r="Y1637" i="16"/>
  <c r="S1629" i="16"/>
  <c r="G1629" i="16" s="1"/>
  <c r="S1625" i="16"/>
  <c r="S1617" i="16"/>
  <c r="D1617" i="16" s="1"/>
  <c r="E1613" i="16"/>
  <c r="H1613" i="16"/>
  <c r="Y1546" i="16"/>
  <c r="S1546" i="16"/>
  <c r="I1546" i="16" s="1"/>
  <c r="S1543" i="16"/>
  <c r="G1543" i="16" s="1"/>
  <c r="Y1540" i="16"/>
  <c r="S1540" i="16"/>
  <c r="G1540" i="16" s="1"/>
  <c r="S1528" i="16"/>
  <c r="D1528" i="16" s="1"/>
  <c r="Y1528" i="16"/>
  <c r="S1524" i="16"/>
  <c r="F1524" i="16" s="1"/>
  <c r="S1520" i="16"/>
  <c r="J1520" i="16" s="1"/>
  <c r="Y1520" i="16"/>
  <c r="S1516" i="16"/>
  <c r="H1516" i="16" s="1"/>
  <c r="Y1516" i="16"/>
  <c r="S1513" i="16"/>
  <c r="G1513" i="16" s="1"/>
  <c r="I1505" i="16"/>
  <c r="J1505" i="16"/>
  <c r="D1501" i="16"/>
  <c r="E1501" i="16"/>
  <c r="F1501" i="16"/>
  <c r="H1501" i="16"/>
  <c r="J1501" i="16"/>
  <c r="S1489" i="16"/>
  <c r="G1489" i="16" s="1"/>
  <c r="S1485" i="16"/>
  <c r="S1481" i="16"/>
  <c r="G1481" i="16" s="1"/>
  <c r="Y1481" i="16"/>
  <c r="Y1473" i="16"/>
  <c r="S1473" i="16"/>
  <c r="G1473" i="16" s="1"/>
  <c r="S1469" i="16"/>
  <c r="Y1469" i="16"/>
  <c r="S1465" i="16"/>
  <c r="D1465" i="16" s="1"/>
  <c r="Y1465" i="16"/>
  <c r="S1461" i="16"/>
  <c r="G1461" i="16" s="1"/>
  <c r="Y1461" i="16"/>
  <c r="S1457" i="16"/>
  <c r="G1457" i="16" s="1"/>
  <c r="Y1457" i="16"/>
  <c r="S1453" i="16"/>
  <c r="I1441" i="16"/>
  <c r="F1441" i="16"/>
  <c r="S1433" i="16"/>
  <c r="S1429" i="16"/>
  <c r="G1429" i="16" s="1"/>
  <c r="S1425" i="16"/>
  <c r="Y1425" i="16"/>
  <c r="F1421" i="16"/>
  <c r="J1421" i="16"/>
  <c r="H1421" i="16"/>
  <c r="S1417" i="16"/>
  <c r="G1417" i="16" s="1"/>
  <c r="Y1417" i="16"/>
  <c r="S1297" i="16"/>
  <c r="H1297" i="16" s="1"/>
  <c r="S1293" i="16"/>
  <c r="G1293" i="16" s="1"/>
  <c r="Y1293" i="16"/>
  <c r="S1285" i="16"/>
  <c r="E1285" i="16" s="1"/>
  <c r="Y1285" i="16"/>
  <c r="S1281" i="16"/>
  <c r="G1281" i="16" s="1"/>
  <c r="S1277" i="16"/>
  <c r="G1277" i="16" s="1"/>
  <c r="Y1273" i="16"/>
  <c r="S1273" i="16"/>
  <c r="E1273" i="16" s="1"/>
  <c r="G1261" i="16"/>
  <c r="I1261" i="16"/>
  <c r="J1261" i="16"/>
  <c r="J1257" i="16"/>
  <c r="F1257" i="16"/>
  <c r="I1257" i="16"/>
  <c r="H1257" i="16"/>
  <c r="S1249" i="16"/>
  <c r="F1249" i="16" s="1"/>
  <c r="Y1249" i="16"/>
  <c r="S1245" i="16"/>
  <c r="H1245" i="16" s="1"/>
  <c r="Y1245" i="16"/>
  <c r="S1069" i="16"/>
  <c r="S1065" i="16"/>
  <c r="G1065" i="16" s="1"/>
  <c r="S1061" i="16"/>
  <c r="G1061" i="16" s="1"/>
  <c r="F903" i="16"/>
  <c r="E903" i="16"/>
  <c r="H903" i="16"/>
  <c r="J903" i="16"/>
  <c r="D903" i="16"/>
  <c r="G903" i="16"/>
  <c r="S523" i="16"/>
  <c r="Y523" i="16"/>
  <c r="Y519" i="16"/>
  <c r="S519" i="16"/>
  <c r="G519" i="16" s="1"/>
  <c r="S515" i="16"/>
  <c r="I515" i="16" s="1"/>
  <c r="Y515" i="16"/>
  <c r="J475" i="16"/>
  <c r="F475" i="16"/>
  <c r="S435" i="16"/>
  <c r="F435" i="16" s="1"/>
  <c r="Y435" i="16"/>
  <c r="J419" i="16"/>
  <c r="H419" i="16"/>
  <c r="S399" i="16"/>
  <c r="I399" i="16" s="1"/>
  <c r="E357" i="16"/>
  <c r="H357" i="16"/>
  <c r="J347" i="16"/>
  <c r="F347" i="16"/>
  <c r="S341" i="16"/>
  <c r="F1261" i="16"/>
  <c r="G1421" i="16"/>
  <c r="G2022" i="16"/>
  <c r="J1110" i="16"/>
  <c r="I1110" i="16"/>
  <c r="I1271" i="16"/>
  <c r="J1271" i="16"/>
  <c r="H1376" i="16"/>
  <c r="F1376" i="16"/>
  <c r="Y1421" i="16"/>
  <c r="F753" i="16"/>
  <c r="G753" i="16"/>
  <c r="I753" i="16"/>
  <c r="H665" i="16"/>
  <c r="F665" i="16"/>
  <c r="I1542" i="16"/>
  <c r="G1542" i="16"/>
  <c r="H1542" i="16"/>
  <c r="G1672" i="16"/>
  <c r="Y1277" i="16"/>
  <c r="Y1617" i="16"/>
  <c r="F2390" i="16"/>
  <c r="G2390" i="16"/>
  <c r="S1536" i="16"/>
  <c r="I1536" i="16" s="1"/>
  <c r="F1090" i="16"/>
  <c r="I1090" i="16"/>
  <c r="G1970" i="16"/>
  <c r="H1750" i="16"/>
  <c r="I1750" i="16"/>
  <c r="J1750" i="16"/>
  <c r="G1750" i="16"/>
  <c r="Y1870" i="16"/>
  <c r="G1227" i="16"/>
  <c r="H1227" i="16"/>
  <c r="H1442" i="16"/>
  <c r="J1442" i="16"/>
  <c r="D2276" i="16"/>
  <c r="I2276" i="16"/>
  <c r="J2276" i="16"/>
  <c r="H2276" i="16"/>
  <c r="G2276" i="16"/>
  <c r="D1643" i="16"/>
  <c r="H1643" i="16"/>
  <c r="I1643" i="16"/>
  <c r="J1643" i="16"/>
  <c r="G1643" i="16"/>
  <c r="Y1069" i="16"/>
  <c r="Y1065" i="16"/>
  <c r="E840" i="16"/>
  <c r="D840" i="16"/>
  <c r="J1364" i="16"/>
  <c r="E1364" i="16"/>
  <c r="H1364" i="16"/>
  <c r="D1364" i="16"/>
  <c r="I1364" i="16"/>
  <c r="F1364" i="16"/>
  <c r="D1356" i="16"/>
  <c r="E1356" i="16"/>
  <c r="J1356" i="16"/>
  <c r="S1344" i="16"/>
  <c r="E1344" i="16" s="1"/>
  <c r="Y1344" i="16"/>
  <c r="S1340" i="16"/>
  <c r="G1340" i="16" s="1"/>
  <c r="H1328" i="16"/>
  <c r="I1328" i="16"/>
  <c r="J1328" i="16"/>
  <c r="S1148" i="16"/>
  <c r="E1148" i="16" s="1"/>
  <c r="Y1148" i="16"/>
  <c r="S1144" i="16"/>
  <c r="D1144" i="16" s="1"/>
  <c r="Y1144" i="16"/>
  <c r="E1104" i="16"/>
  <c r="D1104" i="16"/>
  <c r="Y1096" i="16"/>
  <c r="S1096" i="16"/>
  <c r="F1096" i="16" s="1"/>
  <c r="E1092" i="16"/>
  <c r="J1092" i="16"/>
  <c r="H1092" i="16"/>
  <c r="S1080" i="16"/>
  <c r="S1072" i="16"/>
  <c r="Y1072" i="16"/>
  <c r="E1060" i="16"/>
  <c r="H1060" i="16"/>
  <c r="D1060" i="16"/>
  <c r="F1060" i="16"/>
  <c r="G1060" i="16"/>
  <c r="S594" i="16"/>
  <c r="J594" i="16" s="1"/>
  <c r="Y594" i="16"/>
  <c r="S586" i="16"/>
  <c r="G586" i="16" s="1"/>
  <c r="Y586" i="16"/>
  <c r="S570" i="16"/>
  <c r="D570" i="16" s="1"/>
  <c r="Y570" i="16"/>
  <c r="S566" i="16"/>
  <c r="D566" i="16" s="1"/>
  <c r="Y530" i="16"/>
  <c r="S530" i="16"/>
  <c r="J530" i="16" s="1"/>
  <c r="F329" i="16"/>
  <c r="I1046" i="16"/>
  <c r="H1046" i="16"/>
  <c r="I1595" i="16"/>
  <c r="F1595" i="16"/>
  <c r="F2137" i="16"/>
  <c r="I2137" i="16"/>
  <c r="Y1898" i="16"/>
  <c r="J2386" i="16"/>
  <c r="F936" i="16"/>
  <c r="F1375" i="16"/>
  <c r="J1585" i="16"/>
  <c r="F538" i="16"/>
  <c r="G1960" i="16"/>
  <c r="J2151" i="16"/>
  <c r="G1912" i="16"/>
  <c r="I1774" i="16"/>
  <c r="G1774" i="16"/>
  <c r="H329" i="16"/>
  <c r="G329" i="16"/>
  <c r="J1607" i="16"/>
  <c r="I1960" i="16"/>
  <c r="H967" i="16"/>
  <c r="H1791" i="16"/>
  <c r="I1068" i="16"/>
  <c r="G1068" i="16"/>
  <c r="J1068" i="16"/>
  <c r="J536" i="16"/>
  <c r="F536" i="16"/>
  <c r="G725" i="16"/>
  <c r="J725" i="16"/>
  <c r="J779" i="16"/>
  <c r="H779" i="16"/>
  <c r="F779" i="16"/>
  <c r="D1646" i="16"/>
  <c r="J1646" i="16"/>
  <c r="H658" i="16"/>
  <c r="G658" i="16"/>
  <c r="I1087" i="16"/>
  <c r="J1087" i="16"/>
  <c r="J526" i="16"/>
  <c r="H526" i="16"/>
  <c r="F526" i="16"/>
  <c r="D550" i="16"/>
  <c r="E550" i="16"/>
  <c r="J717" i="16"/>
  <c r="G717" i="16"/>
  <c r="H516" i="16"/>
  <c r="I516" i="16"/>
  <c r="F749" i="16"/>
  <c r="I749" i="16"/>
  <c r="E1804" i="16"/>
  <c r="D1804" i="16"/>
  <c r="H1804" i="16"/>
  <c r="J1804" i="16"/>
  <c r="J578" i="16"/>
  <c r="I1027" i="16"/>
  <c r="J1365" i="16"/>
  <c r="H936" i="16"/>
  <c r="F917" i="16"/>
  <c r="I1382" i="16"/>
  <c r="J749" i="16"/>
  <c r="I1804" i="16"/>
  <c r="H1068" i="16"/>
  <c r="H1163" i="16"/>
  <c r="J1848" i="16"/>
  <c r="J1774" i="16"/>
  <c r="H2229" i="16"/>
  <c r="J2383" i="16"/>
  <c r="F967" i="16"/>
  <c r="G627" i="16"/>
  <c r="F725" i="16"/>
  <c r="J1595" i="16"/>
  <c r="G550" i="16"/>
  <c r="G2137" i="16"/>
  <c r="J1074" i="16"/>
  <c r="H1074" i="16"/>
  <c r="G1074" i="16"/>
  <c r="H1646" i="16"/>
  <c r="G1646" i="16"/>
  <c r="I779" i="16"/>
  <c r="I526" i="16"/>
  <c r="D1049" i="16"/>
  <c r="E1049" i="16"/>
  <c r="E2412" i="16"/>
  <c r="G2412" i="16"/>
  <c r="J2412" i="16"/>
  <c r="Y2250" i="16"/>
  <c r="Y2234" i="16"/>
  <c r="Y2230" i="16"/>
  <c r="H892" i="16"/>
  <c r="G892" i="16"/>
  <c r="G544" i="16"/>
  <c r="J544" i="16"/>
  <c r="H544" i="16"/>
  <c r="E1006" i="16"/>
  <c r="D1006" i="16"/>
  <c r="I1006" i="16"/>
  <c r="D1636" i="16"/>
  <c r="E1636" i="16"/>
  <c r="G1636" i="16"/>
  <c r="H1636" i="16"/>
  <c r="Y2218" i="16"/>
  <c r="Y2214" i="16"/>
  <c r="Y2210" i="16"/>
  <c r="Y2158" i="16"/>
  <c r="Y2154" i="16"/>
  <c r="Y2142" i="16"/>
  <c r="D838" i="16"/>
  <c r="E838" i="16"/>
  <c r="Y2134" i="16"/>
  <c r="Y2094" i="16"/>
  <c r="Y2086" i="16"/>
  <c r="Y2082" i="16"/>
  <c r="Y2070" i="16"/>
  <c r="Y2054" i="16"/>
  <c r="Y2050" i="16"/>
  <c r="Y2046" i="16"/>
  <c r="Y2038" i="16"/>
  <c r="Y2034" i="16"/>
  <c r="Y2026" i="16"/>
  <c r="Y2018" i="16"/>
  <c r="Y1894" i="16"/>
  <c r="Y1858" i="16"/>
  <c r="Y1842" i="16"/>
  <c r="Y1269" i="16"/>
  <c r="Y1265" i="16"/>
  <c r="Y1257" i="16"/>
  <c r="Y1061" i="16"/>
  <c r="S1371" i="16"/>
  <c r="I889" i="16"/>
  <c r="D889" i="16"/>
  <c r="H853" i="16"/>
  <c r="E853" i="16"/>
  <c r="U853" i="16" s="1"/>
  <c r="J834" i="16"/>
  <c r="D834" i="16"/>
  <c r="S830" i="16"/>
  <c r="J818" i="16"/>
  <c r="D818" i="16"/>
  <c r="U818" i="16" s="1"/>
  <c r="S810" i="16"/>
  <c r="S802" i="16"/>
  <c r="D963" i="16"/>
  <c r="E963" i="16"/>
  <c r="Y2449" i="16"/>
  <c r="Y2441" i="16"/>
  <c r="Y2437" i="16"/>
  <c r="Y2433" i="16"/>
  <c r="Y2429" i="16"/>
  <c r="Y2425" i="16"/>
  <c r="Y2421" i="16"/>
  <c r="Y2290" i="16"/>
  <c r="Y2286" i="16"/>
  <c r="Y2282" i="16"/>
  <c r="Y2278" i="16"/>
  <c r="Y2274" i="16"/>
  <c r="Y2270" i="16"/>
  <c r="Y1716" i="16"/>
  <c r="Y1712" i="16"/>
  <c r="Y1708" i="16"/>
  <c r="Y1704" i="16"/>
  <c r="Y1513" i="16"/>
  <c r="Y1509" i="16"/>
  <c r="Y1501" i="16"/>
  <c r="Y1497" i="16"/>
  <c r="Y1493" i="16"/>
  <c r="Y1489" i="16"/>
  <c r="Y1485" i="16"/>
  <c r="Y1364" i="16"/>
  <c r="Y1360" i="16"/>
  <c r="Y1356" i="16"/>
  <c r="Y1352" i="16"/>
  <c r="Y1340" i="16"/>
  <c r="Y1336" i="16"/>
  <c r="Y1328" i="16"/>
  <c r="Y1324" i="16"/>
  <c r="Y1320" i="16"/>
  <c r="Y1312" i="16"/>
  <c r="Y1308" i="16"/>
  <c r="Y1304" i="16"/>
  <c r="S946" i="16"/>
  <c r="Y938" i="16"/>
  <c r="Y609" i="16"/>
  <c r="Y601" i="16"/>
  <c r="Y597" i="16"/>
  <c r="Y590" i="16"/>
  <c r="Y582" i="16"/>
  <c r="Y1126" i="16"/>
  <c r="Y944" i="16"/>
  <c r="Y936" i="16"/>
  <c r="Y932" i="16"/>
  <c r="Y800" i="16"/>
  <c r="Y792" i="16"/>
  <c r="Y2393" i="16"/>
  <c r="Y2342" i="16"/>
  <c r="Y2338" i="16"/>
  <c r="Y2334" i="16"/>
  <c r="Y2330" i="16"/>
  <c r="Y2326" i="16"/>
  <c r="Y2266" i="16"/>
  <c r="Y2262" i="16"/>
  <c r="Y2258" i="16"/>
  <c r="Y2254" i="16"/>
  <c r="Y1914" i="16"/>
  <c r="Y1453" i="16"/>
  <c r="Y1449" i="16"/>
  <c r="Y1441" i="16"/>
  <c r="Y1437" i="16"/>
  <c r="Y1433" i="16"/>
  <c r="Y1429" i="16"/>
  <c r="Y1371" i="16"/>
  <c r="Y1219" i="16"/>
  <c r="Y1211" i="16"/>
  <c r="Y782" i="16"/>
  <c r="Y762" i="16"/>
  <c r="Y758" i="16"/>
  <c r="Y2063" i="16"/>
  <c r="Y1192" i="16"/>
  <c r="J1189" i="16"/>
  <c r="H1189" i="16"/>
  <c r="F1189" i="16"/>
  <c r="F859" i="16"/>
  <c r="G859" i="16"/>
  <c r="F531" i="16"/>
  <c r="G531" i="16"/>
  <c r="H1597" i="16"/>
  <c r="G1597" i="16"/>
  <c r="J771" i="16"/>
  <c r="F939" i="16"/>
  <c r="I882" i="16"/>
  <c r="J1246" i="16"/>
  <c r="G1003" i="16"/>
  <c r="H939" i="16"/>
  <c r="F864" i="16"/>
  <c r="I1003" i="16"/>
  <c r="H578" i="16"/>
  <c r="H1294" i="16"/>
  <c r="F872" i="16"/>
  <c r="F1673" i="16"/>
  <c r="G1821" i="16"/>
  <c r="H554" i="16"/>
  <c r="G939" i="16"/>
  <c r="I1712" i="16"/>
  <c r="G554" i="16"/>
  <c r="F1932" i="16"/>
  <c r="H1932" i="16"/>
  <c r="F1844" i="16"/>
  <c r="J1844" i="16"/>
  <c r="I1058" i="16"/>
  <c r="H1058" i="16"/>
  <c r="F1058" i="16"/>
  <c r="G1058" i="16"/>
  <c r="D1056" i="16"/>
  <c r="E1056" i="16"/>
  <c r="H1056" i="16"/>
  <c r="F1056" i="16"/>
  <c r="J1056" i="16"/>
  <c r="D1735" i="16"/>
  <c r="J1735" i="16"/>
  <c r="I1735" i="16"/>
  <c r="F771" i="16"/>
  <c r="H882" i="16"/>
  <c r="G1382" i="16"/>
  <c r="J1003" i="16"/>
  <c r="F2200" i="16"/>
  <c r="I1673" i="16"/>
  <c r="I1821" i="16"/>
  <c r="F554" i="16"/>
  <c r="J2277" i="16"/>
  <c r="H1735" i="16"/>
  <c r="J1523" i="16"/>
  <c r="F1712" i="16"/>
  <c r="I613" i="16"/>
  <c r="J496" i="16"/>
  <c r="G1954" i="16"/>
  <c r="I1954" i="16"/>
  <c r="F1505" i="16"/>
  <c r="H1505" i="16"/>
  <c r="F1561" i="16"/>
  <c r="J1561" i="16"/>
  <c r="F690" i="16"/>
  <c r="G690" i="16"/>
  <c r="H690" i="16"/>
  <c r="F650" i="16"/>
  <c r="I650" i="16"/>
  <c r="G709" i="16"/>
  <c r="I709" i="16"/>
  <c r="F709" i="16"/>
  <c r="I1002" i="16"/>
  <c r="J1002" i="16"/>
  <c r="F1002" i="16"/>
  <c r="H1002" i="16"/>
  <c r="E2192" i="16"/>
  <c r="I2192" i="16"/>
  <c r="G2192" i="16"/>
  <c r="H2320" i="16"/>
  <c r="G2320" i="16"/>
  <c r="F2320" i="16"/>
  <c r="I2320" i="16"/>
  <c r="F2201" i="16"/>
  <c r="G2201" i="16"/>
  <c r="E2415" i="16"/>
  <c r="F2415" i="16"/>
  <c r="H2415" i="16"/>
  <c r="I2415" i="16"/>
  <c r="G2415" i="16"/>
  <c r="E764" i="16"/>
  <c r="H764" i="16"/>
  <c r="I764" i="16"/>
  <c r="J764" i="16"/>
  <c r="H1152" i="16"/>
  <c r="G1152" i="16"/>
  <c r="F1152" i="16"/>
  <c r="J2031" i="16"/>
  <c r="H2031" i="16"/>
  <c r="G2031" i="16"/>
  <c r="F2031" i="16"/>
  <c r="I2200" i="16"/>
  <c r="J1385" i="16"/>
  <c r="H1821" i="16"/>
  <c r="J554" i="16"/>
  <c r="G1735" i="16"/>
  <c r="G1189" i="16"/>
  <c r="I1189" i="16"/>
  <c r="F496" i="16"/>
  <c r="G1532" i="16"/>
  <c r="I1532" i="16"/>
  <c r="E1712" i="16"/>
  <c r="G1712" i="16"/>
  <c r="G744" i="16"/>
  <c r="J2266" i="16"/>
  <c r="S944" i="16"/>
  <c r="G944" i="16" s="1"/>
  <c r="F1059" i="16"/>
  <c r="H1059" i="16"/>
  <c r="G1611" i="16"/>
  <c r="F784" i="16"/>
  <c r="G764" i="16"/>
  <c r="Y2427" i="16"/>
  <c r="J2439" i="16"/>
  <c r="Y511" i="16"/>
  <c r="Y736" i="16"/>
  <c r="J744" i="16"/>
  <c r="I927" i="16"/>
  <c r="F927" i="16"/>
  <c r="D2439" i="16"/>
  <c r="E2266" i="16"/>
  <c r="Y1114" i="16"/>
  <c r="G1134" i="16"/>
  <c r="H991" i="16"/>
  <c r="J991" i="16"/>
  <c r="E1863" i="16"/>
  <c r="J1863" i="16"/>
  <c r="F1099" i="16"/>
  <c r="H1099" i="16"/>
  <c r="E1257" i="16"/>
  <c r="D1257" i="16"/>
  <c r="G1257" i="16"/>
  <c r="E955" i="16"/>
  <c r="F955" i="16"/>
  <c r="I955" i="16"/>
  <c r="E816" i="16"/>
  <c r="H816" i="16"/>
  <c r="D816" i="16"/>
  <c r="J816" i="16"/>
  <c r="G816" i="16"/>
  <c r="I816" i="16"/>
  <c r="D1400" i="16"/>
  <c r="F1400" i="16"/>
  <c r="H1741" i="16"/>
  <c r="G1741" i="16"/>
  <c r="H2266" i="16"/>
  <c r="I2266" i="16"/>
  <c r="D2266" i="16"/>
  <c r="D1196" i="16"/>
  <c r="E1196" i="16"/>
  <c r="H1196" i="16"/>
  <c r="F1196" i="16"/>
  <c r="I1196" i="16"/>
  <c r="S2452" i="16"/>
  <c r="Y2452" i="16"/>
  <c r="H2439" i="16"/>
  <c r="E2439" i="16"/>
  <c r="F2439" i="16"/>
  <c r="H2435" i="16"/>
  <c r="E2435" i="16"/>
  <c r="J2435" i="16"/>
  <c r="F2435" i="16"/>
  <c r="D2435" i="16"/>
  <c r="S2431" i="16"/>
  <c r="G2431" i="16" s="1"/>
  <c r="S2423" i="16"/>
  <c r="G2423" i="16" s="1"/>
  <c r="S2419" i="16"/>
  <c r="Y2419" i="16"/>
  <c r="D1134" i="16"/>
  <c r="F1134" i="16"/>
  <c r="J1134" i="16"/>
  <c r="H1134" i="16"/>
  <c r="I1134" i="16"/>
  <c r="S1122" i="16"/>
  <c r="G1122" i="16" s="1"/>
  <c r="S1118" i="16"/>
  <c r="Y1118" i="16"/>
  <c r="I1114" i="16"/>
  <c r="F1114" i="16"/>
  <c r="S940" i="16"/>
  <c r="Y940" i="16"/>
  <c r="S925" i="16"/>
  <c r="H925" i="16" s="1"/>
  <c r="Y925" i="16"/>
  <c r="S921" i="16"/>
  <c r="G921" i="16" s="1"/>
  <c r="Y921" i="16"/>
  <c r="S804" i="16"/>
  <c r="E804" i="16" s="1"/>
  <c r="S800" i="16"/>
  <c r="G800" i="16" s="1"/>
  <c r="S796" i="16"/>
  <c r="Y796" i="16"/>
  <c r="S792" i="16"/>
  <c r="G792" i="16" s="1"/>
  <c r="Y772" i="16"/>
  <c r="S772" i="16"/>
  <c r="J772" i="16" s="1"/>
  <c r="E768" i="16"/>
  <c r="D768" i="16"/>
  <c r="J768" i="16"/>
  <c r="S760" i="16"/>
  <c r="Y760" i="16"/>
  <c r="S756" i="16"/>
  <c r="I756" i="16" s="1"/>
  <c r="Y756" i="16"/>
  <c r="S752" i="16"/>
  <c r="G752" i="16" s="1"/>
  <c r="Y752" i="16"/>
  <c r="S748" i="16"/>
  <c r="G748" i="16" s="1"/>
  <c r="S740" i="16"/>
  <c r="F740" i="16" s="1"/>
  <c r="Y740" i="16"/>
  <c r="Y732" i="16"/>
  <c r="S732" i="16"/>
  <c r="E732" i="16" s="1"/>
  <c r="Y517" i="16"/>
  <c r="S517" i="16"/>
  <c r="G517" i="16" s="1"/>
  <c r="S507" i="16"/>
  <c r="J507" i="16" s="1"/>
  <c r="Y507" i="16"/>
  <c r="G1253" i="16"/>
  <c r="F1253" i="16"/>
  <c r="J784" i="16"/>
  <c r="Y744" i="16"/>
  <c r="I768" i="16"/>
  <c r="J1114" i="16"/>
  <c r="G2266" i="16"/>
  <c r="I2435" i="16"/>
  <c r="Y2439" i="16"/>
  <c r="G2435" i="16"/>
  <c r="G2213" i="16"/>
  <c r="H2213" i="16"/>
  <c r="J935" i="16"/>
  <c r="H935" i="16"/>
  <c r="G2191" i="16"/>
  <c r="H2191" i="16"/>
  <c r="F743" i="16"/>
  <c r="H743" i="16"/>
  <c r="I1660" i="16"/>
  <c r="G1660" i="16"/>
  <c r="H1660" i="16"/>
  <c r="H574" i="16"/>
  <c r="F574" i="16"/>
  <c r="D2230" i="16"/>
  <c r="J2230" i="16"/>
  <c r="Y2435" i="16"/>
  <c r="Y804" i="16"/>
  <c r="Y521" i="16"/>
  <c r="Y2294" i="16"/>
  <c r="D1092" i="16"/>
  <c r="F1092" i="16"/>
  <c r="F897" i="16"/>
  <c r="H897" i="16"/>
  <c r="H671" i="16"/>
  <c r="D671" i="16"/>
  <c r="S633" i="16"/>
  <c r="G633" i="16" s="1"/>
  <c r="S617" i="16"/>
  <c r="Y617" i="16"/>
  <c r="I2038" i="16"/>
  <c r="G508" i="16"/>
  <c r="H725" i="16"/>
  <c r="I2007" i="16"/>
  <c r="I1646" i="16"/>
  <c r="F1643" i="16"/>
  <c r="I1988" i="16"/>
  <c r="G565" i="16"/>
  <c r="J2133" i="16"/>
  <c r="H1087" i="16"/>
  <c r="I892" i="16"/>
  <c r="F544" i="16"/>
  <c r="E2380" i="16"/>
  <c r="E2319" i="16"/>
  <c r="D717" i="16"/>
  <c r="E641" i="16"/>
  <c r="E526" i="16"/>
  <c r="D526" i="16"/>
  <c r="Y1482" i="16"/>
  <c r="S1168" i="16"/>
  <c r="G1168" i="16" s="1"/>
  <c r="D987" i="16"/>
  <c r="E987" i="16"/>
  <c r="Y2087" i="16"/>
  <c r="Y2083" i="16"/>
  <c r="Y2075" i="16"/>
  <c r="Y1927" i="16"/>
  <c r="Y1923" i="16"/>
  <c r="Y1915" i="16"/>
  <c r="Y1684" i="16"/>
  <c r="Y1680" i="16"/>
  <c r="Y1676" i="16"/>
  <c r="Y1672" i="16"/>
  <c r="Y1668" i="16"/>
  <c r="Y1664" i="16"/>
  <c r="Y1660" i="16"/>
  <c r="Y1629" i="16"/>
  <c r="Y1625" i="16"/>
  <c r="Y1621" i="16"/>
  <c r="Y1610" i="16"/>
  <c r="Y1543" i="16"/>
  <c r="Y1345" i="16"/>
  <c r="Y1341" i="16"/>
  <c r="Y1313" i="16"/>
  <c r="Y1160" i="16"/>
  <c r="Y1035" i="16"/>
  <c r="Y929" i="16"/>
  <c r="Y648" i="16"/>
  <c r="Y613" i="16"/>
  <c r="G2001" i="16"/>
  <c r="Y1877" i="16"/>
  <c r="Y1869" i="16"/>
  <c r="Y1702" i="16"/>
  <c r="Y1682" i="16"/>
  <c r="Y1588" i="16"/>
  <c r="Y1319" i="16"/>
  <c r="Y1268" i="16"/>
  <c r="Y1151" i="16"/>
  <c r="Y1021" i="16"/>
  <c r="Y993" i="16"/>
  <c r="Y989" i="16"/>
  <c r="Y619" i="16"/>
  <c r="Y2322" i="16"/>
  <c r="Y1606" i="16"/>
  <c r="Y1510" i="16"/>
  <c r="Y1502" i="16"/>
  <c r="Y1498" i="16"/>
  <c r="Y1494" i="16"/>
  <c r="Y1486" i="16"/>
  <c r="Y1404" i="16"/>
  <c r="Y1400" i="16"/>
  <c r="Y1015" i="16"/>
  <c r="Y1011" i="16"/>
  <c r="Y995" i="16"/>
  <c r="Y983" i="16"/>
  <c r="Y963" i="16"/>
  <c r="Y959" i="16"/>
  <c r="Y917" i="16"/>
  <c r="Y897" i="16"/>
  <c r="Y893" i="16"/>
  <c r="Y889" i="16"/>
  <c r="Y885" i="16"/>
  <c r="Y881" i="16"/>
  <c r="Y877" i="16"/>
  <c r="Y838" i="16"/>
  <c r="Y707" i="16"/>
  <c r="Y699" i="16"/>
  <c r="Y695" i="16"/>
  <c r="Y1753" i="16"/>
  <c r="Y1991" i="16"/>
  <c r="Y1987" i="16"/>
  <c r="Y1975" i="16"/>
  <c r="Y1971" i="16"/>
  <c r="Y1967" i="16"/>
  <c r="Y1963" i="16"/>
  <c r="Y1959" i="16"/>
  <c r="Y1955" i="16"/>
  <c r="Y1943" i="16"/>
  <c r="Y1875" i="16"/>
  <c r="Y1871" i="16"/>
  <c r="Y1700" i="16"/>
  <c r="Y1532" i="16"/>
  <c r="Y1524" i="16"/>
  <c r="Y1454" i="16"/>
  <c r="Y1450" i="16"/>
  <c r="Y1290" i="16"/>
  <c r="Y1246" i="16"/>
  <c r="Y1196" i="16"/>
  <c r="Y1138" i="16"/>
  <c r="Y1134" i="16"/>
  <c r="Y911" i="16"/>
  <c r="Y907" i="16"/>
  <c r="Y768" i="16"/>
  <c r="Y764" i="16"/>
  <c r="Y748" i="16"/>
  <c r="Y645" i="16"/>
  <c r="Y637" i="16"/>
  <c r="Y547" i="16"/>
  <c r="Y543" i="16"/>
  <c r="Y531" i="16"/>
  <c r="Y524" i="16"/>
  <c r="E471" i="16"/>
  <c r="H471" i="16"/>
  <c r="F471" i="16"/>
  <c r="H1468" i="16"/>
  <c r="I1468" i="16"/>
  <c r="J1468" i="16"/>
  <c r="F543" i="16"/>
  <c r="G543" i="16"/>
  <c r="I543" i="16"/>
  <c r="F571" i="16"/>
  <c r="H571" i="16"/>
  <c r="G1998" i="16"/>
  <c r="H1998" i="16"/>
  <c r="F493" i="16"/>
  <c r="I1722" i="16"/>
  <c r="I1484" i="16"/>
  <c r="H2200" i="16"/>
  <c r="F1319" i="16"/>
  <c r="I419" i="16"/>
  <c r="F419" i="16"/>
  <c r="H794" i="16"/>
  <c r="I347" i="16"/>
  <c r="F357" i="16"/>
  <c r="G1500" i="16"/>
  <c r="J551" i="16"/>
  <c r="G1468" i="16"/>
  <c r="G2009" i="16"/>
  <c r="J891" i="16"/>
  <c r="G445" i="16"/>
  <c r="Y423" i="16"/>
  <c r="G371" i="16"/>
  <c r="D1438" i="16"/>
  <c r="G1438" i="16"/>
  <c r="G1710" i="16"/>
  <c r="G1264" i="16"/>
  <c r="I1376" i="16"/>
  <c r="G1376" i="16"/>
  <c r="Y1484" i="16"/>
  <c r="G730" i="16"/>
  <c r="Y337" i="16"/>
  <c r="Y399" i="16"/>
  <c r="Y379" i="16"/>
  <c r="I571" i="16"/>
  <c r="Y371" i="16"/>
  <c r="G1241" i="16"/>
  <c r="D1779" i="16"/>
  <c r="J1779" i="16"/>
  <c r="G1779" i="16"/>
  <c r="F1779" i="16"/>
  <c r="I1786" i="16"/>
  <c r="H1786" i="16"/>
  <c r="J2453" i="16"/>
  <c r="H2453" i="16"/>
  <c r="G965" i="16"/>
  <c r="F965" i="16"/>
  <c r="H965" i="16"/>
  <c r="Y1969" i="16"/>
  <c r="G1584" i="16"/>
  <c r="F1047" i="16"/>
  <c r="I1047" i="16"/>
  <c r="G1047" i="16"/>
  <c r="J685" i="16"/>
  <c r="G1544" i="16"/>
  <c r="Y1600" i="16"/>
  <c r="G1256" i="16"/>
  <c r="G883" i="16"/>
  <c r="H812" i="16"/>
  <c r="I812" i="16"/>
  <c r="Y891" i="16"/>
  <c r="G1480" i="16"/>
  <c r="H1268" i="16"/>
  <c r="F1268" i="16"/>
  <c r="S425" i="16"/>
  <c r="D425" i="16" s="1"/>
  <c r="Y425" i="16"/>
  <c r="H551" i="16"/>
  <c r="J2009" i="16"/>
  <c r="H891" i="16"/>
  <c r="Y451" i="16"/>
  <c r="Y471" i="16"/>
  <c r="G433" i="16"/>
  <c r="Y1017" i="16"/>
  <c r="H2005" i="16"/>
  <c r="G451" i="16"/>
  <c r="G449" i="16"/>
  <c r="Y357" i="16"/>
  <c r="Y395" i="16"/>
  <c r="H1695" i="16"/>
  <c r="J965" i="16"/>
  <c r="H2427" i="16"/>
  <c r="H563" i="16"/>
  <c r="Y479" i="16"/>
  <c r="Y475" i="16"/>
  <c r="Y419" i="16"/>
  <c r="G1329" i="16"/>
  <c r="F1329" i="16"/>
  <c r="F1242" i="16"/>
  <c r="G1242" i="16"/>
  <c r="I1242" i="16"/>
  <c r="I1341" i="16"/>
  <c r="J1341" i="16"/>
  <c r="G1694" i="16"/>
  <c r="J1109" i="16"/>
  <c r="F1109" i="16"/>
  <c r="I1109" i="16"/>
  <c r="H1904" i="16"/>
  <c r="G1904" i="16"/>
  <c r="G1941" i="16"/>
  <c r="G1953" i="16"/>
  <c r="H2012" i="16"/>
  <c r="I2012" i="16"/>
  <c r="E1927" i="16"/>
  <c r="H1927" i="16"/>
  <c r="G1927" i="16"/>
  <c r="J1927" i="16"/>
  <c r="D2394" i="16"/>
  <c r="I2394" i="16"/>
  <c r="J2394" i="16"/>
  <c r="H2394" i="16"/>
  <c r="E1370" i="16"/>
  <c r="J1370" i="16"/>
  <c r="E2390" i="16"/>
  <c r="H2390" i="16"/>
  <c r="J2390" i="16"/>
  <c r="I2390" i="16"/>
  <c r="G632" i="16"/>
  <c r="I632" i="16"/>
  <c r="J632" i="16"/>
  <c r="E1702" i="16"/>
  <c r="D1702" i="16"/>
  <c r="J1702" i="16"/>
  <c r="F1702" i="16"/>
  <c r="H1702" i="16"/>
  <c r="S2021" i="16"/>
  <c r="Y2021" i="16"/>
  <c r="H2013" i="16"/>
  <c r="D2013" i="16"/>
  <c r="I2013" i="16"/>
  <c r="E2013" i="16"/>
  <c r="F2013" i="16"/>
  <c r="S1997" i="16"/>
  <c r="G1997" i="16" s="1"/>
  <c r="Y1997" i="16"/>
  <c r="S1993" i="16"/>
  <c r="G1993" i="16" s="1"/>
  <c r="Y1989" i="16"/>
  <c r="S1989" i="16"/>
  <c r="S1985" i="16"/>
  <c r="G1985" i="16" s="1"/>
  <c r="S1977" i="16"/>
  <c r="G1977" i="16" s="1"/>
  <c r="S1973" i="16"/>
  <c r="G1973" i="16" s="1"/>
  <c r="S1957" i="16"/>
  <c r="G1957" i="16" s="1"/>
  <c r="J1953" i="16"/>
  <c r="D1953" i="16"/>
  <c r="F1953" i="16"/>
  <c r="E1953" i="16"/>
  <c r="H1953" i="16"/>
  <c r="H1949" i="16"/>
  <c r="E1949" i="16"/>
  <c r="J1949" i="16"/>
  <c r="I1949" i="16"/>
  <c r="S1945" i="16"/>
  <c r="G1945" i="16" s="1"/>
  <c r="H1941" i="16"/>
  <c r="F1941" i="16"/>
  <c r="J1941" i="16"/>
  <c r="S1937" i="16"/>
  <c r="G1937" i="16" s="1"/>
  <c r="S1929" i="16"/>
  <c r="E1929" i="16" s="1"/>
  <c r="Y1929" i="16"/>
  <c r="S1917" i="16"/>
  <c r="G1917" i="16" s="1"/>
  <c r="Y1917" i="16"/>
  <c r="S1913" i="16"/>
  <c r="G1913" i="16" s="1"/>
  <c r="S1909" i="16"/>
  <c r="E1909" i="16" s="1"/>
  <c r="Y1905" i="16"/>
  <c r="S1905" i="16"/>
  <c r="E1905" i="16" s="1"/>
  <c r="S1901" i="16"/>
  <c r="E1901" i="16" s="1"/>
  <c r="S1897" i="16"/>
  <c r="G1897" i="16" s="1"/>
  <c r="G1893" i="16"/>
  <c r="H1893" i="16"/>
  <c r="I1893" i="16"/>
  <c r="F1893" i="16"/>
  <c r="S1889" i="16"/>
  <c r="H1889" i="16" s="1"/>
  <c r="Y1889" i="16"/>
  <c r="E1881" i="16"/>
  <c r="I1881" i="16"/>
  <c r="S1734" i="16"/>
  <c r="Y1734" i="16"/>
  <c r="S1726" i="16"/>
  <c r="E1726" i="16" s="1"/>
  <c r="S1718" i="16"/>
  <c r="G1718" i="16" s="1"/>
  <c r="Y1718" i="16"/>
  <c r="G1702" i="16"/>
  <c r="E1694" i="16"/>
  <c r="H1694" i="16"/>
  <c r="S1604" i="16"/>
  <c r="Y1604" i="16"/>
  <c r="S1588" i="16"/>
  <c r="G1588" i="16" s="1"/>
  <c r="F1584" i="16"/>
  <c r="J1584" i="16"/>
  <c r="S1580" i="16"/>
  <c r="G1580" i="16" s="1"/>
  <c r="Y1580" i="16"/>
  <c r="S1576" i="16"/>
  <c r="H1576" i="16" s="1"/>
  <c r="Y1576" i="16"/>
  <c r="Y1572" i="16"/>
  <c r="S1572" i="16"/>
  <c r="I1572" i="16" s="1"/>
  <c r="S1568" i="16"/>
  <c r="Y1568" i="16"/>
  <c r="Y1564" i="16"/>
  <c r="S1564" i="16"/>
  <c r="S1556" i="16"/>
  <c r="G1556" i="16" s="1"/>
  <c r="Y1556" i="16"/>
  <c r="Y1552" i="16"/>
  <c r="S1552" i="16"/>
  <c r="D1552" i="16" s="1"/>
  <c r="Y1548" i="16"/>
  <c r="S1548" i="16"/>
  <c r="J1548" i="16" s="1"/>
  <c r="H1544" i="16"/>
  <c r="E1544" i="16"/>
  <c r="D1544" i="16"/>
  <c r="I1544" i="16"/>
  <c r="J1544" i="16"/>
  <c r="H1541" i="16"/>
  <c r="D1541" i="16"/>
  <c r="E1541" i="16"/>
  <c r="I1541" i="16"/>
  <c r="G1541" i="16"/>
  <c r="F1541" i="16"/>
  <c r="S1538" i="16"/>
  <c r="G1538" i="16" s="1"/>
  <c r="Y1538" i="16"/>
  <c r="Y1534" i="16"/>
  <c r="S1534" i="16"/>
  <c r="G1534" i="16" s="1"/>
  <c r="Y1530" i="16"/>
  <c r="S1530" i="16"/>
  <c r="D1530" i="16" s="1"/>
  <c r="G1492" i="16"/>
  <c r="J1492" i="16"/>
  <c r="S1488" i="16"/>
  <c r="J1480" i="16"/>
  <c r="D1480" i="16"/>
  <c r="H1480" i="16"/>
  <c r="F1480" i="16"/>
  <c r="E1480" i="16"/>
  <c r="I1480" i="16"/>
  <c r="G1476" i="16"/>
  <c r="E1476" i="16"/>
  <c r="F1476" i="16"/>
  <c r="H1476" i="16"/>
  <c r="D1476" i="16"/>
  <c r="I1476" i="16"/>
  <c r="J1476" i="16"/>
  <c r="S1464" i="16"/>
  <c r="G1464" i="16" s="1"/>
  <c r="S1436" i="16"/>
  <c r="I1436" i="16" s="1"/>
  <c r="Y1436" i="16"/>
  <c r="S1398" i="16"/>
  <c r="G1398" i="16" s="1"/>
  <c r="Y1398" i="16"/>
  <c r="Y1394" i="16"/>
  <c r="S1394" i="16"/>
  <c r="S1331" i="16"/>
  <c r="G1331" i="16" s="1"/>
  <c r="S1327" i="16"/>
  <c r="Y1327" i="16"/>
  <c r="S1323" i="16"/>
  <c r="G1323" i="16" s="1"/>
  <c r="Y1323" i="16"/>
  <c r="S1315" i="16"/>
  <c r="D1315" i="16" s="1"/>
  <c r="Y1315" i="16"/>
  <c r="S1311" i="16"/>
  <c r="Y1311" i="16"/>
  <c r="S1303" i="16"/>
  <c r="F1303" i="16" s="1"/>
  <c r="Y1303" i="16"/>
  <c r="E1299" i="16"/>
  <c r="D1299" i="16"/>
  <c r="G1299" i="16"/>
  <c r="J1299" i="16"/>
  <c r="H1299" i="16"/>
  <c r="I1299" i="16"/>
  <c r="S1296" i="16"/>
  <c r="G1296" i="16" s="1"/>
  <c r="S1292" i="16"/>
  <c r="G1292" i="16" s="1"/>
  <c r="Y1292" i="16"/>
  <c r="S1288" i="16"/>
  <c r="Y1288" i="16"/>
  <c r="S1284" i="16"/>
  <c r="Y1284" i="16"/>
  <c r="S1280" i="16"/>
  <c r="G1280" i="16" s="1"/>
  <c r="Y1280" i="16"/>
  <c r="S1276" i="16"/>
  <c r="S1272" i="16"/>
  <c r="I1272" i="16" s="1"/>
  <c r="D1264" i="16"/>
  <c r="E1264" i="16"/>
  <c r="F1264" i="16"/>
  <c r="J1264" i="16"/>
  <c r="I1264" i="16"/>
  <c r="S1260" i="16"/>
  <c r="E1260" i="16" s="1"/>
  <c r="Y1260" i="16"/>
  <c r="J1256" i="16"/>
  <c r="E1256" i="16"/>
  <c r="F1256" i="16"/>
  <c r="D1256" i="16"/>
  <c r="H1256" i="16"/>
  <c r="I1256" i="16"/>
  <c r="E1241" i="16"/>
  <c r="D1241" i="16"/>
  <c r="J1241" i="16"/>
  <c r="H1241" i="16"/>
  <c r="I1241" i="16"/>
  <c r="S1234" i="16"/>
  <c r="G1234" i="16" s="1"/>
  <c r="Y1234" i="16"/>
  <c r="S1174" i="16"/>
  <c r="G1174" i="16" s="1"/>
  <c r="S1170" i="16"/>
  <c r="G1170" i="16" s="1"/>
  <c r="Y1170" i="16"/>
  <c r="S1166" i="16"/>
  <c r="D1166" i="16" s="1"/>
  <c r="Y1166" i="16"/>
  <c r="S1162" i="16"/>
  <c r="Y1162" i="16"/>
  <c r="E1158" i="16"/>
  <c r="G1158" i="16"/>
  <c r="D1158" i="16"/>
  <c r="I1158" i="16"/>
  <c r="F1158" i="16"/>
  <c r="J1158" i="16"/>
  <c r="S1155" i="16"/>
  <c r="J1155" i="16" s="1"/>
  <c r="Y1155" i="16"/>
  <c r="S1147" i="16"/>
  <c r="G1147" i="16" s="1"/>
  <c r="S1143" i="16"/>
  <c r="G1143" i="16" s="1"/>
  <c r="S1033" i="16"/>
  <c r="D1033" i="16" s="1"/>
  <c r="Y1033" i="16"/>
  <c r="F1029" i="16"/>
  <c r="D1029" i="16"/>
  <c r="J1029" i="16"/>
  <c r="I1029" i="16"/>
  <c r="S1025" i="16"/>
  <c r="G1025" i="16" s="1"/>
  <c r="Y1025" i="16"/>
  <c r="S1013" i="16"/>
  <c r="Y1013" i="16"/>
  <c r="S1009" i="16"/>
  <c r="G1009" i="16" s="1"/>
  <c r="S1005" i="16"/>
  <c r="I1005" i="16" s="1"/>
  <c r="S1001" i="16"/>
  <c r="G1001" i="16" s="1"/>
  <c r="Y1001" i="16"/>
  <c r="S997" i="16"/>
  <c r="G997" i="16" s="1"/>
  <c r="Y997" i="16"/>
  <c r="S993" i="16"/>
  <c r="S989" i="16"/>
  <c r="G989" i="16" s="1"/>
  <c r="S985" i="16"/>
  <c r="Y985" i="16"/>
  <c r="S895" i="16"/>
  <c r="Y895" i="16"/>
  <c r="S887" i="16"/>
  <c r="G887" i="16" s="1"/>
  <c r="Y887" i="16"/>
  <c r="I883" i="16"/>
  <c r="E883" i="16"/>
  <c r="H883" i="16"/>
  <c r="D883" i="16"/>
  <c r="J883" i="16"/>
  <c r="F883" i="16"/>
  <c r="S832" i="16"/>
  <c r="G832" i="16" s="1"/>
  <c r="Y832" i="16"/>
  <c r="S750" i="16"/>
  <c r="G750" i="16" s="1"/>
  <c r="Y750" i="16"/>
  <c r="S746" i="16"/>
  <c r="G746" i="16" s="1"/>
  <c r="Y746" i="16"/>
  <c r="S742" i="16"/>
  <c r="S738" i="16"/>
  <c r="G738" i="16" s="1"/>
  <c r="Y738" i="16"/>
  <c r="S734" i="16"/>
  <c r="G734" i="16" s="1"/>
  <c r="Y734" i="16"/>
  <c r="E730" i="16"/>
  <c r="D730" i="16"/>
  <c r="J730" i="16"/>
  <c r="I730" i="16"/>
  <c r="F730" i="16"/>
  <c r="S727" i="16"/>
  <c r="H727" i="16" s="1"/>
  <c r="Y727" i="16"/>
  <c r="S724" i="16"/>
  <c r="G724" i="16" s="1"/>
  <c r="S720" i="16"/>
  <c r="Y720" i="16"/>
  <c r="S716" i="16"/>
  <c r="G716" i="16" s="1"/>
  <c r="Y716" i="16"/>
  <c r="J689" i="16"/>
  <c r="D689" i="16"/>
  <c r="E689" i="16"/>
  <c r="F689" i="16"/>
  <c r="H689" i="16"/>
  <c r="G689" i="16"/>
  <c r="I689" i="16"/>
  <c r="S619" i="16"/>
  <c r="G619" i="16" s="1"/>
  <c r="Y615" i="16"/>
  <c r="S615" i="16"/>
  <c r="D615" i="16" s="1"/>
  <c r="Y611" i="16"/>
  <c r="S611" i="16"/>
  <c r="G611" i="16" s="1"/>
  <c r="S541" i="16"/>
  <c r="G541" i="16" s="1"/>
  <c r="S537" i="16"/>
  <c r="D537" i="16" s="1"/>
  <c r="Y537" i="16"/>
  <c r="S533" i="16"/>
  <c r="G533" i="16" s="1"/>
  <c r="Y533" i="16"/>
  <c r="S529" i="16"/>
  <c r="G529" i="16" s="1"/>
  <c r="Y529" i="16"/>
  <c r="D525" i="16"/>
  <c r="J525" i="16"/>
  <c r="F525" i="16"/>
  <c r="H525" i="16"/>
  <c r="E525" i="16"/>
  <c r="I525" i="16"/>
  <c r="G525" i="16"/>
  <c r="S505" i="16"/>
  <c r="G505" i="16" s="1"/>
  <c r="Y505" i="16"/>
  <c r="S501" i="16"/>
  <c r="I501" i="16" s="1"/>
  <c r="Y501" i="16"/>
  <c r="S497" i="16"/>
  <c r="G497" i="16" s="1"/>
  <c r="Y497" i="16"/>
  <c r="S489" i="16"/>
  <c r="Y489" i="16"/>
  <c r="S487" i="16"/>
  <c r="D487" i="16" s="1"/>
  <c r="Y487" i="16"/>
  <c r="S485" i="16"/>
  <c r="Y485" i="16"/>
  <c r="S483" i="16"/>
  <c r="D483" i="16" s="1"/>
  <c r="Y483" i="16"/>
  <c r="S481" i="16"/>
  <c r="G481" i="16" s="1"/>
  <c r="Y481" i="16"/>
  <c r="S477" i="16"/>
  <c r="G477" i="16" s="1"/>
  <c r="Y477" i="16"/>
  <c r="G475" i="16"/>
  <c r="E475" i="16"/>
  <c r="D475" i="16"/>
  <c r="S473" i="16"/>
  <c r="I473" i="16" s="1"/>
  <c r="Y473" i="16"/>
  <c r="S469" i="16"/>
  <c r="Y469" i="16"/>
  <c r="S467" i="16"/>
  <c r="F467" i="16" s="1"/>
  <c r="Y467" i="16"/>
  <c r="S465" i="16"/>
  <c r="H465" i="16" s="1"/>
  <c r="S463" i="16"/>
  <c r="G463" i="16" s="1"/>
  <c r="Y463" i="16"/>
  <c r="Y461" i="16"/>
  <c r="S461" i="16"/>
  <c r="E461" i="16" s="1"/>
  <c r="S459" i="16"/>
  <c r="H459" i="16" s="1"/>
  <c r="Y459" i="16"/>
  <c r="S457" i="16"/>
  <c r="S455" i="16"/>
  <c r="E455" i="16" s="1"/>
  <c r="Y455" i="16"/>
  <c r="S453" i="16"/>
  <c r="G453" i="16" s="1"/>
  <c r="H451" i="16"/>
  <c r="F451" i="16"/>
  <c r="J451" i="16"/>
  <c r="E449" i="16"/>
  <c r="F449" i="16"/>
  <c r="I449" i="16"/>
  <c r="D449" i="16"/>
  <c r="J449" i="16"/>
  <c r="S447" i="16"/>
  <c r="Y447" i="16"/>
  <c r="D445" i="16"/>
  <c r="F445" i="16"/>
  <c r="I445" i="16"/>
  <c r="S443" i="16"/>
  <c r="G443" i="16" s="1"/>
  <c r="Y443" i="16"/>
  <c r="S441" i="16"/>
  <c r="J441" i="16" s="1"/>
  <c r="Y441" i="16"/>
  <c r="S439" i="16"/>
  <c r="E439" i="16" s="1"/>
  <c r="Y439" i="16"/>
  <c r="S437" i="16"/>
  <c r="E433" i="16"/>
  <c r="D433" i="16"/>
  <c r="H433" i="16"/>
  <c r="I433" i="16"/>
  <c r="J433" i="16"/>
  <c r="S431" i="16"/>
  <c r="S429" i="16"/>
  <c r="G429" i="16" s="1"/>
  <c r="S427" i="16"/>
  <c r="Y427" i="16"/>
  <c r="Y421" i="16"/>
  <c r="S421" i="16"/>
  <c r="D421" i="16" s="1"/>
  <c r="S417" i="16"/>
  <c r="G417" i="16" s="1"/>
  <c r="S415" i="16"/>
  <c r="I415" i="16" s="1"/>
  <c r="Y415" i="16"/>
  <c r="S413" i="16"/>
  <c r="D413" i="16" s="1"/>
  <c r="Y413" i="16"/>
  <c r="S411" i="16"/>
  <c r="G411" i="16" s="1"/>
  <c r="Y411" i="16"/>
  <c r="S409" i="16"/>
  <c r="G409" i="16" s="1"/>
  <c r="Y409" i="16"/>
  <c r="S407" i="16"/>
  <c r="G407" i="16" s="1"/>
  <c r="Y407" i="16"/>
  <c r="S405" i="16"/>
  <c r="G405" i="16" s="1"/>
  <c r="Y405" i="16"/>
  <c r="J403" i="16"/>
  <c r="H403" i="16"/>
  <c r="I403" i="16"/>
  <c r="S401" i="16"/>
  <c r="Y401" i="16"/>
  <c r="S397" i="16"/>
  <c r="G397" i="16" s="1"/>
  <c r="H395" i="16"/>
  <c r="I395" i="16"/>
  <c r="S393" i="16"/>
  <c r="H393" i="16" s="1"/>
  <c r="Y393" i="16"/>
  <c r="S391" i="16"/>
  <c r="Y391" i="16"/>
  <c r="S389" i="16"/>
  <c r="D389" i="16" s="1"/>
  <c r="Y389" i="16"/>
  <c r="S387" i="16"/>
  <c r="Y387" i="16"/>
  <c r="S385" i="16"/>
  <c r="D385" i="16" s="1"/>
  <c r="Y385" i="16"/>
  <c r="S383" i="16"/>
  <c r="G383" i="16" s="1"/>
  <c r="S381" i="16"/>
  <c r="E381" i="16" s="1"/>
  <c r="Y381" i="16"/>
  <c r="S375" i="16"/>
  <c r="D375" i="16" s="1"/>
  <c r="Y375" i="16"/>
  <c r="S373" i="16"/>
  <c r="G373" i="16" s="1"/>
  <c r="Y373" i="16"/>
  <c r="J371" i="16"/>
  <c r="F371" i="16"/>
  <c r="S369" i="16"/>
  <c r="G369" i="16" s="1"/>
  <c r="Y369" i="16"/>
  <c r="S367" i="16"/>
  <c r="Y367" i="16"/>
  <c r="S365" i="16"/>
  <c r="F365" i="16" s="1"/>
  <c r="Y365" i="16"/>
  <c r="S363" i="16"/>
  <c r="Y363" i="16"/>
  <c r="S361" i="16"/>
  <c r="E361" i="16" s="1"/>
  <c r="Y361" i="16"/>
  <c r="S359" i="16"/>
  <c r="Y359" i="16"/>
  <c r="S355" i="16"/>
  <c r="E355" i="16" s="1"/>
  <c r="Y355" i="16"/>
  <c r="S353" i="16"/>
  <c r="Y353" i="16"/>
  <c r="S351" i="16"/>
  <c r="G351" i="16" s="1"/>
  <c r="Y351" i="16"/>
  <c r="S349" i="16"/>
  <c r="G349" i="16" s="1"/>
  <c r="S345" i="16"/>
  <c r="G345" i="16" s="1"/>
  <c r="S343" i="16"/>
  <c r="Y343" i="16"/>
  <c r="S339" i="16"/>
  <c r="I339" i="16" s="1"/>
  <c r="Y339" i="16"/>
  <c r="E337" i="16"/>
  <c r="F337" i="16"/>
  <c r="J337" i="16"/>
  <c r="I337" i="16"/>
  <c r="H337" i="16"/>
  <c r="S335" i="16"/>
  <c r="Y335" i="16"/>
  <c r="S333" i="16"/>
  <c r="G333" i="16" s="1"/>
  <c r="Y333" i="16"/>
  <c r="S331" i="16"/>
  <c r="G331" i="16" s="1"/>
  <c r="F1998" i="16"/>
  <c r="F1484" i="16"/>
  <c r="F794" i="16"/>
  <c r="H475" i="16"/>
  <c r="G347" i="16"/>
  <c r="J423" i="16"/>
  <c r="F2168" i="16"/>
  <c r="J357" i="16"/>
  <c r="G2163" i="16"/>
  <c r="I1128" i="16"/>
  <c r="I1719" i="16"/>
  <c r="G1319" i="16"/>
  <c r="G419" i="16"/>
  <c r="I475" i="16"/>
  <c r="H347" i="16"/>
  <c r="F423" i="16"/>
  <c r="J2168" i="16"/>
  <c r="G357" i="16"/>
  <c r="Y1953" i="16"/>
  <c r="I1953" i="16"/>
  <c r="F2009" i="16"/>
  <c r="F2427" i="16"/>
  <c r="H1584" i="16"/>
  <c r="H1925" i="16"/>
  <c r="F891" i="16"/>
  <c r="G337" i="16"/>
  <c r="Y341" i="16"/>
  <c r="G403" i="16"/>
  <c r="J1047" i="16"/>
  <c r="J1710" i="16"/>
  <c r="I371" i="16"/>
  <c r="J395" i="16"/>
  <c r="H449" i="16"/>
  <c r="Y457" i="16"/>
  <c r="Y445" i="16"/>
  <c r="G395" i="16"/>
  <c r="Y433" i="16"/>
  <c r="Y347" i="16"/>
  <c r="F1786" i="16"/>
  <c r="H1047" i="16"/>
  <c r="J1560" i="16"/>
  <c r="H543" i="16"/>
  <c r="J543" i="16"/>
  <c r="Y403" i="16"/>
  <c r="Y429" i="16"/>
  <c r="Y431" i="16"/>
  <c r="G640" i="16"/>
  <c r="H640" i="16"/>
  <c r="J674" i="16"/>
  <c r="I674" i="16"/>
  <c r="S1021" i="16"/>
  <c r="F1021" i="16" s="1"/>
  <c r="I1941" i="16"/>
  <c r="G820" i="16"/>
  <c r="H820" i="16"/>
  <c r="J820" i="16"/>
  <c r="S1698" i="16"/>
  <c r="E1698" i="16" s="1"/>
  <c r="H1172" i="16"/>
  <c r="G1172" i="16"/>
  <c r="F1172" i="16"/>
  <c r="I1172" i="16"/>
  <c r="I858" i="16"/>
  <c r="J858" i="16"/>
  <c r="H685" i="16"/>
  <c r="G538" i="16"/>
  <c r="I538" i="16"/>
  <c r="F842" i="16"/>
  <c r="I842" i="16"/>
  <c r="G842" i="16"/>
  <c r="F1043" i="16"/>
  <c r="I1043" i="16"/>
  <c r="J1043" i="16"/>
  <c r="G1067" i="16"/>
  <c r="J1067" i="16"/>
  <c r="I1067" i="16"/>
  <c r="H1067" i="16"/>
  <c r="Y742" i="16"/>
  <c r="E1306" i="16"/>
  <c r="G1306" i="16"/>
  <c r="G516" i="16"/>
  <c r="F516" i="16"/>
  <c r="J516" i="16"/>
  <c r="S1151" i="16"/>
  <c r="E1151" i="16" s="1"/>
  <c r="I2220" i="16"/>
  <c r="J2220" i="16"/>
  <c r="G2220" i="16"/>
  <c r="F2220" i="16"/>
  <c r="H2244" i="16"/>
  <c r="G2244" i="16"/>
  <c r="J2447" i="16"/>
  <c r="G2447" i="16"/>
  <c r="H2447" i="16"/>
  <c r="S608" i="16"/>
  <c r="E608" i="16" s="1"/>
  <c r="H1320" i="16"/>
  <c r="I1320" i="16"/>
  <c r="J1320" i="16"/>
  <c r="G1326" i="16"/>
  <c r="H1326" i="16"/>
  <c r="J1326" i="16"/>
  <c r="I1326" i="16"/>
  <c r="S377" i="16"/>
  <c r="Y2450" i="16"/>
  <c r="I1227" i="16"/>
  <c r="F1227" i="16"/>
  <c r="I1553" i="16"/>
  <c r="J1553" i="16"/>
  <c r="D1589" i="16"/>
  <c r="H1589" i="16"/>
  <c r="E1673" i="16"/>
  <c r="G1673" i="16"/>
  <c r="J2311" i="16"/>
  <c r="G2311" i="16"/>
  <c r="I878" i="16"/>
  <c r="J878" i="16"/>
  <c r="F1665" i="16"/>
  <c r="I1665" i="16"/>
  <c r="D1487" i="16"/>
  <c r="F1487" i="16"/>
  <c r="J2342" i="16"/>
  <c r="F2342" i="16"/>
  <c r="H2342" i="16"/>
  <c r="J681" i="16"/>
  <c r="F681" i="16"/>
  <c r="H1567" i="16"/>
  <c r="F1567" i="16"/>
  <c r="I1567" i="16"/>
  <c r="G1567" i="16"/>
  <c r="E1802" i="16"/>
  <c r="D1802" i="16"/>
  <c r="F1802" i="16"/>
  <c r="J2327" i="16"/>
  <c r="E2327" i="16"/>
  <c r="G1577" i="16"/>
  <c r="G1002" i="16"/>
  <c r="E644" i="16"/>
  <c r="D644" i="16"/>
  <c r="G1606" i="16"/>
  <c r="E1606" i="16"/>
  <c r="D741" i="16"/>
  <c r="J741" i="16"/>
  <c r="E741" i="16"/>
  <c r="J994" i="16"/>
  <c r="G994" i="16"/>
  <c r="H994" i="16"/>
  <c r="I994" i="16"/>
  <c r="D994" i="16"/>
  <c r="U994" i="16" s="1"/>
  <c r="I912" i="16"/>
  <c r="F960" i="16"/>
  <c r="F2432" i="16"/>
  <c r="I2432" i="16"/>
  <c r="J2089" i="16"/>
  <c r="J828" i="16"/>
  <c r="F741" i="16"/>
  <c r="F994" i="16"/>
  <c r="E935" i="16"/>
  <c r="F935" i="16"/>
  <c r="E2230" i="16"/>
  <c r="G2230" i="16"/>
  <c r="H2230" i="16"/>
  <c r="I2230" i="16"/>
  <c r="H731" i="16"/>
  <c r="J731" i="16"/>
  <c r="E1400" i="16"/>
  <c r="G1400" i="16"/>
  <c r="E1478" i="16"/>
  <c r="I1478" i="16"/>
  <c r="F692" i="16"/>
  <c r="D692" i="16"/>
  <c r="E811" i="16"/>
  <c r="E717" i="16"/>
  <c r="D528" i="16"/>
  <c r="I528" i="16"/>
  <c r="S2330" i="16"/>
  <c r="Y2239" i="16"/>
  <c r="G2103" i="16"/>
  <c r="J2192" i="16"/>
  <c r="D544" i="16"/>
  <c r="E544" i="16"/>
  <c r="E831" i="16"/>
  <c r="D831" i="16"/>
  <c r="Y2017" i="16"/>
  <c r="Y1901" i="16"/>
  <c r="Y1897" i="16"/>
  <c r="Y1492" i="16"/>
  <c r="Y1009" i="16"/>
  <c r="Y1005" i="16"/>
  <c r="Y685" i="16"/>
  <c r="Y1368" i="16"/>
  <c r="Y1357" i="16"/>
  <c r="Y1353" i="16"/>
  <c r="Y724" i="16"/>
  <c r="Y575" i="16"/>
  <c r="Y571" i="16"/>
  <c r="Y567" i="16"/>
  <c r="Y563" i="16"/>
  <c r="Y559" i="16"/>
  <c r="Y551" i="16"/>
  <c r="Y2415" i="16"/>
  <c r="Y2407" i="16"/>
  <c r="Y2279" i="16"/>
  <c r="Y2183" i="16"/>
  <c r="Y2179" i="16"/>
  <c r="Y2047" i="16"/>
  <c r="Y2043" i="16"/>
  <c r="Y2039" i="16"/>
  <c r="Y2035" i="16"/>
  <c r="Y2031" i="16"/>
  <c r="Y2001" i="16"/>
  <c r="Y1957" i="16"/>
  <c r="Y1949" i="16"/>
  <c r="Y1945" i="16"/>
  <c r="Y1698" i="16"/>
  <c r="Y1296" i="16"/>
  <c r="Y1276" i="16"/>
  <c r="Y1272" i="16"/>
  <c r="Y1264" i="16"/>
  <c r="Y1256" i="16"/>
  <c r="Y1814" i="16"/>
  <c r="D549" i="16"/>
  <c r="Y2350" i="16"/>
  <c r="Y2346" i="16"/>
  <c r="Y2135" i="16"/>
  <c r="Y2131" i="16"/>
  <c r="Y2127" i="16"/>
  <c r="Y2123" i="16"/>
  <c r="Y2119" i="16"/>
  <c r="Y2115" i="16"/>
  <c r="Y1913" i="16"/>
  <c r="Y1909" i="16"/>
  <c r="Y1174" i="16"/>
  <c r="Y1029" i="16"/>
  <c r="Y900" i="16"/>
  <c r="Y541" i="16"/>
  <c r="Y2386" i="16"/>
  <c r="Y2292" i="16"/>
  <c r="Y2092" i="16"/>
  <c r="Y2014" i="16"/>
  <c r="Y2418" i="16"/>
  <c r="Y2345" i="16"/>
  <c r="Y2341" i="16"/>
  <c r="Y2325" i="16"/>
  <c r="Y2190" i="16"/>
  <c r="Y2182" i="16"/>
  <c r="Y2178" i="16"/>
  <c r="Y2151" i="16"/>
  <c r="Y1590" i="16"/>
  <c r="D542" i="16"/>
  <c r="Y1993" i="16"/>
  <c r="Y1985" i="16"/>
  <c r="Y1981" i="16"/>
  <c r="Y1977" i="16"/>
  <c r="Y1973" i="16"/>
  <c r="Y1965" i="16"/>
  <c r="Y1961" i="16"/>
  <c r="Y1950" i="16"/>
  <c r="Y1942" i="16"/>
  <c r="Y1893" i="16"/>
  <c r="Y1874" i="16"/>
  <c r="Y1804" i="16"/>
  <c r="Y1730" i="16"/>
  <c r="Y1726" i="16"/>
  <c r="Y1653" i="16"/>
  <c r="Y1596" i="16"/>
  <c r="Y1592" i="16"/>
  <c r="Y1584" i="16"/>
  <c r="Y1560" i="16"/>
  <c r="Y1505" i="16"/>
  <c r="Y1447" i="16"/>
  <c r="Y1443" i="16"/>
  <c r="Y1439" i="16"/>
  <c r="Y1331" i="16"/>
  <c r="Y1147" i="16"/>
  <c r="Y1143" i="16"/>
  <c r="Y1100" i="16"/>
  <c r="Y1088" i="16"/>
  <c r="Y1084" i="16"/>
  <c r="Y928" i="16"/>
  <c r="Y865" i="16"/>
  <c r="Y825" i="16"/>
  <c r="Y730" i="16"/>
  <c r="Y608" i="16"/>
  <c r="Y2201" i="16"/>
  <c r="Y1738" i="16"/>
  <c r="H2215" i="16"/>
  <c r="I2215" i="16"/>
  <c r="G2215" i="16"/>
  <c r="D2211" i="16"/>
  <c r="J2211" i="16"/>
  <c r="F1305" i="16"/>
  <c r="I1450" i="16"/>
  <c r="J1081" i="16"/>
  <c r="H1319" i="16"/>
  <c r="F1237" i="16"/>
  <c r="J1294" i="16"/>
  <c r="I1141" i="16"/>
  <c r="S2294" i="16"/>
  <c r="D2294" i="16" s="1"/>
  <c r="S1682" i="16"/>
  <c r="Y1760" i="16"/>
  <c r="I2097" i="16"/>
  <c r="H2097" i="16"/>
  <c r="F2097" i="16"/>
  <c r="D471" i="16"/>
  <c r="G471" i="16"/>
  <c r="I471" i="16"/>
  <c r="E445" i="16"/>
  <c r="H445" i="16"/>
  <c r="I2113" i="16"/>
  <c r="E2113" i="16"/>
  <c r="D2113" i="16"/>
  <c r="F2113" i="16"/>
  <c r="D694" i="16"/>
  <c r="H694" i="16"/>
  <c r="E694" i="16"/>
  <c r="F694" i="16"/>
  <c r="I694" i="16"/>
  <c r="G694" i="16"/>
  <c r="G1460" i="16"/>
  <c r="E1460" i="16"/>
  <c r="D1460" i="16"/>
  <c r="F1460" i="16"/>
  <c r="H1460" i="16"/>
  <c r="I1460" i="16"/>
  <c r="Y2111" i="16"/>
  <c r="Y2107" i="16"/>
  <c r="F2014" i="16"/>
  <c r="D2014" i="16"/>
  <c r="I2014" i="16"/>
  <c r="E2014" i="16"/>
  <c r="H2014" i="16"/>
  <c r="G2014" i="16"/>
  <c r="J1906" i="16"/>
  <c r="D1906" i="16"/>
  <c r="F1906" i="16"/>
  <c r="H1906" i="16"/>
  <c r="E1906" i="16"/>
  <c r="Y1866" i="16"/>
  <c r="Y1835" i="16"/>
  <c r="Y1831" i="16"/>
  <c r="Y1827" i="16"/>
  <c r="Y1823" i="16"/>
  <c r="Y1819" i="16"/>
  <c r="Y1792" i="16"/>
  <c r="S1788" i="16"/>
  <c r="H1788" i="16" s="1"/>
  <c r="D1619" i="16"/>
  <c r="I1619" i="16"/>
  <c r="E1619" i="16"/>
  <c r="J1619" i="16"/>
  <c r="G1619" i="16"/>
  <c r="F1619" i="16"/>
  <c r="D1482" i="16"/>
  <c r="H1482" i="16"/>
  <c r="E1482" i="16"/>
  <c r="F1482" i="16"/>
  <c r="I893" i="16"/>
  <c r="J893" i="16"/>
  <c r="D2061" i="16"/>
  <c r="G2061" i="16"/>
  <c r="H704" i="16"/>
  <c r="G704" i="16"/>
  <c r="I704" i="16"/>
  <c r="E1728" i="16"/>
  <c r="G1728" i="16"/>
  <c r="E1596" i="16"/>
  <c r="H1596" i="16"/>
  <c r="J1596" i="16"/>
  <c r="G1669" i="16"/>
  <c r="D1669" i="16"/>
  <c r="D1467" i="16"/>
  <c r="H1467" i="16"/>
  <c r="I1467" i="16"/>
  <c r="G1545" i="16"/>
  <c r="J1545" i="16"/>
  <c r="F1808" i="16"/>
  <c r="G1808" i="16"/>
  <c r="J2047" i="16"/>
  <c r="H2047" i="16"/>
  <c r="I2047" i="16"/>
  <c r="H1307" i="16"/>
  <c r="I1307" i="16"/>
  <c r="G1307" i="16"/>
  <c r="E1472" i="16"/>
  <c r="H1472" i="16"/>
  <c r="G1472" i="16"/>
  <c r="F1472" i="16"/>
  <c r="H1981" i="16"/>
  <c r="I1981" i="16"/>
  <c r="J2117" i="16"/>
  <c r="F2117" i="16"/>
  <c r="D1117" i="16"/>
  <c r="G1117" i="16"/>
  <c r="J1117" i="16"/>
  <c r="E1117" i="16"/>
  <c r="I1117" i="16"/>
  <c r="H1117" i="16"/>
  <c r="H1208" i="16"/>
  <c r="J1208" i="16"/>
  <c r="I1269" i="16"/>
  <c r="G1269" i="16"/>
  <c r="F1269" i="16"/>
  <c r="J1269" i="16"/>
  <c r="D1986" i="16"/>
  <c r="J1986" i="16"/>
  <c r="F1986" i="16"/>
  <c r="H1986" i="16"/>
  <c r="I1986" i="16"/>
  <c r="F2160" i="16"/>
  <c r="H2160" i="16"/>
  <c r="F634" i="16"/>
  <c r="G634" i="16"/>
  <c r="E793" i="16"/>
  <c r="G793" i="16"/>
  <c r="J793" i="16"/>
  <c r="F793" i="16"/>
  <c r="I849" i="16"/>
  <c r="F849" i="16"/>
  <c r="H849" i="16"/>
  <c r="I1159" i="16"/>
  <c r="J1159" i="16"/>
  <c r="H1159" i="16"/>
  <c r="F1178" i="16"/>
  <c r="H1178" i="16"/>
  <c r="E1785" i="16"/>
  <c r="F1785" i="16"/>
  <c r="I1785" i="16"/>
  <c r="G1785" i="16"/>
  <c r="J1785" i="16"/>
  <c r="H1785" i="16"/>
  <c r="G1865" i="16"/>
  <c r="F1865" i="16"/>
  <c r="I1865" i="16"/>
  <c r="F2011" i="16"/>
  <c r="J2011" i="16"/>
  <c r="D2039" i="16"/>
  <c r="F2039" i="16"/>
  <c r="G2039" i="16"/>
  <c r="I2039" i="16"/>
  <c r="J2039" i="16"/>
  <c r="H2039" i="16"/>
  <c r="D2057" i="16"/>
  <c r="J2057" i="16"/>
  <c r="I2057" i="16"/>
  <c r="H2057" i="16"/>
  <c r="D2077" i="16"/>
  <c r="H2077" i="16"/>
  <c r="J2077" i="16"/>
  <c r="F2077" i="16"/>
  <c r="F1091" i="16"/>
  <c r="I1091" i="16"/>
  <c r="G1091" i="16"/>
  <c r="H1116" i="16"/>
  <c r="J1116" i="16"/>
  <c r="H1639" i="16"/>
  <c r="F1639" i="16"/>
  <c r="J1639" i="16"/>
  <c r="D2356" i="16"/>
  <c r="H2356" i="16"/>
  <c r="I2356" i="16"/>
  <c r="H597" i="16"/>
  <c r="F597" i="16"/>
  <c r="J597" i="16"/>
  <c r="D1236" i="16"/>
  <c r="E1236" i="16"/>
  <c r="G1236" i="16"/>
  <c r="I1236" i="16"/>
  <c r="F1236" i="16"/>
  <c r="D1504" i="16"/>
  <c r="H1504" i="16"/>
  <c r="E1504" i="16"/>
  <c r="J1504" i="16"/>
  <c r="G1504" i="16"/>
  <c r="D1841" i="16"/>
  <c r="G1841" i="16"/>
  <c r="E1841" i="16"/>
  <c r="F1841" i="16"/>
  <c r="I1841" i="16"/>
  <c r="J1841" i="16"/>
  <c r="E953" i="16"/>
  <c r="G953" i="16"/>
  <c r="J953" i="16"/>
  <c r="I953" i="16"/>
  <c r="D953" i="16"/>
  <c r="U953" i="16" s="1"/>
  <c r="D2196" i="16"/>
  <c r="H2196" i="16"/>
  <c r="J2196" i="16"/>
  <c r="E2196" i="16"/>
  <c r="I2196" i="16"/>
  <c r="G2196" i="16"/>
  <c r="G1237" i="16"/>
  <c r="F1110" i="16"/>
  <c r="H2061" i="16"/>
  <c r="I1388" i="16"/>
  <c r="J1722" i="16"/>
  <c r="F2155" i="16"/>
  <c r="F1450" i="16"/>
  <c r="G1081" i="16"/>
  <c r="F1081" i="16"/>
  <c r="I1237" i="16"/>
  <c r="F1101" i="16"/>
  <c r="I1294" i="16"/>
  <c r="J1347" i="16"/>
  <c r="F1085" i="16"/>
  <c r="H1271" i="16"/>
  <c r="F1575" i="16"/>
  <c r="F1117" i="16"/>
  <c r="I1116" i="16"/>
  <c r="G827" i="16"/>
  <c r="F1596" i="16"/>
  <c r="H1141" i="16"/>
  <c r="H2338" i="16"/>
  <c r="G2292" i="16"/>
  <c r="I1596" i="16"/>
  <c r="G2356" i="16"/>
  <c r="G1961" i="16"/>
  <c r="G711" i="16"/>
  <c r="H2107" i="16"/>
  <c r="H2117" i="16"/>
  <c r="F582" i="16"/>
  <c r="J514" i="16"/>
  <c r="I1742" i="16"/>
  <c r="H2011" i="16"/>
  <c r="H1728" i="16"/>
  <c r="F1270" i="16"/>
  <c r="F2107" i="16"/>
  <c r="J635" i="16"/>
  <c r="G635" i="16"/>
  <c r="H635" i="16"/>
  <c r="G850" i="16"/>
  <c r="J850" i="16"/>
  <c r="I978" i="16"/>
  <c r="H978" i="16"/>
  <c r="J978" i="16"/>
  <c r="F1746" i="16"/>
  <c r="H1746" i="16"/>
  <c r="G1775" i="16"/>
  <c r="H1775" i="16"/>
  <c r="H1575" i="16"/>
  <c r="F2292" i="16"/>
  <c r="G2047" i="16"/>
  <c r="F2047" i="16"/>
  <c r="I2292" i="16"/>
  <c r="H2425" i="16"/>
  <c r="F2425" i="16"/>
  <c r="F1159" i="16"/>
  <c r="J849" i="16"/>
  <c r="G1208" i="16"/>
  <c r="G558" i="16"/>
  <c r="F558" i="16"/>
  <c r="H2432" i="16"/>
  <c r="H1865" i="16"/>
  <c r="G1178" i="16"/>
  <c r="F996" i="16"/>
  <c r="I996" i="16"/>
  <c r="J996" i="16"/>
  <c r="J1008" i="16"/>
  <c r="H1008" i="16"/>
  <c r="I1008" i="16"/>
  <c r="F1532" i="16"/>
  <c r="H1532" i="16"/>
  <c r="H1236" i="16"/>
  <c r="F1504" i="16"/>
  <c r="F953" i="16"/>
  <c r="D2189" i="16"/>
  <c r="G2189" i="16"/>
  <c r="I2341" i="16"/>
  <c r="J2341" i="16"/>
  <c r="G2341" i="16"/>
  <c r="E2372" i="16"/>
  <c r="I2372" i="16"/>
  <c r="I2179" i="16"/>
  <c r="H2179" i="16"/>
  <c r="F2179" i="16"/>
  <c r="G2179" i="16"/>
  <c r="J1727" i="16"/>
  <c r="I1727" i="16"/>
  <c r="G1727" i="16"/>
  <c r="G1088" i="16"/>
  <c r="F1088" i="16"/>
  <c r="H1088" i="16"/>
  <c r="F1171" i="16"/>
  <c r="G1171" i="16"/>
  <c r="F1265" i="16"/>
  <c r="J1265" i="16"/>
  <c r="I1265" i="16"/>
  <c r="J2188" i="16"/>
  <c r="G2188" i="16"/>
  <c r="F713" i="16"/>
  <c r="G713" i="16"/>
  <c r="J713" i="16"/>
  <c r="G2214" i="16"/>
  <c r="I2214" i="16"/>
  <c r="F1758" i="16"/>
  <c r="G1758" i="16"/>
  <c r="H774" i="16"/>
  <c r="G774" i="16"/>
  <c r="H801" i="16"/>
  <c r="G801" i="16"/>
  <c r="I1211" i="16"/>
  <c r="H1211" i="16"/>
  <c r="F1211" i="16"/>
  <c r="H479" i="16"/>
  <c r="F479" i="16"/>
  <c r="G479" i="16"/>
  <c r="D423" i="16"/>
  <c r="E423" i="16"/>
  <c r="G423" i="16"/>
  <c r="E379" i="16"/>
  <c r="D379" i="16"/>
  <c r="F379" i="16"/>
  <c r="I379" i="16"/>
  <c r="H379" i="16"/>
  <c r="E329" i="16"/>
  <c r="I329" i="16"/>
  <c r="E673" i="16"/>
  <c r="D673" i="16"/>
  <c r="G673" i="16"/>
  <c r="J673" i="16"/>
  <c r="E549" i="16"/>
  <c r="I549" i="16"/>
  <c r="J549" i="16"/>
  <c r="D979" i="16"/>
  <c r="F979" i="16"/>
  <c r="H979" i="16"/>
  <c r="G979" i="16"/>
  <c r="I979" i="16"/>
  <c r="E979" i="16"/>
  <c r="H1792" i="16"/>
  <c r="F1792" i="16"/>
  <c r="E1792" i="16"/>
  <c r="D1792" i="16"/>
  <c r="E1011" i="16"/>
  <c r="D1011" i="16"/>
  <c r="J1011" i="16"/>
  <c r="F1011" i="16"/>
  <c r="H1011" i="16"/>
  <c r="I1011" i="16"/>
  <c r="S2389" i="16"/>
  <c r="S2385" i="16"/>
  <c r="D2385" i="16" s="1"/>
  <c r="Y2385" i="16"/>
  <c r="Y2381" i="16"/>
  <c r="S2381" i="16"/>
  <c r="G2381" i="16" s="1"/>
  <c r="S2377" i="16"/>
  <c r="G2377" i="16" s="1"/>
  <c r="D2373" i="16"/>
  <c r="F2373" i="16"/>
  <c r="E2369" i="16"/>
  <c r="H2369" i="16"/>
  <c r="F2369" i="16"/>
  <c r="I2369" i="16"/>
  <c r="E2365" i="16"/>
  <c r="I2365" i="16"/>
  <c r="H2365" i="16"/>
  <c r="F2365" i="16"/>
  <c r="D2365" i="16"/>
  <c r="G2365" i="16"/>
  <c r="S2362" i="16"/>
  <c r="Y2362" i="16"/>
  <c r="S2302" i="16"/>
  <c r="E2302" i="16" s="1"/>
  <c r="Y2302" i="16"/>
  <c r="S2298" i="16"/>
  <c r="G2298" i="16" s="1"/>
  <c r="I2291" i="16"/>
  <c r="H2291" i="16"/>
  <c r="S2287" i="16"/>
  <c r="G2287" i="16" s="1"/>
  <c r="Y2287" i="16"/>
  <c r="S2283" i="16"/>
  <c r="E2283" i="16" s="1"/>
  <c r="S2275" i="16"/>
  <c r="G2275" i="16" s="1"/>
  <c r="S2271" i="16"/>
  <c r="D2259" i="16"/>
  <c r="H2259" i="16"/>
  <c r="I2259" i="16"/>
  <c r="S2255" i="16"/>
  <c r="Y2255" i="16"/>
  <c r="E2251" i="16"/>
  <c r="I2251" i="16"/>
  <c r="F2251" i="16"/>
  <c r="D2247" i="16"/>
  <c r="H2247" i="16"/>
  <c r="I2247" i="16"/>
  <c r="F2247" i="16"/>
  <c r="S2243" i="16"/>
  <c r="G2243" i="16" s="1"/>
  <c r="Y2243" i="16"/>
  <c r="D2235" i="16"/>
  <c r="H2235" i="16"/>
  <c r="D2231" i="16"/>
  <c r="J2231" i="16"/>
  <c r="S2227" i="16"/>
  <c r="G2227" i="16" s="1"/>
  <c r="S2223" i="16"/>
  <c r="G2223" i="16" s="1"/>
  <c r="S2219" i="16"/>
  <c r="E2219" i="16" s="1"/>
  <c r="I2207" i="16"/>
  <c r="J2207" i="16"/>
  <c r="H2207" i="16"/>
  <c r="S2111" i="16"/>
  <c r="G2111" i="16" s="1"/>
  <c r="D2099" i="16"/>
  <c r="I2099" i="16"/>
  <c r="J2099" i="16"/>
  <c r="H2099" i="16"/>
  <c r="E2099" i="16"/>
  <c r="S2095" i="16"/>
  <c r="G2095" i="16" s="1"/>
  <c r="Y2095" i="16"/>
  <c r="D2091" i="16"/>
  <c r="H2091" i="16"/>
  <c r="I2091" i="16"/>
  <c r="J2087" i="16"/>
  <c r="E2087" i="16"/>
  <c r="F2087" i="16"/>
  <c r="D2087" i="16"/>
  <c r="H2087" i="16"/>
  <c r="I2087" i="16"/>
  <c r="S2083" i="16"/>
  <c r="G2083" i="16" s="1"/>
  <c r="S2079" i="16"/>
  <c r="G2079" i="16" s="1"/>
  <c r="S2071" i="16"/>
  <c r="G2071" i="16" s="1"/>
  <c r="S2059" i="16"/>
  <c r="D2059" i="16" s="1"/>
  <c r="J2055" i="16"/>
  <c r="F2055" i="16"/>
  <c r="S1933" i="16"/>
  <c r="G1933" i="16" s="1"/>
  <c r="Y1933" i="16"/>
  <c r="S1921" i="16"/>
  <c r="Y1921" i="16"/>
  <c r="S1885" i="16"/>
  <c r="G1885" i="16" s="1"/>
  <c r="G1881" i="16"/>
  <c r="F1881" i="16"/>
  <c r="H1881" i="16"/>
  <c r="D1881" i="16"/>
  <c r="J1881" i="16"/>
  <c r="S1877" i="16"/>
  <c r="G1877" i="16" s="1"/>
  <c r="S1873" i="16"/>
  <c r="D1873" i="16" s="1"/>
  <c r="Y1873" i="16"/>
  <c r="S1869" i="16"/>
  <c r="G1869" i="16" s="1"/>
  <c r="S1862" i="16"/>
  <c r="G1862" i="16" s="1"/>
  <c r="S1859" i="16"/>
  <c r="G1859" i="16" s="1"/>
  <c r="Y1859" i="16"/>
  <c r="S1851" i="16"/>
  <c r="S1843" i="16"/>
  <c r="G1843" i="16" s="1"/>
  <c r="S1839" i="16"/>
  <c r="H1839" i="16" s="1"/>
  <c r="Y1839" i="16"/>
  <c r="F1831" i="16"/>
  <c r="H1831" i="16"/>
  <c r="J1823" i="16"/>
  <c r="E1823" i="16"/>
  <c r="D1823" i="16"/>
  <c r="F1823" i="16"/>
  <c r="H1823" i="16"/>
  <c r="I1823" i="16"/>
  <c r="G1810" i="16"/>
  <c r="J1810" i="16"/>
  <c r="E1810" i="16"/>
  <c r="D1810" i="16"/>
  <c r="F1810" i="16"/>
  <c r="I1810" i="16"/>
  <c r="D1806" i="16"/>
  <c r="J1806" i="16"/>
  <c r="I1806" i="16"/>
  <c r="H1806" i="16"/>
  <c r="F1806" i="16"/>
  <c r="E1806" i="16"/>
  <c r="G1792" i="16"/>
  <c r="S1784" i="16"/>
  <c r="G1784" i="16" s="1"/>
  <c r="Y1784" i="16"/>
  <c r="S1780" i="16"/>
  <c r="G1780" i="16" s="1"/>
  <c r="S1776" i="16"/>
  <c r="G1776" i="16" s="1"/>
  <c r="Y1776" i="16"/>
  <c r="S1772" i="16"/>
  <c r="G1772" i="16" s="1"/>
  <c r="Y1772" i="16"/>
  <c r="S1768" i="16"/>
  <c r="G1768" i="16" s="1"/>
  <c r="Y1768" i="16"/>
  <c r="Y1764" i="16"/>
  <c r="S1764" i="16"/>
  <c r="D1764" i="16" s="1"/>
  <c r="D1760" i="16"/>
  <c r="F1760" i="16"/>
  <c r="H1760" i="16"/>
  <c r="S1736" i="16"/>
  <c r="G1736" i="16" s="1"/>
  <c r="Y1736" i="16"/>
  <c r="S1733" i="16"/>
  <c r="Y1733" i="16"/>
  <c r="F1729" i="16"/>
  <c r="J1729" i="16"/>
  <c r="H1729" i="16"/>
  <c r="I1729" i="16"/>
  <c r="E1729" i="16"/>
  <c r="S1725" i="16"/>
  <c r="S1717" i="16"/>
  <c r="Y1717" i="16"/>
  <c r="S1713" i="16"/>
  <c r="Y1713" i="16"/>
  <c r="S1709" i="16"/>
  <c r="G1709" i="16" s="1"/>
  <c r="Y1709" i="16"/>
  <c r="S1705" i="16"/>
  <c r="Y1705" i="16"/>
  <c r="S1701" i="16"/>
  <c r="G1701" i="16" s="1"/>
  <c r="Y1701" i="16"/>
  <c r="S1697" i="16"/>
  <c r="G1697" i="16" s="1"/>
  <c r="Y1697" i="16"/>
  <c r="I1694" i="16"/>
  <c r="J1694" i="16"/>
  <c r="D1694" i="16"/>
  <c r="S1686" i="16"/>
  <c r="E1686" i="16" s="1"/>
  <c r="Y1686" i="16"/>
  <c r="H1678" i="16"/>
  <c r="D1678" i="16"/>
  <c r="I1678" i="16"/>
  <c r="E1678" i="16"/>
  <c r="J1678" i="16"/>
  <c r="Y1674" i="16"/>
  <c r="S1674" i="16"/>
  <c r="E1674" i="16" s="1"/>
  <c r="S1671" i="16"/>
  <c r="D1671" i="16" s="1"/>
  <c r="E1667" i="16"/>
  <c r="F1667" i="16"/>
  <c r="D1667" i="16"/>
  <c r="H1667" i="16"/>
  <c r="S1663" i="16"/>
  <c r="G1663" i="16" s="1"/>
  <c r="S1659" i="16"/>
  <c r="G1659" i="16" s="1"/>
  <c r="S1656" i="16"/>
  <c r="D1656" i="16" s="1"/>
  <c r="I1652" i="16"/>
  <c r="E1652" i="16"/>
  <c r="H1652" i="16"/>
  <c r="D1652" i="16"/>
  <c r="G1652" i="16"/>
  <c r="S1649" i="16"/>
  <c r="S1645" i="16"/>
  <c r="S1641" i="16"/>
  <c r="G1641" i="16" s="1"/>
  <c r="Y1641" i="16"/>
  <c r="D1613" i="16"/>
  <c r="F1613" i="16"/>
  <c r="G1613" i="16"/>
  <c r="J1613" i="16"/>
  <c r="J1514" i="16"/>
  <c r="H1514" i="16"/>
  <c r="F1514" i="16"/>
  <c r="E1514" i="16"/>
  <c r="D1514" i="16"/>
  <c r="G1514" i="16"/>
  <c r="E1244" i="16"/>
  <c r="D1244" i="16"/>
  <c r="F1244" i="16"/>
  <c r="H1244" i="16"/>
  <c r="F1079" i="16"/>
  <c r="J1079" i="16"/>
  <c r="E1079" i="16"/>
  <c r="G1079" i="16"/>
  <c r="H1079" i="16"/>
  <c r="D1079" i="16"/>
  <c r="I1079" i="16"/>
  <c r="F930" i="16"/>
  <c r="H930" i="16"/>
  <c r="G930" i="16"/>
  <c r="J930" i="16"/>
  <c r="E930" i="16"/>
  <c r="U930" i="16" s="1"/>
  <c r="I930" i="16"/>
  <c r="D915" i="16"/>
  <c r="J915" i="16"/>
  <c r="I915" i="16"/>
  <c r="H915" i="16"/>
  <c r="E915" i="16"/>
  <c r="G915" i="16"/>
  <c r="E841" i="16"/>
  <c r="D841" i="16"/>
  <c r="F841" i="16"/>
  <c r="I841" i="16"/>
  <c r="G841" i="16"/>
  <c r="J841" i="16"/>
  <c r="D729" i="16"/>
  <c r="I729" i="16"/>
  <c r="H729" i="16"/>
  <c r="G729" i="16"/>
  <c r="F726" i="16"/>
  <c r="E726" i="16"/>
  <c r="D712" i="16"/>
  <c r="F712" i="16"/>
  <c r="E712" i="16"/>
  <c r="I712" i="16"/>
  <c r="J712" i="16"/>
  <c r="G712" i="16"/>
  <c r="H712" i="16"/>
  <c r="D646" i="16"/>
  <c r="E646" i="16"/>
  <c r="I646" i="16"/>
  <c r="H646" i="16"/>
  <c r="F646" i="16"/>
  <c r="G646" i="16"/>
  <c r="E610" i="16"/>
  <c r="D610" i="16"/>
  <c r="J610" i="16"/>
  <c r="I610" i="16"/>
  <c r="G610" i="16"/>
  <c r="H610" i="16"/>
  <c r="F610" i="16"/>
  <c r="E596" i="16"/>
  <c r="U596" i="16" s="1"/>
  <c r="H596" i="16"/>
  <c r="I596" i="16"/>
  <c r="G1722" i="16"/>
  <c r="H715" i="16"/>
  <c r="I2061" i="16"/>
  <c r="F1388" i="16"/>
  <c r="F1722" i="16"/>
  <c r="I794" i="16"/>
  <c r="H1085" i="16"/>
  <c r="F1271" i="16"/>
  <c r="I2168" i="16"/>
  <c r="J1758" i="16"/>
  <c r="G1981" i="16"/>
  <c r="G1988" i="16"/>
  <c r="H1618" i="16"/>
  <c r="F2235" i="16"/>
  <c r="J1988" i="16"/>
  <c r="I1639" i="16"/>
  <c r="J2292" i="16"/>
  <c r="G1668" i="16"/>
  <c r="F2356" i="16"/>
  <c r="H1961" i="16"/>
  <c r="I2117" i="16"/>
  <c r="J2189" i="16"/>
  <c r="F2199" i="16"/>
  <c r="F1419" i="16"/>
  <c r="I1728" i="16"/>
  <c r="J1180" i="16"/>
  <c r="J774" i="16"/>
  <c r="G2425" i="16"/>
  <c r="F1775" i="16"/>
  <c r="H371" i="16"/>
  <c r="G1110" i="16"/>
  <c r="I1504" i="16"/>
  <c r="G2011" i="16"/>
  <c r="H1322" i="16"/>
  <c r="J1532" i="16"/>
  <c r="G379" i="16"/>
  <c r="J1759" i="16"/>
  <c r="F1341" i="16"/>
  <c r="H2295" i="16"/>
  <c r="H753" i="16"/>
  <c r="H674" i="16"/>
  <c r="I960" i="16"/>
  <c r="H1050" i="16"/>
  <c r="J2229" i="16"/>
  <c r="I2055" i="16"/>
  <c r="F1467" i="16"/>
  <c r="I1026" i="16"/>
  <c r="F2153" i="16"/>
  <c r="I2153" i="16"/>
  <c r="Y1862" i="16"/>
  <c r="I556" i="16"/>
  <c r="J556" i="16"/>
  <c r="J2247" i="16"/>
  <c r="J1307" i="16"/>
  <c r="G2358" i="16"/>
  <c r="G2251" i="16"/>
  <c r="I1758" i="16"/>
  <c r="F1829" i="16"/>
  <c r="J2432" i="16"/>
  <c r="J1088" i="16"/>
  <c r="F1307" i="16"/>
  <c r="J1014" i="16"/>
  <c r="H1014" i="16"/>
  <c r="E1353" i="16"/>
  <c r="F1353" i="16"/>
  <c r="J1353" i="16"/>
  <c r="G2235" i="16"/>
  <c r="I1760" i="16"/>
  <c r="G1159" i="16"/>
  <c r="G549" i="16"/>
  <c r="F729" i="16"/>
  <c r="J2259" i="16"/>
  <c r="F2214" i="16"/>
  <c r="J1831" i="16"/>
  <c r="G2259" i="16"/>
  <c r="G726" i="16"/>
  <c r="G849" i="16"/>
  <c r="G2087" i="16"/>
  <c r="J2179" i="16"/>
  <c r="J2091" i="16"/>
  <c r="I1178" i="16"/>
  <c r="Y2247" i="16"/>
  <c r="Y2099" i="16"/>
  <c r="F2196" i="16"/>
  <c r="G1803" i="16"/>
  <c r="Y2251" i="16"/>
  <c r="G2077" i="16"/>
  <c r="D1509" i="16"/>
  <c r="H1509" i="16"/>
  <c r="F1509" i="16"/>
  <c r="I713" i="16"/>
  <c r="H2231" i="16"/>
  <c r="G2207" i="16"/>
  <c r="I754" i="16"/>
  <c r="H754" i="16"/>
  <c r="F754" i="16"/>
  <c r="Y2369" i="16"/>
  <c r="G1011" i="16"/>
  <c r="Y2055" i="16"/>
  <c r="E2376" i="16"/>
  <c r="J2376" i="16"/>
  <c r="Y2271" i="16"/>
  <c r="G2369" i="16"/>
  <c r="G2307" i="16"/>
  <c r="J2307" i="16"/>
  <c r="H2214" i="16"/>
  <c r="I557" i="16"/>
  <c r="G557" i="16"/>
  <c r="G1238" i="16"/>
  <c r="H1238" i="16"/>
  <c r="J1238" i="16"/>
  <c r="I1238" i="16"/>
  <c r="F1238" i="16"/>
  <c r="F759" i="16"/>
  <c r="J759" i="16"/>
  <c r="H759" i="16"/>
  <c r="G875" i="16"/>
  <c r="I875" i="16"/>
  <c r="E900" i="16"/>
  <c r="H900" i="16"/>
  <c r="E951" i="16"/>
  <c r="J951" i="16"/>
  <c r="G1683" i="16"/>
  <c r="H1683" i="16"/>
  <c r="F2017" i="16"/>
  <c r="G2017" i="16"/>
  <c r="I2017" i="16"/>
  <c r="I1479" i="16"/>
  <c r="H1479" i="16"/>
  <c r="J1652" i="16"/>
  <c r="J2061" i="16"/>
  <c r="F882" i="16"/>
  <c r="G2168" i="16"/>
  <c r="H1450" i="16"/>
  <c r="I917" i="16"/>
  <c r="G2200" i="16"/>
  <c r="J1319" i="16"/>
  <c r="F1294" i="16"/>
  <c r="H872" i="16"/>
  <c r="G794" i="16"/>
  <c r="I1085" i="16"/>
  <c r="H423" i="16"/>
  <c r="H1765" i="16"/>
  <c r="G1271" i="16"/>
  <c r="G2113" i="16"/>
  <c r="F1803" i="16"/>
  <c r="I634" i="16"/>
  <c r="F1981" i="16"/>
  <c r="F557" i="16"/>
  <c r="J2235" i="16"/>
  <c r="F2207" i="16"/>
  <c r="G1116" i="16"/>
  <c r="I809" i="16"/>
  <c r="H1808" i="16"/>
  <c r="I2235" i="16"/>
  <c r="J1808" i="16"/>
  <c r="J1171" i="16"/>
  <c r="I759" i="16"/>
  <c r="G2373" i="16"/>
  <c r="J2372" i="16"/>
  <c r="G1618" i="16"/>
  <c r="F1961" i="16"/>
  <c r="F900" i="16"/>
  <c r="I1509" i="16"/>
  <c r="F673" i="16"/>
  <c r="G2117" i="16"/>
  <c r="J1728" i="16"/>
  <c r="F1163" i="16"/>
  <c r="J582" i="16"/>
  <c r="G1831" i="16"/>
  <c r="G1759" i="16"/>
  <c r="F978" i="16"/>
  <c r="G674" i="16"/>
  <c r="J471" i="16"/>
  <c r="G1450" i="16"/>
  <c r="H951" i="16"/>
  <c r="J1066" i="16"/>
  <c r="H875" i="16"/>
  <c r="F2136" i="16"/>
  <c r="I2011" i="16"/>
  <c r="I1055" i="16"/>
  <c r="J704" i="16"/>
  <c r="J479" i="16"/>
  <c r="H1028" i="16"/>
  <c r="F674" i="16"/>
  <c r="H1742" i="16"/>
  <c r="F1759" i="16"/>
  <c r="I874" i="16"/>
  <c r="F635" i="16"/>
  <c r="J753" i="16"/>
  <c r="I1329" i="16"/>
  <c r="H556" i="16"/>
  <c r="G1353" i="16"/>
  <c r="H1353" i="16"/>
  <c r="G1596" i="16"/>
  <c r="F1618" i="16"/>
  <c r="F1630" i="16"/>
  <c r="I2263" i="16"/>
  <c r="F1050" i="16"/>
  <c r="J754" i="16"/>
  <c r="H2189" i="16"/>
  <c r="G2231" i="16"/>
  <c r="F2307" i="16"/>
  <c r="F2091" i="16"/>
  <c r="F702" i="16"/>
  <c r="H2101" i="16"/>
  <c r="G2101" i="16"/>
  <c r="Y1725" i="16"/>
  <c r="F1694" i="16"/>
  <c r="I859" i="16"/>
  <c r="H859" i="16"/>
  <c r="J859" i="16"/>
  <c r="F1678" i="16"/>
  <c r="J596" i="16"/>
  <c r="G1823" i="16"/>
  <c r="G626" i="16"/>
  <c r="I626" i="16"/>
  <c r="H626" i="16"/>
  <c r="I1792" i="16"/>
  <c r="G1760" i="16"/>
  <c r="G2372" i="16"/>
  <c r="J1667" i="16"/>
  <c r="F1727" i="16"/>
  <c r="G1639" i="16"/>
  <c r="G1829" i="16"/>
  <c r="G1265" i="16"/>
  <c r="I1667" i="16"/>
  <c r="J1742" i="16"/>
  <c r="G2057" i="16"/>
  <c r="J1683" i="16"/>
  <c r="I1829" i="16"/>
  <c r="Y2071" i="16"/>
  <c r="I1613" i="16"/>
  <c r="J694" i="16"/>
  <c r="J1236" i="16"/>
  <c r="H549" i="16"/>
  <c r="J2097" i="16"/>
  <c r="G562" i="16"/>
  <c r="H562" i="16"/>
  <c r="J729" i="16"/>
  <c r="J1091" i="16"/>
  <c r="G1211" i="16"/>
  <c r="I2307" i="16"/>
  <c r="H793" i="16"/>
  <c r="H1803" i="16"/>
  <c r="S2239" i="16"/>
  <c r="E2239" i="16" s="1"/>
  <c r="E928" i="16"/>
  <c r="G928" i="16"/>
  <c r="J928" i="16"/>
  <c r="J1036" i="16"/>
  <c r="I1036" i="16"/>
  <c r="D1090" i="16"/>
  <c r="J1090" i="16"/>
  <c r="H1090" i="16"/>
  <c r="G1090" i="16"/>
  <c r="I597" i="16"/>
  <c r="G2097" i="16"/>
  <c r="D2443" i="16"/>
  <c r="G2443" i="16"/>
  <c r="H2443" i="16"/>
  <c r="I582" i="16"/>
  <c r="S2063" i="16"/>
  <c r="H2063" i="16" s="1"/>
  <c r="F1537" i="16"/>
  <c r="G1537" i="16"/>
  <c r="J1537" i="16"/>
  <c r="H1988" i="16"/>
  <c r="F575" i="16"/>
  <c r="I575" i="16"/>
  <c r="I1533" i="16"/>
  <c r="F1533" i="16"/>
  <c r="J1533" i="16"/>
  <c r="F1208" i="16"/>
  <c r="H1269" i="16"/>
  <c r="J1803" i="16"/>
  <c r="F801" i="16"/>
  <c r="J2437" i="16"/>
  <c r="G2437" i="16"/>
  <c r="H953" i="16"/>
  <c r="F561" i="16"/>
  <c r="J561" i="16"/>
  <c r="I561" i="16"/>
  <c r="H2408" i="16"/>
  <c r="G2408" i="16"/>
  <c r="I1215" i="16"/>
  <c r="J1215" i="16"/>
  <c r="G1678" i="16"/>
  <c r="J1829" i="16"/>
  <c r="G1806" i="16"/>
  <c r="D2398" i="16"/>
  <c r="J2398" i="16"/>
  <c r="F2398" i="16"/>
  <c r="I2398" i="16"/>
  <c r="H2398" i="16"/>
  <c r="G1482" i="16"/>
  <c r="G2005" i="16"/>
  <c r="F2005" i="16"/>
  <c r="F1652" i="16"/>
  <c r="H1040" i="16"/>
  <c r="F1040" i="16"/>
  <c r="F848" i="16"/>
  <c r="J848" i="16"/>
  <c r="G848" i="16"/>
  <c r="J941" i="16"/>
  <c r="I941" i="16"/>
  <c r="H1644" i="16"/>
  <c r="J1644" i="16"/>
  <c r="S1814" i="16"/>
  <c r="D1814" i="16" s="1"/>
  <c r="J2003" i="16"/>
  <c r="F2003" i="16"/>
  <c r="I2035" i="16"/>
  <c r="F2035" i="16"/>
  <c r="H2190" i="16"/>
  <c r="G2190" i="16"/>
  <c r="J2190" i="16"/>
  <c r="F2190" i="16"/>
  <c r="E2260" i="16"/>
  <c r="H2260" i="16"/>
  <c r="J1526" i="16"/>
  <c r="H1526" i="16"/>
  <c r="G1526" i="16"/>
  <c r="D1547" i="16"/>
  <c r="H1547" i="16"/>
  <c r="E1547" i="16"/>
  <c r="I1547" i="16"/>
  <c r="D1559" i="16"/>
  <c r="E1559" i="16"/>
  <c r="I1559" i="16"/>
  <c r="J1559" i="16"/>
  <c r="H1559" i="16"/>
  <c r="E1612" i="16"/>
  <c r="J1612" i="16"/>
  <c r="F1612" i="16"/>
  <c r="E1716" i="16"/>
  <c r="J1716" i="16"/>
  <c r="G1716" i="16"/>
  <c r="I1716" i="16"/>
  <c r="F1716" i="16"/>
  <c r="G2116" i="16"/>
  <c r="F2116" i="16"/>
  <c r="H2116" i="16"/>
  <c r="G1667" i="16"/>
  <c r="F601" i="16"/>
  <c r="H601" i="16"/>
  <c r="G601" i="16"/>
  <c r="H841" i="16"/>
  <c r="I1514" i="16"/>
  <c r="J726" i="16"/>
  <c r="H2113" i="16"/>
  <c r="E2259" i="16"/>
  <c r="E2247" i="16"/>
  <c r="E729" i="16"/>
  <c r="S2438" i="16"/>
  <c r="Y2438" i="16"/>
  <c r="S2434" i="16"/>
  <c r="S2403" i="16"/>
  <c r="D2403" i="16" s="1"/>
  <c r="Y2403" i="16"/>
  <c r="S2395" i="16"/>
  <c r="G2395" i="16" s="1"/>
  <c r="F2391" i="16"/>
  <c r="G2391" i="16"/>
  <c r="D2391" i="16"/>
  <c r="E2391" i="16"/>
  <c r="H2391" i="16"/>
  <c r="S2313" i="16"/>
  <c r="G2313" i="16" s="1"/>
  <c r="S2305" i="16"/>
  <c r="G2305" i="16" s="1"/>
  <c r="Y2118" i="16"/>
  <c r="S2118" i="16"/>
  <c r="J2118" i="16" s="1"/>
  <c r="J37" i="10"/>
  <c r="F4" i="14"/>
  <c r="E1484" i="16"/>
  <c r="G1484" i="16"/>
  <c r="J1380" i="16"/>
  <c r="I1380" i="16"/>
  <c r="I819" i="16"/>
  <c r="F819" i="16"/>
  <c r="E1685" i="16"/>
  <c r="G1685" i="16"/>
  <c r="J1132" i="16"/>
  <c r="G1132" i="16"/>
  <c r="Y2305" i="16"/>
  <c r="G1515" i="16"/>
  <c r="H1515" i="16"/>
  <c r="G1561" i="16"/>
  <c r="I1561" i="16"/>
  <c r="E1585" i="16"/>
  <c r="G1585" i="16"/>
  <c r="F2148" i="16"/>
  <c r="H2148" i="16"/>
  <c r="G2148" i="16"/>
  <c r="I2148" i="16"/>
  <c r="H1739" i="16"/>
  <c r="F1739" i="16"/>
  <c r="G1731" i="16"/>
  <c r="F1731" i="16"/>
  <c r="I1731" i="16"/>
  <c r="H1731" i="16"/>
  <c r="E2350" i="16"/>
  <c r="D2350" i="16"/>
  <c r="G2350" i="16"/>
  <c r="J1100" i="16"/>
  <c r="H1100" i="16"/>
  <c r="G1100" i="16"/>
  <c r="J787" i="16"/>
  <c r="H787" i="16"/>
  <c r="G787" i="16"/>
  <c r="F658" i="16"/>
  <c r="J658" i="16"/>
  <c r="F1308" i="16"/>
  <c r="J1308" i="16"/>
  <c r="H1318" i="16"/>
  <c r="J1318" i="16"/>
  <c r="G1318" i="16"/>
  <c r="I1318" i="16"/>
  <c r="H1112" i="16"/>
  <c r="G1112" i="16"/>
  <c r="J531" i="16"/>
  <c r="I531" i="16"/>
  <c r="I1956" i="16"/>
  <c r="F1956" i="16"/>
  <c r="D2427" i="16"/>
  <c r="I2427" i="16"/>
  <c r="D1535" i="16"/>
  <c r="I1535" i="16"/>
  <c r="D1442" i="16"/>
  <c r="F1442" i="16"/>
  <c r="I1442" i="16"/>
  <c r="G563" i="16"/>
  <c r="I563" i="16"/>
  <c r="J571" i="16"/>
  <c r="G571" i="16"/>
  <c r="D1358" i="16"/>
  <c r="I1358" i="16"/>
  <c r="D2022" i="16"/>
  <c r="E2022" i="16"/>
  <c r="F2022" i="16"/>
  <c r="I2149" i="16"/>
  <c r="F2149" i="16"/>
  <c r="J860" i="16"/>
  <c r="I860" i="16"/>
  <c r="F1161" i="16"/>
  <c r="H1161" i="16"/>
  <c r="I1161" i="16"/>
  <c r="F1947" i="16"/>
  <c r="J1947" i="16"/>
  <c r="H1947" i="16"/>
  <c r="F508" i="16"/>
  <c r="H508" i="16"/>
  <c r="D1700" i="16"/>
  <c r="J1700" i="16"/>
  <c r="G1700" i="16"/>
  <c r="D2416" i="16"/>
  <c r="J2416" i="16"/>
  <c r="H2416" i="16"/>
  <c r="F2416" i="16"/>
  <c r="E2416" i="16"/>
  <c r="J2367" i="16"/>
  <c r="I2367" i="16"/>
  <c r="I536" i="16"/>
  <c r="G536" i="16"/>
  <c r="E1046" i="16"/>
  <c r="J1046" i="16"/>
  <c r="G685" i="16"/>
  <c r="I685" i="16"/>
  <c r="D1884" i="16"/>
  <c r="H1884" i="16"/>
  <c r="H749" i="16"/>
  <c r="G749" i="16"/>
  <c r="H1820" i="16"/>
  <c r="I1820" i="16"/>
  <c r="D2197" i="16"/>
  <c r="F2197" i="16"/>
  <c r="E2332" i="16"/>
  <c r="H2332" i="16"/>
  <c r="E347" i="16"/>
  <c r="D347" i="16"/>
  <c r="I723" i="16"/>
  <c r="D723" i="16"/>
  <c r="D966" i="16"/>
  <c r="J966" i="16"/>
  <c r="F966" i="16"/>
  <c r="E1946" i="16"/>
  <c r="G1946" i="16"/>
  <c r="H1946" i="16"/>
  <c r="F1825" i="16"/>
  <c r="J1825" i="16"/>
  <c r="G1825" i="16"/>
  <c r="E1825" i="16"/>
  <c r="D765" i="16"/>
  <c r="E765" i="16"/>
  <c r="H765" i="16"/>
  <c r="D2327" i="16"/>
  <c r="F2327" i="16"/>
  <c r="G2327" i="16"/>
  <c r="I2327" i="16"/>
  <c r="J1616" i="16"/>
  <c r="G1616" i="16"/>
  <c r="D1920" i="16"/>
  <c r="H1920" i="16"/>
  <c r="E1920" i="16"/>
  <c r="D696" i="16"/>
  <c r="H696" i="16"/>
  <c r="I755" i="16"/>
  <c r="D755" i="16"/>
  <c r="U755" i="16" s="1"/>
  <c r="J755" i="16"/>
  <c r="F755" i="16"/>
  <c r="D2412" i="16"/>
  <c r="I2412" i="16"/>
  <c r="F2412" i="16"/>
  <c r="Y2434" i="16"/>
  <c r="Y2426" i="16"/>
  <c r="Y2275" i="16"/>
  <c r="S2351" i="16"/>
  <c r="G2351" i="16" s="1"/>
  <c r="Y2351" i="16"/>
  <c r="S2204" i="16"/>
  <c r="S2048" i="16"/>
  <c r="E2048" i="16" s="1"/>
  <c r="G2032" i="16"/>
  <c r="E2024" i="16"/>
  <c r="I2024" i="16"/>
  <c r="S2018" i="16"/>
  <c r="G2018" i="16" s="1"/>
  <c r="S2010" i="16"/>
  <c r="Y2010" i="16"/>
  <c r="S2006" i="16"/>
  <c r="Y2006" i="16"/>
  <c r="S1914" i="16"/>
  <c r="G1906" i="16"/>
  <c r="S1781" i="16"/>
  <c r="S1773" i="16"/>
  <c r="G1773" i="16" s="1"/>
  <c r="S1757" i="16"/>
  <c r="G1757" i="16" s="1"/>
  <c r="S1638" i="16"/>
  <c r="Y1638" i="16"/>
  <c r="E1634" i="16"/>
  <c r="I1634" i="16"/>
  <c r="A1" i="2"/>
  <c r="J8" i="10"/>
  <c r="D2" i="4"/>
  <c r="I57" i="10"/>
  <c r="J2384" i="16"/>
  <c r="E2384" i="16"/>
  <c r="I2384" i="16"/>
  <c r="G2384" i="16"/>
  <c r="Y2227" i="16"/>
  <c r="Y2223" i="16"/>
  <c r="Y2204" i="16"/>
  <c r="Y1925" i="16"/>
  <c r="Y1906" i="16"/>
  <c r="J1837" i="16"/>
  <c r="D1837" i="16"/>
  <c r="H1837" i="16"/>
  <c r="E1837" i="16"/>
  <c r="Y1806" i="16"/>
  <c r="Y1803" i="16"/>
  <c r="Y1649" i="16"/>
  <c r="Y1645" i="16"/>
  <c r="Y1626" i="16"/>
  <c r="E1022" i="16"/>
  <c r="H1022" i="16"/>
  <c r="I1022" i="16"/>
  <c r="S2340" i="16"/>
  <c r="E2340" i="16" s="1"/>
  <c r="Y2340" i="16"/>
  <c r="Y2332" i="16"/>
  <c r="G2332" i="16"/>
  <c r="D2185" i="16"/>
  <c r="E2185" i="16"/>
  <c r="I2185" i="16"/>
  <c r="E2177" i="16"/>
  <c r="D2177" i="16"/>
  <c r="S2166" i="16"/>
  <c r="S2158" i="16"/>
  <c r="G2158" i="16" s="1"/>
  <c r="S2150" i="16"/>
  <c r="D2142" i="16"/>
  <c r="F2142" i="16"/>
  <c r="J2142" i="16"/>
  <c r="H2142" i="16"/>
  <c r="G2142" i="16"/>
  <c r="E2142" i="16"/>
  <c r="D2135" i="16"/>
  <c r="E2135" i="16"/>
  <c r="G2135" i="16"/>
  <c r="S2125" i="16"/>
  <c r="G2125" i="16" s="1"/>
  <c r="E2121" i="16"/>
  <c r="U2121" i="16" s="1"/>
  <c r="J2121" i="16"/>
  <c r="I2121" i="16"/>
  <c r="H2121" i="16"/>
  <c r="E918" i="16"/>
  <c r="I918" i="16"/>
  <c r="E2303" i="16"/>
  <c r="D2303" i="16"/>
  <c r="D2323" i="16"/>
  <c r="E2323" i="16"/>
  <c r="I2323" i="16"/>
  <c r="H2323" i="16"/>
  <c r="Y2320" i="16"/>
  <c r="Y2313" i="16"/>
  <c r="Y2298" i="16"/>
  <c r="Y2067" i="16"/>
  <c r="Y2059" i="16"/>
  <c r="Y1855" i="16"/>
  <c r="Y1851" i="16"/>
  <c r="Y1847" i="16"/>
  <c r="G1456" i="16"/>
  <c r="I1456" i="16"/>
  <c r="E1456" i="16"/>
  <c r="J1456" i="16"/>
  <c r="D1456" i="16"/>
  <c r="H1456" i="16"/>
  <c r="E2404" i="16"/>
  <c r="D2404" i="16"/>
  <c r="J2404" i="16"/>
  <c r="I2404" i="16"/>
  <c r="Y2392" i="16"/>
  <c r="S2392" i="16"/>
  <c r="D2370" i="16"/>
  <c r="I2370" i="16"/>
  <c r="S2366" i="16"/>
  <c r="G2366" i="16" s="1"/>
  <c r="S2337" i="16"/>
  <c r="Y2337" i="16"/>
  <c r="E2333" i="16"/>
  <c r="U2333" i="16" s="1"/>
  <c r="J2333" i="16"/>
  <c r="F2333" i="16"/>
  <c r="E2299" i="16"/>
  <c r="U2299" i="16" s="1"/>
  <c r="J2299" i="16"/>
  <c r="H2299" i="16"/>
  <c r="S2288" i="16"/>
  <c r="G2288" i="16" s="1"/>
  <c r="S2284" i="16"/>
  <c r="G2284" i="16" s="1"/>
  <c r="Y2284" i="16"/>
  <c r="S2248" i="16"/>
  <c r="Y2248" i="16"/>
  <c r="S2216" i="16"/>
  <c r="G2216" i="16" s="1"/>
  <c r="S2208" i="16"/>
  <c r="G2208" i="16" s="1"/>
  <c r="I2159" i="16"/>
  <c r="D2159" i="16"/>
  <c r="F2159" i="16"/>
  <c r="S2143" i="16"/>
  <c r="Y2143" i="16"/>
  <c r="E2129" i="16"/>
  <c r="F2129" i="16"/>
  <c r="D2129" i="16"/>
  <c r="J2129" i="16"/>
  <c r="S2084" i="16"/>
  <c r="S2080" i="16"/>
  <c r="G2080" i="16" s="1"/>
  <c r="S2076" i="16"/>
  <c r="G2072" i="16"/>
  <c r="I2072" i="16"/>
  <c r="D2072" i="16"/>
  <c r="F2072" i="16"/>
  <c r="F2019" i="16"/>
  <c r="H2019" i="16"/>
  <c r="S1999" i="16"/>
  <c r="Y1999" i="16"/>
  <c r="E1887" i="16"/>
  <c r="F1887" i="16"/>
  <c r="G1742" i="16"/>
  <c r="D2455" i="16"/>
  <c r="G2455" i="16"/>
  <c r="E2308" i="16"/>
  <c r="G2308" i="16"/>
  <c r="D919" i="16"/>
  <c r="E919" i="16"/>
  <c r="H919" i="16"/>
  <c r="J919" i="16"/>
  <c r="D1741" i="16"/>
  <c r="F1741" i="16"/>
  <c r="D764" i="16"/>
  <c r="F764" i="16"/>
  <c r="Y2404" i="16"/>
  <c r="Y2167" i="16"/>
  <c r="Y2121" i="16"/>
  <c r="Y2091" i="16"/>
  <c r="E1879" i="16"/>
  <c r="D1879" i="16"/>
  <c r="D1848" i="16"/>
  <c r="E327" i="16"/>
  <c r="D327" i="16"/>
  <c r="J797" i="16"/>
  <c r="D797" i="16"/>
  <c r="Y2299" i="16"/>
  <c r="Y2283" i="16"/>
  <c r="Y2244" i="16"/>
  <c r="Y2215" i="16"/>
  <c r="Y1729" i="16"/>
  <c r="D943" i="16"/>
  <c r="E943" i="16"/>
  <c r="Y2370" i="16"/>
  <c r="Y1988" i="16"/>
  <c r="Y1694" i="16"/>
  <c r="J592" i="16"/>
  <c r="G592" i="16"/>
  <c r="Y2417" i="16"/>
  <c r="Y2377" i="16"/>
  <c r="Y2373" i="16"/>
  <c r="Y2236" i="16"/>
  <c r="Y2232" i="16"/>
  <c r="Y2228" i="16"/>
  <c r="Y2197" i="16"/>
  <c r="Y2174" i="16"/>
  <c r="Y2170" i="16"/>
  <c r="Y2079" i="16"/>
  <c r="Y2029" i="16"/>
  <c r="Y2022" i="16"/>
  <c r="Y2015" i="16"/>
  <c r="Y1956" i="16"/>
  <c r="Y1948" i="16"/>
  <c r="Y1941" i="16"/>
  <c r="Y1937" i="16"/>
  <c r="Y1930" i="16"/>
  <c r="Y1891" i="16"/>
  <c r="Y1887" i="16"/>
  <c r="Y1780" i="16"/>
  <c r="Y1746" i="16"/>
  <c r="Y2253" i="16"/>
  <c r="Y1396" i="16"/>
  <c r="G1385" i="16"/>
  <c r="Y603" i="16"/>
  <c r="Y1825" i="16"/>
  <c r="Y1818" i="16"/>
  <c r="Y1786" i="16"/>
  <c r="Y1756" i="16"/>
  <c r="Y1654" i="16"/>
  <c r="Y2030" i="16"/>
  <c r="Y1056" i="16"/>
  <c r="Y545" i="16"/>
  <c r="C22" i="10"/>
  <c r="F26" i="10"/>
  <c r="F30" i="10"/>
  <c r="H30" i="10" s="1"/>
  <c r="D30" i="10" s="1"/>
  <c r="F45" i="10"/>
  <c r="H45" i="10" s="1"/>
  <c r="H25" i="10"/>
  <c r="D25" i="10" s="1"/>
  <c r="G15" i="10"/>
  <c r="H15" i="10" s="1"/>
  <c r="D15" i="10" s="1"/>
  <c r="D1389" i="16"/>
  <c r="J1389" i="16"/>
  <c r="H1389" i="16"/>
  <c r="F1389" i="16"/>
  <c r="I1389" i="16"/>
  <c r="J896" i="16"/>
  <c r="G896" i="16"/>
  <c r="F1304" i="16"/>
  <c r="G1304" i="16"/>
  <c r="I1304" i="16"/>
  <c r="H1396" i="16"/>
  <c r="F1396" i="16"/>
  <c r="I2225" i="16"/>
  <c r="H2225" i="16"/>
  <c r="I1188" i="16"/>
  <c r="F1188" i="16"/>
  <c r="D948" i="16"/>
  <c r="E948" i="16"/>
  <c r="H948" i="16"/>
  <c r="I948" i="16"/>
  <c r="E2375" i="16"/>
  <c r="G2375" i="16"/>
  <c r="I2375" i="16"/>
  <c r="E1497" i="16"/>
  <c r="G1497" i="16"/>
  <c r="H1497" i="16"/>
  <c r="F503" i="16"/>
  <c r="J503" i="16"/>
  <c r="H511" i="16"/>
  <c r="I511" i="16"/>
  <c r="J511" i="16"/>
  <c r="G511" i="16"/>
  <c r="J971" i="16"/>
  <c r="H971" i="16"/>
  <c r="I971" i="16"/>
  <c r="G971" i="16"/>
  <c r="D1666" i="16"/>
  <c r="E1666" i="16"/>
  <c r="G1666" i="16"/>
  <c r="J1666" i="16"/>
  <c r="F856" i="16"/>
  <c r="H856" i="16"/>
  <c r="G856" i="16"/>
  <c r="I856" i="16"/>
  <c r="E1413" i="16"/>
  <c r="J1413" i="16"/>
  <c r="H1413" i="16"/>
  <c r="D1563" i="16"/>
  <c r="G1563" i="16"/>
  <c r="F1563" i="16"/>
  <c r="I1563" i="16"/>
  <c r="D1721" i="16"/>
  <c r="G1721" i="16"/>
  <c r="J1721" i="16"/>
  <c r="I1721" i="16"/>
  <c r="H1721" i="16"/>
  <c r="G18" i="10"/>
  <c r="H18" i="10" s="1"/>
  <c r="D18" i="10" s="1"/>
  <c r="F28" i="10"/>
  <c r="D2025" i="16"/>
  <c r="E2025" i="16"/>
  <c r="G2025" i="16"/>
  <c r="J2025" i="16"/>
  <c r="F2025" i="16"/>
  <c r="I2025" i="16"/>
  <c r="D2001" i="16"/>
  <c r="F2001" i="16"/>
  <c r="I2001" i="16"/>
  <c r="J2001" i="16"/>
  <c r="E2001" i="16"/>
  <c r="H2001" i="16"/>
  <c r="S2184" i="16"/>
  <c r="G2184" i="16" s="1"/>
  <c r="Y2180" i="16"/>
  <c r="S2180" i="16"/>
  <c r="S1975" i="16"/>
  <c r="G1975" i="16" s="1"/>
  <c r="S1971" i="16"/>
  <c r="S1959" i="16"/>
  <c r="G1959" i="16" s="1"/>
  <c r="J1955" i="16"/>
  <c r="I1955" i="16"/>
  <c r="E1955" i="16"/>
  <c r="F1955" i="16"/>
  <c r="G1955" i="16"/>
  <c r="H1955" i="16"/>
  <c r="S1628" i="16"/>
  <c r="G1628" i="16" s="1"/>
  <c r="Y1628" i="16"/>
  <c r="S1624" i="16"/>
  <c r="G1624" i="16" s="1"/>
  <c r="Y1624" i="16"/>
  <c r="E1620" i="16"/>
  <c r="F1620" i="16"/>
  <c r="G1620" i="16"/>
  <c r="H1620" i="16"/>
  <c r="D1620" i="16"/>
  <c r="U1620" i="16" s="1"/>
  <c r="I1620" i="16"/>
  <c r="J1620" i="16"/>
  <c r="Y1602" i="16"/>
  <c r="S1602" i="16"/>
  <c r="E1602" i="16" s="1"/>
  <c r="S1598" i="16"/>
  <c r="D1598" i="16" s="1"/>
  <c r="Y1598" i="16"/>
  <c r="S1594" i="16"/>
  <c r="G1594" i="16" s="1"/>
  <c r="Y1594" i="16"/>
  <c r="Y1586" i="16"/>
  <c r="S1586" i="16"/>
  <c r="G1586" i="16" s="1"/>
  <c r="S1582" i="16"/>
  <c r="G1582" i="16" s="1"/>
  <c r="S1578" i="16"/>
  <c r="Y1578" i="16"/>
  <c r="S1574" i="16"/>
  <c r="G1574" i="16" s="1"/>
  <c r="Y1574" i="16"/>
  <c r="S1570" i="16"/>
  <c r="G1570" i="16" s="1"/>
  <c r="Y1570" i="16"/>
  <c r="Y1566" i="16"/>
  <c r="S1562" i="16"/>
  <c r="S1558" i="16"/>
  <c r="G1558" i="16" s="1"/>
  <c r="Y1558" i="16"/>
  <c r="S1554" i="16"/>
  <c r="D1554" i="16" s="1"/>
  <c r="Y1554" i="16"/>
  <c r="E1550" i="16"/>
  <c r="F1550" i="16"/>
  <c r="H1550" i="16"/>
  <c r="J1550" i="16"/>
  <c r="S1525" i="16"/>
  <c r="Y1525" i="16"/>
  <c r="Y1521" i="16"/>
  <c r="S1521" i="16"/>
  <c r="E1521" i="16" s="1"/>
  <c r="S1511" i="16"/>
  <c r="G1511" i="16" s="1"/>
  <c r="Y1511" i="16"/>
  <c r="S1503" i="16"/>
  <c r="G1503" i="16" s="1"/>
  <c r="Y1503" i="16"/>
  <c r="S1499" i="16"/>
  <c r="S1496" i="16"/>
  <c r="G1496" i="16" s="1"/>
  <c r="Y1496" i="16"/>
  <c r="E1493" i="16"/>
  <c r="G1493" i="16"/>
  <c r="I1493" i="16"/>
  <c r="H1493" i="16"/>
  <c r="J1493" i="16"/>
  <c r="S1470" i="16"/>
  <c r="G1470" i="16" s="1"/>
  <c r="Y1470" i="16"/>
  <c r="Y1466" i="16"/>
  <c r="S1466" i="16"/>
  <c r="G1466" i="16" s="1"/>
  <c r="S1462" i="16"/>
  <c r="Y1462" i="16"/>
  <c r="S1459" i="16"/>
  <c r="G1459" i="16" s="1"/>
  <c r="Y1459" i="16"/>
  <c r="E1455" i="16"/>
  <c r="D1455" i="16"/>
  <c r="F1455" i="16"/>
  <c r="G1455" i="16"/>
  <c r="H1455" i="16"/>
  <c r="S1452" i="16"/>
  <c r="G1452" i="16" s="1"/>
  <c r="I1448" i="16"/>
  <c r="D1448" i="16"/>
  <c r="H1448" i="16"/>
  <c r="J1448" i="16"/>
  <c r="E1448" i="16"/>
  <c r="F1448" i="16"/>
  <c r="G1448" i="16"/>
  <c r="S1445" i="16"/>
  <c r="G1445" i="16" s="1"/>
  <c r="Y1445" i="16"/>
  <c r="J1437" i="16"/>
  <c r="E1437" i="16"/>
  <c r="U1437" i="16" s="1"/>
  <c r="I1437" i="16"/>
  <c r="H1437" i="16"/>
  <c r="F1437" i="16"/>
  <c r="D1434" i="16"/>
  <c r="G1434" i="16"/>
  <c r="H1434" i="16"/>
  <c r="J1434" i="16"/>
  <c r="F1434" i="16"/>
  <c r="S1431" i="16"/>
  <c r="D1427" i="16"/>
  <c r="E1427" i="16"/>
  <c r="H1427" i="16"/>
  <c r="I1427" i="16"/>
  <c r="S1424" i="16"/>
  <c r="G1424" i="16" s="1"/>
  <c r="S1420" i="16"/>
  <c r="G1420" i="16" s="1"/>
  <c r="Y1416" i="16"/>
  <c r="S1416" i="16"/>
  <c r="D1416" i="16" s="1"/>
  <c r="Y1413" i="16"/>
  <c r="G1413" i="16"/>
  <c r="S1410" i="16"/>
  <c r="D1410" i="16" s="1"/>
  <c r="Y1410" i="16"/>
  <c r="D1408" i="16"/>
  <c r="E1408" i="16"/>
  <c r="J1408" i="16"/>
  <c r="F1408" i="16"/>
  <c r="H1408" i="16"/>
  <c r="I1408" i="16"/>
  <c r="S1402" i="16"/>
  <c r="G1402" i="16" s="1"/>
  <c r="Y1402" i="16"/>
  <c r="D1399" i="16"/>
  <c r="E1399" i="16"/>
  <c r="J1399" i="16"/>
  <c r="I1399" i="16"/>
  <c r="F1399" i="16"/>
  <c r="E1392" i="16"/>
  <c r="J1392" i="16"/>
  <c r="D1392" i="16"/>
  <c r="H1392" i="16"/>
  <c r="I1392" i="16"/>
  <c r="G1392" i="16"/>
  <c r="F1392" i="16"/>
  <c r="E1381" i="16"/>
  <c r="U1381" i="16" s="1"/>
  <c r="F1381" i="16"/>
  <c r="I1381" i="16"/>
  <c r="S1377" i="16"/>
  <c r="G1377" i="16" s="1"/>
  <c r="Y1377" i="16"/>
  <c r="S1373" i="16"/>
  <c r="G1373" i="16" s="1"/>
  <c r="I1369" i="16"/>
  <c r="E1369" i="16"/>
  <c r="D1369" i="16"/>
  <c r="G1369" i="16"/>
  <c r="J1369" i="16"/>
  <c r="H1369" i="16"/>
  <c r="F1369" i="16"/>
  <c r="S1366" i="16"/>
  <c r="G1366" i="16" s="1"/>
  <c r="Y1366" i="16"/>
  <c r="S1363" i="16"/>
  <c r="G1363" i="16" s="1"/>
  <c r="Y1363" i="16"/>
  <c r="S1359" i="16"/>
  <c r="G1359" i="16" s="1"/>
  <c r="S1355" i="16"/>
  <c r="Y1355" i="16"/>
  <c r="S1351" i="16"/>
  <c r="G1351" i="16" s="1"/>
  <c r="S1278" i="16"/>
  <c r="G1278" i="16" s="1"/>
  <c r="S1266" i="16"/>
  <c r="G1266" i="16" s="1"/>
  <c r="Y1266" i="16"/>
  <c r="Y1262" i="16"/>
  <c r="G1262" i="16"/>
  <c r="S1258" i="16"/>
  <c r="Y1258" i="16"/>
  <c r="S1098" i="16"/>
  <c r="Y1098" i="16"/>
  <c r="S1023" i="16"/>
  <c r="D1007" i="16"/>
  <c r="F1007" i="16"/>
  <c r="E1007" i="16"/>
  <c r="H1007" i="16"/>
  <c r="G1007" i="16"/>
  <c r="I1007" i="16"/>
  <c r="H606" i="16"/>
  <c r="E606" i="16"/>
  <c r="U606" i="16" s="1"/>
  <c r="J606" i="16"/>
  <c r="F606" i="16"/>
  <c r="I606" i="16"/>
  <c r="G606" i="16"/>
  <c r="Y599" i="16"/>
  <c r="S599" i="16"/>
  <c r="G599" i="16" s="1"/>
  <c r="S588" i="16"/>
  <c r="G588" i="16" s="1"/>
  <c r="Y588" i="16"/>
  <c r="Y584" i="16"/>
  <c r="S584" i="16"/>
  <c r="G584" i="16" s="1"/>
  <c r="D580" i="16"/>
  <c r="I580" i="16"/>
  <c r="E580" i="16"/>
  <c r="J580" i="16"/>
  <c r="H580" i="16"/>
  <c r="F580" i="16"/>
  <c r="G580" i="16"/>
  <c r="Y577" i="16"/>
  <c r="G577" i="16"/>
  <c r="S573" i="16"/>
  <c r="G573" i="16" s="1"/>
  <c r="Y573" i="16"/>
  <c r="H569" i="16"/>
  <c r="I569" i="16"/>
  <c r="J569" i="16"/>
  <c r="I539" i="16"/>
  <c r="J539" i="16"/>
  <c r="F539" i="16"/>
  <c r="S535" i="16"/>
  <c r="G535" i="16" s="1"/>
  <c r="D524" i="16"/>
  <c r="E524" i="16"/>
  <c r="J524" i="16"/>
  <c r="G524" i="16"/>
  <c r="F524" i="16"/>
  <c r="E512" i="16"/>
  <c r="G512" i="16"/>
  <c r="F512" i="16"/>
  <c r="H512" i="16"/>
  <c r="Y503" i="16"/>
  <c r="G503" i="16"/>
  <c r="Y499" i="16"/>
  <c r="S499" i="16"/>
  <c r="Y495" i="16"/>
  <c r="S495" i="16"/>
  <c r="G495" i="16" s="1"/>
  <c r="S491" i="16"/>
  <c r="F491" i="16" s="1"/>
  <c r="Y491" i="16"/>
  <c r="G1243" i="16"/>
  <c r="J1490" i="16"/>
  <c r="J1441" i="16"/>
  <c r="G893" i="16"/>
  <c r="I493" i="16"/>
  <c r="G2029" i="16"/>
  <c r="I1243" i="16"/>
  <c r="G1188" i="16"/>
  <c r="J1304" i="16"/>
  <c r="G3" i="16"/>
  <c r="B14" i="3"/>
  <c r="B6" i="4"/>
  <c r="B27" i="3"/>
  <c r="H4" i="14"/>
  <c r="I6" i="10"/>
  <c r="C6" i="10" s="1"/>
  <c r="B8" i="4"/>
  <c r="A4" i="10" s="1"/>
  <c r="B67" i="4"/>
  <c r="C25" i="3"/>
  <c r="I4" i="10"/>
  <c r="J5" i="10"/>
  <c r="L65" i="10"/>
  <c r="J53" i="10"/>
  <c r="O4" i="16"/>
  <c r="I30" i="10"/>
  <c r="J55" i="10"/>
  <c r="A72" i="2"/>
  <c r="I5" i="10"/>
  <c r="A41" i="2"/>
  <c r="H2375" i="16"/>
  <c r="F569" i="16"/>
  <c r="J1563" i="16"/>
  <c r="I1550" i="16"/>
  <c r="G948" i="16"/>
  <c r="S509" i="16"/>
  <c r="G509" i="16" s="1"/>
  <c r="H879" i="16"/>
  <c r="J879" i="16"/>
  <c r="G1354" i="16"/>
  <c r="I1354" i="16"/>
  <c r="F1354" i="16"/>
  <c r="G1381" i="16"/>
  <c r="H1399" i="16"/>
  <c r="G1427" i="16"/>
  <c r="Y2033" i="16"/>
  <c r="E2155" i="16"/>
  <c r="H2155" i="16"/>
  <c r="G2155" i="16"/>
  <c r="Y2176" i="16"/>
  <c r="J1669" i="16"/>
  <c r="I578" i="16"/>
  <c r="G578" i="16"/>
  <c r="J1382" i="16"/>
  <c r="H1382" i="16"/>
  <c r="J1411" i="16"/>
  <c r="G1411" i="16"/>
  <c r="H1411" i="16"/>
  <c r="H2104" i="16"/>
  <c r="J1381" i="16"/>
  <c r="J2375" i="16"/>
  <c r="I503" i="16"/>
  <c r="G2153" i="16"/>
  <c r="H2153" i="16"/>
  <c r="J2153" i="16"/>
  <c r="F640" i="16"/>
  <c r="I640" i="16"/>
  <c r="J640" i="16"/>
  <c r="J786" i="16"/>
  <c r="I786" i="16"/>
  <c r="F511" i="16"/>
  <c r="G1708" i="16"/>
  <c r="I1708" i="16"/>
  <c r="H1708" i="16"/>
  <c r="G1550" i="16"/>
  <c r="I1455" i="16"/>
  <c r="H2318" i="16"/>
  <c r="J2318" i="16"/>
  <c r="F2318" i="16"/>
  <c r="J1075" i="16"/>
  <c r="H1032" i="16"/>
  <c r="G1032" i="16"/>
  <c r="F1032" i="16"/>
  <c r="I1000" i="16"/>
  <c r="J1000" i="16"/>
  <c r="H1000" i="16"/>
  <c r="Y1351" i="16"/>
  <c r="J631" i="16"/>
  <c r="G631" i="16"/>
  <c r="H631" i="16"/>
  <c r="I631" i="16"/>
  <c r="F1523" i="16"/>
  <c r="I1523" i="16"/>
  <c r="H1523" i="16"/>
  <c r="G2044" i="16"/>
  <c r="J2044" i="16"/>
  <c r="I2044" i="16"/>
  <c r="F2075" i="16"/>
  <c r="G2075" i="16"/>
  <c r="H2075" i="16"/>
  <c r="D2103" i="16"/>
  <c r="E2103" i="16"/>
  <c r="H2103" i="16"/>
  <c r="F2103" i="16"/>
  <c r="I2103" i="16"/>
  <c r="F2277" i="16"/>
  <c r="G2277" i="16"/>
  <c r="I2277" i="16"/>
  <c r="G702" i="16"/>
  <c r="H702" i="16"/>
  <c r="I702" i="16"/>
  <c r="E773" i="16"/>
  <c r="I773" i="16"/>
  <c r="F773" i="16"/>
  <c r="J773" i="16"/>
  <c r="H773" i="16"/>
  <c r="I827" i="16"/>
  <c r="H827" i="16"/>
  <c r="F827" i="16"/>
  <c r="J898" i="16"/>
  <c r="I898" i="16"/>
  <c r="H898" i="16"/>
  <c r="G898" i="16"/>
  <c r="D1026" i="16"/>
  <c r="J1026" i="16"/>
  <c r="H1026" i="16"/>
  <c r="F1026" i="16"/>
  <c r="H1666" i="16"/>
  <c r="F1721" i="16"/>
  <c r="J50" i="10"/>
  <c r="J33" i="10"/>
  <c r="I1385" i="16"/>
  <c r="F1385" i="16"/>
  <c r="G1126" i="16"/>
  <c r="I1126" i="16"/>
  <c r="J1262" i="16"/>
  <c r="I1262" i="16"/>
  <c r="F1262" i="16"/>
  <c r="D707" i="16"/>
  <c r="G707" i="16"/>
  <c r="J707" i="16"/>
  <c r="H707" i="16"/>
  <c r="J874" i="16"/>
  <c r="G874" i="16"/>
  <c r="F874" i="16"/>
  <c r="D1855" i="16"/>
  <c r="H1855" i="16"/>
  <c r="F1855" i="16"/>
  <c r="G1855" i="16"/>
  <c r="G1811" i="16"/>
  <c r="J948" i="16"/>
  <c r="F893" i="16"/>
  <c r="H893" i="16"/>
  <c r="G2225" i="16"/>
  <c r="J1126" i="16"/>
  <c r="E909" i="16"/>
  <c r="D909" i="16"/>
  <c r="I909" i="16"/>
  <c r="F909" i="16"/>
  <c r="H909" i="16"/>
  <c r="A26" i="10"/>
  <c r="B45" i="4"/>
  <c r="A31" i="10" s="1"/>
  <c r="B51" i="4"/>
  <c r="A36" i="10" s="1"/>
  <c r="D1432" i="16"/>
  <c r="I1432" i="16"/>
  <c r="H577" i="16"/>
  <c r="F577" i="16"/>
  <c r="I2016" i="16"/>
  <c r="H2016" i="16"/>
  <c r="J2016" i="16"/>
  <c r="E1661" i="16"/>
  <c r="D1661" i="16"/>
  <c r="F1661" i="16"/>
  <c r="J1661" i="16"/>
  <c r="G1661" i="16"/>
  <c r="I1661" i="16"/>
  <c r="H2263" i="16"/>
  <c r="G2263" i="16"/>
  <c r="E1699" i="16"/>
  <c r="F1699" i="16"/>
  <c r="H1699" i="16"/>
  <c r="H493" i="16"/>
  <c r="F896" i="16"/>
  <c r="J1188" i="16"/>
  <c r="F2225" i="16"/>
  <c r="G1396" i="16"/>
  <c r="H1304" i="16"/>
  <c r="J1396" i="16"/>
  <c r="H1719" i="16"/>
  <c r="G1719" i="16"/>
  <c r="I1855" i="16"/>
  <c r="H844" i="16"/>
  <c r="F2016" i="16"/>
  <c r="G493" i="16"/>
  <c r="J1360" i="16"/>
  <c r="F1360" i="16"/>
  <c r="G1360" i="16"/>
  <c r="H2382" i="16"/>
  <c r="G2382" i="16"/>
  <c r="F1497" i="16"/>
  <c r="E1230" i="16"/>
  <c r="G1230" i="16"/>
  <c r="F1230" i="16"/>
  <c r="H1230" i="16"/>
  <c r="F948" i="16"/>
  <c r="H1262" i="16"/>
  <c r="J577" i="16"/>
  <c r="F2375" i="16"/>
  <c r="I1699" i="16"/>
  <c r="G1965" i="16"/>
  <c r="I1965" i="16"/>
  <c r="J1965" i="16"/>
  <c r="D1494" i="16"/>
  <c r="E1494" i="16"/>
  <c r="G1494" i="16"/>
  <c r="H1494" i="16"/>
  <c r="F1494" i="16"/>
  <c r="I1494" i="16"/>
  <c r="J1105" i="16"/>
  <c r="G1105" i="16"/>
  <c r="H1105" i="16"/>
  <c r="E2136" i="16"/>
  <c r="G2136" i="16"/>
  <c r="I2136" i="16"/>
  <c r="I1413" i="16"/>
  <c r="J1969" i="16"/>
  <c r="G1969" i="16"/>
  <c r="I1969" i="16"/>
  <c r="H1969" i="16"/>
  <c r="H2433" i="16"/>
  <c r="I2433" i="16"/>
  <c r="J2433" i="16"/>
  <c r="J1500" i="16"/>
  <c r="I1500" i="16"/>
  <c r="H1500" i="16"/>
  <c r="F971" i="16"/>
  <c r="G546" i="16"/>
  <c r="F546" i="16"/>
  <c r="I546" i="16"/>
  <c r="H546" i="16"/>
  <c r="I1943" i="16"/>
  <c r="F1943" i="16"/>
  <c r="Y2184" i="16"/>
  <c r="E1669" i="16"/>
  <c r="I1669" i="16"/>
  <c r="H1669" i="16"/>
  <c r="F1560" i="16"/>
  <c r="H1560" i="16"/>
  <c r="I1560" i="16"/>
  <c r="E1592" i="16"/>
  <c r="D1592" i="16"/>
  <c r="G1592" i="16"/>
  <c r="J1592" i="16"/>
  <c r="H1592" i="16"/>
  <c r="H1675" i="16"/>
  <c r="I1675" i="16"/>
  <c r="H781" i="16"/>
  <c r="F781" i="16"/>
  <c r="G781" i="16"/>
  <c r="I1972" i="16"/>
  <c r="J1972" i="16"/>
  <c r="F1972" i="16"/>
  <c r="G1972" i="16"/>
  <c r="G655" i="16"/>
  <c r="J655" i="16"/>
  <c r="I655" i="16"/>
  <c r="H1529" i="16"/>
  <c r="F1529" i="16"/>
  <c r="S603" i="16"/>
  <c r="F603" i="16" s="1"/>
  <c r="G2212" i="16"/>
  <c r="J2212" i="16"/>
  <c r="S1474" i="16"/>
  <c r="D1474" i="16" s="1"/>
  <c r="E2397" i="16"/>
  <c r="F2397" i="16"/>
  <c r="I2397" i="16"/>
  <c r="J2397" i="16"/>
  <c r="D2397" i="16"/>
  <c r="G2397" i="16"/>
  <c r="F1084" i="16"/>
  <c r="I1084" i="16"/>
  <c r="H1876" i="16"/>
  <c r="G1876" i="16"/>
  <c r="F1876" i="16"/>
  <c r="F2085" i="16"/>
  <c r="G2085" i="16"/>
  <c r="J2085" i="16"/>
  <c r="J1214" i="16"/>
  <c r="I1214" i="16"/>
  <c r="H1214" i="16"/>
  <c r="G1214" i="16"/>
  <c r="J1248" i="16"/>
  <c r="F1248" i="16"/>
  <c r="I1248" i="16"/>
  <c r="H1248" i="16"/>
  <c r="G1248" i="16"/>
  <c r="F1395" i="16"/>
  <c r="G1395" i="16"/>
  <c r="I1395" i="16"/>
  <c r="J1395" i="16"/>
  <c r="H1395" i="16"/>
  <c r="E1762" i="16"/>
  <c r="D1762" i="16"/>
  <c r="I1762" i="16"/>
  <c r="J1762" i="16"/>
  <c r="G1762" i="16"/>
  <c r="H1762" i="16"/>
  <c r="H1160" i="16"/>
  <c r="I1160" i="16"/>
  <c r="J1160" i="16"/>
  <c r="F1160" i="16"/>
  <c r="E1314" i="16"/>
  <c r="J1314" i="16"/>
  <c r="F1314" i="16"/>
  <c r="I1314" i="16"/>
  <c r="G1314" i="16"/>
  <c r="Y1550" i="16"/>
  <c r="F1352" i="16"/>
  <c r="J1352" i="16"/>
  <c r="D1940" i="16"/>
  <c r="I1940" i="16"/>
  <c r="H1940" i="16"/>
  <c r="J1940" i="16"/>
  <c r="I808" i="16"/>
  <c r="H808" i="16"/>
  <c r="J808" i="16"/>
  <c r="F1298" i="16"/>
  <c r="H1298" i="16"/>
  <c r="G1298" i="16"/>
  <c r="F2210" i="16"/>
  <c r="G2210" i="16"/>
  <c r="H2210" i="16"/>
  <c r="S1963" i="16"/>
  <c r="E1963" i="16" s="1"/>
  <c r="E1600" i="16"/>
  <c r="J1600" i="16"/>
  <c r="D1600" i="16"/>
  <c r="G1600" i="16"/>
  <c r="F1600" i="16"/>
  <c r="H1600" i="16"/>
  <c r="E1974" i="16"/>
  <c r="J1974" i="16"/>
  <c r="I1974" i="16"/>
  <c r="F1974" i="16"/>
  <c r="D1974" i="16"/>
  <c r="U1974" i="16" s="1"/>
  <c r="G1974" i="16"/>
  <c r="H1974" i="16"/>
  <c r="G1437" i="16"/>
  <c r="D1955" i="16"/>
  <c r="E1721" i="16"/>
  <c r="D1493" i="16"/>
  <c r="E1434" i="16"/>
  <c r="D512" i="16"/>
  <c r="Y1499" i="16"/>
  <c r="Y539" i="16"/>
  <c r="Y535" i="16"/>
  <c r="I492" i="16"/>
  <c r="G492" i="16"/>
  <c r="E492" i="16"/>
  <c r="D492" i="16"/>
  <c r="J492" i="16"/>
  <c r="F492" i="16"/>
  <c r="A57" i="2"/>
  <c r="A4" i="2"/>
  <c r="A59" i="2"/>
  <c r="B18" i="3"/>
  <c r="B24" i="3"/>
  <c r="J18" i="10"/>
  <c r="G4" i="14"/>
  <c r="B3" i="10"/>
  <c r="C18" i="3"/>
  <c r="A58" i="2"/>
  <c r="A1" i="11"/>
  <c r="A16" i="2"/>
  <c r="I60" i="10"/>
  <c r="C4" i="16"/>
  <c r="A53" i="2"/>
  <c r="A3" i="2"/>
  <c r="I4" i="4"/>
  <c r="B4" i="14"/>
  <c r="I61" i="10"/>
  <c r="I35" i="10"/>
  <c r="C4" i="14"/>
  <c r="B15" i="3"/>
  <c r="C22" i="3"/>
  <c r="I11" i="10"/>
  <c r="B25" i="4"/>
  <c r="A14" i="10" s="1"/>
  <c r="B28" i="4"/>
  <c r="A4" i="16"/>
  <c r="J31" i="10"/>
  <c r="C24" i="3"/>
  <c r="I7" i="10"/>
  <c r="C7" i="10" s="1"/>
  <c r="B31" i="4"/>
  <c r="A19" i="10" s="1"/>
  <c r="J28" i="10"/>
  <c r="I4" i="14"/>
  <c r="A62" i="2"/>
  <c r="I21" i="10"/>
  <c r="B6" i="3"/>
  <c r="D5" i="11"/>
  <c r="J13" i="10"/>
  <c r="C11" i="3"/>
  <c r="J64" i="10"/>
  <c r="J9" i="10"/>
  <c r="C9" i="10" s="1"/>
  <c r="C2" i="3"/>
  <c r="C14" i="3"/>
  <c r="I56" i="10"/>
  <c r="A18" i="2"/>
  <c r="A39" i="2"/>
  <c r="B7" i="3"/>
  <c r="J57" i="10"/>
  <c r="A31" i="2"/>
  <c r="B41" i="4"/>
  <c r="D1" i="10"/>
  <c r="J4" i="16"/>
  <c r="B31" i="3"/>
  <c r="C3" i="10"/>
  <c r="G25" i="4"/>
  <c r="B44" i="1"/>
  <c r="C13" i="3"/>
  <c r="J32" i="10"/>
  <c r="I47" i="10"/>
  <c r="A77" i="2"/>
  <c r="B10" i="4"/>
  <c r="A6" i="10" s="1"/>
  <c r="J35" i="10"/>
  <c r="B13" i="3"/>
  <c r="A65" i="2"/>
  <c r="B19" i="3"/>
  <c r="I50" i="10"/>
  <c r="B29" i="3"/>
  <c r="I52" i="10"/>
  <c r="J25" i="10"/>
  <c r="B8" i="3"/>
  <c r="I10" i="10"/>
  <c r="K4" i="16"/>
  <c r="I13" i="10"/>
  <c r="C19" i="3"/>
  <c r="I62" i="10"/>
  <c r="B26" i="3"/>
  <c r="B17" i="3"/>
  <c r="J58" i="10"/>
  <c r="J38" i="10"/>
  <c r="I32" i="10"/>
  <c r="J43" i="10"/>
  <c r="I31" i="10"/>
  <c r="B9" i="4"/>
  <c r="A5" i="10" s="1"/>
  <c r="D25" i="4"/>
  <c r="I51" i="10"/>
  <c r="I40" i="10"/>
  <c r="A61" i="2"/>
  <c r="A1" i="10"/>
  <c r="C6" i="3"/>
  <c r="B12" i="3"/>
  <c r="C8" i="3"/>
  <c r="I65" i="10"/>
  <c r="I53" i="10"/>
  <c r="B14" i="4"/>
  <c r="J54" i="10"/>
  <c r="J41" i="10"/>
  <c r="B4" i="16"/>
  <c r="D4" i="14"/>
  <c r="I45" i="10"/>
  <c r="B2" i="3"/>
  <c r="A52" i="2"/>
  <c r="A50" i="2"/>
  <c r="B19" i="4"/>
  <c r="B26" i="4"/>
  <c r="J62" i="10"/>
  <c r="B16" i="3"/>
  <c r="I46" i="10"/>
  <c r="G4" i="16"/>
  <c r="A76" i="2"/>
  <c r="C5" i="3"/>
  <c r="C31" i="3"/>
  <c r="B3" i="3"/>
  <c r="C12" i="3"/>
  <c r="A1" i="14"/>
  <c r="J59" i="10"/>
  <c r="B16" i="4"/>
  <c r="A8" i="10" s="1"/>
  <c r="B10" i="3"/>
  <c r="J15" i="10"/>
  <c r="A44" i="2"/>
  <c r="A51" i="2"/>
  <c r="I25" i="10"/>
  <c r="C28" i="3"/>
  <c r="C30" i="3"/>
  <c r="J17" i="10"/>
  <c r="J48" i="10"/>
  <c r="C20" i="3"/>
  <c r="I64" i="10"/>
  <c r="C29" i="3"/>
  <c r="B20" i="4"/>
  <c r="A11" i="10" s="1"/>
  <c r="J23" i="10"/>
  <c r="H4" i="16"/>
  <c r="C3" i="3"/>
  <c r="I36" i="10"/>
  <c r="B7" i="4"/>
  <c r="B4" i="3"/>
  <c r="A55" i="2"/>
  <c r="B21" i="3"/>
  <c r="A25" i="2"/>
  <c r="J26" i="10"/>
  <c r="J4" i="10"/>
  <c r="B23" i="3"/>
  <c r="J21" i="10"/>
  <c r="B22" i="4"/>
  <c r="A13" i="10" s="1"/>
  <c r="J27" i="10"/>
  <c r="E4" i="16"/>
  <c r="B15" i="4"/>
  <c r="A7" i="10" s="1"/>
  <c r="J42" i="10"/>
  <c r="F4" i="16"/>
  <c r="I55" i="10"/>
  <c r="A73" i="2"/>
  <c r="I59" i="10"/>
  <c r="I18" i="10"/>
  <c r="C21" i="3"/>
  <c r="C7" i="3"/>
  <c r="A19" i="2"/>
  <c r="A30" i="2"/>
  <c r="A37" i="2"/>
  <c r="A23" i="2"/>
  <c r="I8" i="10"/>
  <c r="C8" i="10" s="1"/>
  <c r="D3" i="10"/>
  <c r="B1001" i="11"/>
  <c r="A56" i="2"/>
  <c r="J6" i="10"/>
  <c r="A2" i="2"/>
  <c r="A32" i="2"/>
  <c r="A12" i="2"/>
  <c r="B22" i="3"/>
  <c r="B30" i="3"/>
  <c r="B32" i="3"/>
  <c r="J61" i="10"/>
  <c r="I23" i="10"/>
  <c r="I27" i="10"/>
  <c r="P4" i="16"/>
  <c r="C23" i="3"/>
  <c r="A63" i="2"/>
  <c r="J40" i="10"/>
  <c r="N4" i="16"/>
  <c r="J10" i="10"/>
  <c r="I15" i="10"/>
  <c r="A3" i="10"/>
  <c r="L63" i="10"/>
  <c r="J36" i="10"/>
  <c r="L64" i="10"/>
  <c r="A14" i="2"/>
  <c r="A24" i="2"/>
  <c r="B20" i="3"/>
  <c r="I12" i="10"/>
  <c r="B17" i="4"/>
  <c r="A9" i="10" s="1"/>
  <c r="J45" i="10"/>
  <c r="I17" i="10"/>
  <c r="B4" i="4"/>
  <c r="C4" i="3"/>
  <c r="L4" i="16"/>
  <c r="C9" i="3"/>
  <c r="B18" i="4"/>
  <c r="A10" i="10" s="1"/>
  <c r="C5" i="11"/>
  <c r="I54" i="10"/>
  <c r="C15" i="3"/>
  <c r="B5" i="11"/>
  <c r="J52" i="10"/>
  <c r="A34" i="2"/>
  <c r="B2" i="16"/>
  <c r="A21" i="2"/>
  <c r="A49" i="2"/>
  <c r="A33" i="2"/>
  <c r="B38" i="4"/>
  <c r="B44" i="4" s="1"/>
  <c r="A30" i="10" s="1"/>
  <c r="E2457" i="16"/>
  <c r="D2457" i="16"/>
  <c r="I2457" i="16"/>
  <c r="H2457" i="16"/>
  <c r="F2457" i="16"/>
  <c r="G2457" i="16"/>
  <c r="E2454" i="16"/>
  <c r="D2454" i="16"/>
  <c r="H2454" i="16"/>
  <c r="J2454" i="16"/>
  <c r="G2454" i="16"/>
  <c r="S2451" i="16"/>
  <c r="G2451" i="16" s="1"/>
  <c r="S2446" i="16"/>
  <c r="G2446" i="16" s="1"/>
  <c r="S2442" i="16"/>
  <c r="G2442" i="16" s="1"/>
  <c r="Y2442" i="16"/>
  <c r="E2426" i="16"/>
  <c r="D2426" i="16"/>
  <c r="G2426" i="16"/>
  <c r="F2426" i="16"/>
  <c r="H2426" i="16"/>
  <c r="S2422" i="16"/>
  <c r="S2414" i="16"/>
  <c r="H2414" i="16" s="1"/>
  <c r="Y2414" i="16"/>
  <c r="S2410" i="16"/>
  <c r="Y2410" i="16"/>
  <c r="D2396" i="16"/>
  <c r="E2396" i="16"/>
  <c r="J2396" i="16"/>
  <c r="G2396" i="16"/>
  <c r="I2396" i="16"/>
  <c r="F2396" i="16"/>
  <c r="H2396" i="16"/>
  <c r="E2374" i="16"/>
  <c r="D2374" i="16"/>
  <c r="J2374" i="16"/>
  <c r="I2374" i="16"/>
  <c r="H2374" i="16"/>
  <c r="G2374" i="16"/>
  <c r="S2363" i="16"/>
  <c r="S2359" i="16"/>
  <c r="G2359" i="16" s="1"/>
  <c r="J2355" i="16"/>
  <c r="D2355" i="16"/>
  <c r="E2355" i="16"/>
  <c r="I2355" i="16"/>
  <c r="H2355" i="16"/>
  <c r="D2352" i="16"/>
  <c r="E2352" i="16"/>
  <c r="F2352" i="16"/>
  <c r="J2352" i="16"/>
  <c r="H2352" i="16"/>
  <c r="H2348" i="16"/>
  <c r="D2348" i="16"/>
  <c r="F2348" i="16"/>
  <c r="J2348" i="16"/>
  <c r="E2348" i="16"/>
  <c r="G2348" i="16"/>
  <c r="S2345" i="16"/>
  <c r="S2329" i="16"/>
  <c r="Y2329" i="16"/>
  <c r="S2325" i="16"/>
  <c r="G2325" i="16" s="1"/>
  <c r="S2321" i="16"/>
  <c r="G2321" i="16" s="1"/>
  <c r="Y2321" i="16"/>
  <c r="D2317" i="16"/>
  <c r="E2317" i="16"/>
  <c r="H2317" i="16"/>
  <c r="F2317" i="16"/>
  <c r="I2317" i="16"/>
  <c r="G2317" i="16"/>
  <c r="S2314" i="16"/>
  <c r="Y2314" i="16"/>
  <c r="Y2306" i="16"/>
  <c r="S2306" i="16"/>
  <c r="G2306" i="16" s="1"/>
  <c r="S2126" i="16"/>
  <c r="G2126" i="16" s="1"/>
  <c r="Y2126" i="16"/>
  <c r="S2122" i="16"/>
  <c r="Y2122" i="16"/>
  <c r="J2115" i="16"/>
  <c r="E2115" i="16"/>
  <c r="G2115" i="16"/>
  <c r="I2115" i="16"/>
  <c r="H2115" i="16"/>
  <c r="D2115" i="16"/>
  <c r="S2108" i="16"/>
  <c r="G2108" i="16" s="1"/>
  <c r="S2100" i="16"/>
  <c r="G2100" i="16" s="1"/>
  <c r="Y2100" i="16"/>
  <c r="S2096" i="16"/>
  <c r="G2096" i="16" s="1"/>
  <c r="S2092" i="16"/>
  <c r="G2092" i="16" s="1"/>
  <c r="S2088" i="16"/>
  <c r="G2088" i="16" s="1"/>
  <c r="S2068" i="16"/>
  <c r="G2068" i="16" s="1"/>
  <c r="S2064" i="16"/>
  <c r="G2064" i="16" s="1"/>
  <c r="Y2060" i="16"/>
  <c r="S2060" i="16"/>
  <c r="G2060" i="16" s="1"/>
  <c r="S2056" i="16"/>
  <c r="Y2056" i="16"/>
  <c r="J2052" i="16"/>
  <c r="D2052" i="16"/>
  <c r="I2052" i="16"/>
  <c r="F2052" i="16"/>
  <c r="H2052" i="16"/>
  <c r="G2052" i="16"/>
  <c r="E2052" i="16"/>
  <c r="F2049" i="16"/>
  <c r="I2049" i="16"/>
  <c r="S2045" i="16"/>
  <c r="Y2041" i="16"/>
  <c r="S2041" i="16"/>
  <c r="G2041" i="16" s="1"/>
  <c r="Y2037" i="16"/>
  <c r="S2037" i="16"/>
  <c r="F2037" i="16" s="1"/>
  <c r="J2033" i="16"/>
  <c r="F2033" i="16"/>
  <c r="E2029" i="16"/>
  <c r="J2029" i="16"/>
  <c r="B57" i="4"/>
  <c r="A41" i="10" s="1"/>
  <c r="H1110" i="16"/>
  <c r="I2176" i="16"/>
  <c r="H1441" i="16"/>
  <c r="J917" i="16"/>
  <c r="J1719" i="16"/>
  <c r="H1267" i="16"/>
  <c r="F2029" i="16"/>
  <c r="F1034" i="16"/>
  <c r="I896" i="16"/>
  <c r="H1188" i="16"/>
  <c r="I2382" i="16"/>
  <c r="J2225" i="16"/>
  <c r="H1360" i="16"/>
  <c r="G879" i="16"/>
  <c r="I1396" i="16"/>
  <c r="I879" i="16"/>
  <c r="B40" i="4"/>
  <c r="B64" i="4" s="1"/>
  <c r="A47" i="10" s="1"/>
  <c r="A46" i="2"/>
  <c r="A28" i="2"/>
  <c r="J12" i="10"/>
  <c r="A69" i="2"/>
  <c r="I42" i="10"/>
  <c r="A89" i="4"/>
  <c r="J11" i="10"/>
  <c r="J30" i="10"/>
  <c r="J60" i="10"/>
  <c r="A43" i="2"/>
  <c r="B27" i="4"/>
  <c r="C10" i="3"/>
  <c r="I33" i="10"/>
  <c r="B11" i="3"/>
  <c r="J51" i="10"/>
  <c r="A74" i="2"/>
  <c r="B21" i="4"/>
  <c r="A12" i="10" s="1"/>
  <c r="I58" i="10"/>
  <c r="J20" i="10"/>
  <c r="C20" i="10" s="1"/>
  <c r="A20" i="2"/>
  <c r="S2418" i="16"/>
  <c r="E2418" i="16" s="1"/>
  <c r="F40" i="10"/>
  <c r="H40" i="10" s="1"/>
  <c r="D40" i="10" s="1"/>
  <c r="F35" i="10"/>
  <c r="H35" i="10" s="1"/>
  <c r="I1298" i="16"/>
  <c r="J1699" i="16"/>
  <c r="H1545" i="16"/>
  <c r="J2263" i="16"/>
  <c r="F808" i="16"/>
  <c r="I1844" i="16"/>
  <c r="F1105" i="16"/>
  <c r="J512" i="16"/>
  <c r="I864" i="16"/>
  <c r="G864" i="16"/>
  <c r="G1027" i="16"/>
  <c r="F1027" i="16"/>
  <c r="H1338" i="16"/>
  <c r="G1338" i="16"/>
  <c r="H1347" i="16"/>
  <c r="I1347" i="16"/>
  <c r="G2355" i="16"/>
  <c r="H2386" i="16"/>
  <c r="G2386" i="16"/>
  <c r="G1316" i="16"/>
  <c r="H2136" i="16"/>
  <c r="J715" i="16"/>
  <c r="G715" i="16"/>
  <c r="H1246" i="16"/>
  <c r="G1246" i="16"/>
  <c r="I1497" i="16"/>
  <c r="J1943" i="16"/>
  <c r="D1101" i="16"/>
  <c r="I1101" i="16"/>
  <c r="J1305" i="16"/>
  <c r="G1305" i="16"/>
  <c r="F1965" i="16"/>
  <c r="J1855" i="16"/>
  <c r="F1592" i="16"/>
  <c r="J781" i="16"/>
  <c r="J1675" i="16"/>
  <c r="H1972" i="16"/>
  <c r="H1593" i="16"/>
  <c r="F655" i="16"/>
  <c r="G539" i="16"/>
  <c r="F41" i="10"/>
  <c r="H41" i="10" s="1"/>
  <c r="F36" i="10"/>
  <c r="H36" i="10" s="1"/>
  <c r="D36" i="10" s="1"/>
  <c r="G708" i="16"/>
  <c r="H708" i="16"/>
  <c r="I708" i="16"/>
  <c r="I735" i="16"/>
  <c r="J735" i="16"/>
  <c r="H1341" i="16"/>
  <c r="G1341" i="16"/>
  <c r="I524" i="16"/>
  <c r="F1214" i="16"/>
  <c r="E1695" i="16"/>
  <c r="J1695" i="16"/>
  <c r="F1695" i="16"/>
  <c r="I1695" i="16"/>
  <c r="I1352" i="16"/>
  <c r="F498" i="16"/>
  <c r="I498" i="16"/>
  <c r="H498" i="16"/>
  <c r="I1876" i="16"/>
  <c r="I839" i="16"/>
  <c r="F839" i="16"/>
  <c r="F1028" i="16"/>
  <c r="G1028" i="16"/>
  <c r="I1028" i="16"/>
  <c r="G2352" i="16"/>
  <c r="F1762" i="16"/>
  <c r="G1063" i="16"/>
  <c r="F1063" i="16"/>
  <c r="I1063" i="16"/>
  <c r="J1063" i="16"/>
  <c r="H1063" i="16"/>
  <c r="F1607" i="16"/>
  <c r="G1607" i="16"/>
  <c r="H1607" i="16"/>
  <c r="S1590" i="16"/>
  <c r="D1590" i="16" s="1"/>
  <c r="H2067" i="16"/>
  <c r="J2067" i="16"/>
  <c r="J2269" i="16"/>
  <c r="G2269" i="16"/>
  <c r="H2285" i="16"/>
  <c r="F2285" i="16"/>
  <c r="J2285" i="16"/>
  <c r="G1184" i="16"/>
  <c r="H1184" i="16"/>
  <c r="I1184" i="16"/>
  <c r="F1184" i="16"/>
  <c r="S1566" i="16"/>
  <c r="G1566" i="16" s="1"/>
  <c r="A79" i="2"/>
  <c r="A60" i="2"/>
  <c r="I665" i="16"/>
  <c r="G665" i="16"/>
  <c r="D1786" i="16"/>
  <c r="J1786" i="16"/>
  <c r="G1786" i="16"/>
  <c r="E1227" i="16"/>
  <c r="J1227" i="16"/>
  <c r="E2140" i="16"/>
  <c r="J2140" i="16"/>
  <c r="D1086" i="16"/>
  <c r="J1086" i="16"/>
  <c r="E1630" i="16"/>
  <c r="J1630" i="16"/>
  <c r="G1630" i="16"/>
  <c r="E1665" i="16"/>
  <c r="G1665" i="16"/>
  <c r="J1665" i="16"/>
  <c r="D1051" i="16"/>
  <c r="I1051" i="16"/>
  <c r="J1051" i="16"/>
  <c r="G1051" i="16"/>
  <c r="G496" i="16"/>
  <c r="H496" i="16"/>
  <c r="J1050" i="16"/>
  <c r="G1050" i="16"/>
  <c r="D1956" i="16"/>
  <c r="H1956" i="16"/>
  <c r="H884" i="16"/>
  <c r="I884" i="16"/>
  <c r="F1492" i="16"/>
  <c r="I1492" i="16"/>
  <c r="D1251" i="16"/>
  <c r="E1251" i="16"/>
  <c r="F1251" i="16"/>
  <c r="G1251" i="16"/>
  <c r="J1251" i="16"/>
  <c r="D2220" i="16"/>
  <c r="H2220" i="16"/>
  <c r="J2228" i="16"/>
  <c r="F2228" i="16"/>
  <c r="H2228" i="16"/>
  <c r="G2228" i="16"/>
  <c r="F614" i="16"/>
  <c r="H614" i="16"/>
  <c r="I614" i="16"/>
  <c r="G614" i="16"/>
  <c r="I737" i="16"/>
  <c r="H737" i="16"/>
  <c r="I807" i="16"/>
  <c r="G807" i="16"/>
  <c r="E2151" i="16"/>
  <c r="I2151" i="16"/>
  <c r="D2151" i="16"/>
  <c r="D1335" i="16"/>
  <c r="U1335" i="16" s="1"/>
  <c r="I1335" i="16"/>
  <c r="G1335" i="16"/>
  <c r="J1335" i="16"/>
  <c r="H1880" i="16"/>
  <c r="J1880" i="16"/>
  <c r="F1880" i="16"/>
  <c r="E1880" i="16"/>
  <c r="D1880" i="16"/>
  <c r="I1880" i="16"/>
  <c r="G1880" i="16"/>
  <c r="E814" i="16"/>
  <c r="D814" i="16"/>
  <c r="G814" i="16"/>
  <c r="F814" i="16"/>
  <c r="J814" i="16"/>
  <c r="H2411" i="16"/>
  <c r="E1376" i="16"/>
  <c r="D1376" i="16"/>
  <c r="G932" i="16"/>
  <c r="J665" i="16"/>
  <c r="E1270" i="16"/>
  <c r="G1270" i="16"/>
  <c r="H1270" i="16"/>
  <c r="D2295" i="16"/>
  <c r="J2295" i="16"/>
  <c r="G1853" i="16"/>
  <c r="H1853" i="16"/>
  <c r="D858" i="16"/>
  <c r="E858" i="16"/>
  <c r="F858" i="16"/>
  <c r="G858" i="16"/>
  <c r="F2012" i="16"/>
  <c r="J2012" i="16"/>
  <c r="D960" i="16"/>
  <c r="J960" i="16"/>
  <c r="G960" i="16"/>
  <c r="G996" i="16"/>
  <c r="H996" i="16"/>
  <c r="E2215" i="16"/>
  <c r="J2215" i="16"/>
  <c r="F2215" i="16"/>
  <c r="D1685" i="16"/>
  <c r="H1685" i="16"/>
  <c r="H534" i="16"/>
  <c r="J534" i="16"/>
  <c r="H1723" i="16"/>
  <c r="G1723" i="16"/>
  <c r="D2309" i="16"/>
  <c r="H2309" i="16"/>
  <c r="G2309" i="16"/>
  <c r="J1268" i="16"/>
  <c r="G1268" i="16"/>
  <c r="I1268" i="16"/>
  <c r="J2191" i="16"/>
  <c r="I2191" i="16"/>
  <c r="E2144" i="16"/>
  <c r="G2144" i="16"/>
  <c r="D2144" i="16"/>
  <c r="F2144" i="16"/>
  <c r="H2144" i="16"/>
  <c r="I1387" i="16"/>
  <c r="H1387" i="16"/>
  <c r="G1387" i="16"/>
  <c r="F1587" i="16"/>
  <c r="J1587" i="16"/>
  <c r="D1654" i="16"/>
  <c r="J1654" i="16"/>
  <c r="E888" i="16"/>
  <c r="D888" i="16"/>
  <c r="F888" i="16"/>
  <c r="E618" i="16"/>
  <c r="G618" i="16"/>
  <c r="F660" i="16"/>
  <c r="H660" i="16"/>
  <c r="G660" i="16"/>
  <c r="J660" i="16"/>
  <c r="I801" i="16"/>
  <c r="J801" i="16"/>
  <c r="H809" i="16"/>
  <c r="F809" i="16"/>
  <c r="H2124" i="16"/>
  <c r="I2124" i="16"/>
  <c r="F2124" i="16"/>
  <c r="D2145" i="16"/>
  <c r="J2145" i="16"/>
  <c r="I2145" i="16"/>
  <c r="H2145" i="16"/>
  <c r="G2145" i="16"/>
  <c r="D2140" i="16"/>
  <c r="D1606" i="16"/>
  <c r="J1606" i="16"/>
  <c r="I1606" i="16"/>
  <c r="H1606" i="16"/>
  <c r="E585" i="16"/>
  <c r="D585" i="16"/>
  <c r="F585" i="16"/>
  <c r="J585" i="16"/>
  <c r="E723" i="16"/>
  <c r="J723" i="16"/>
  <c r="E2207" i="16"/>
  <c r="D2207" i="16"/>
  <c r="E1505" i="16"/>
  <c r="G1505" i="16"/>
  <c r="D900" i="16"/>
  <c r="J900" i="16"/>
  <c r="E2320" i="16"/>
  <c r="D2320" i="16"/>
  <c r="J2320" i="16"/>
  <c r="G2262" i="16"/>
  <c r="J2262" i="16"/>
  <c r="D1153" i="16"/>
  <c r="G1153" i="16"/>
  <c r="E1153" i="16"/>
  <c r="F1320" i="16"/>
  <c r="G1320" i="16"/>
  <c r="D1875" i="16"/>
  <c r="H1875" i="16"/>
  <c r="E1875" i="16"/>
  <c r="D2011" i="16"/>
  <c r="E2011" i="16"/>
  <c r="D2089" i="16"/>
  <c r="F2089" i="16"/>
  <c r="F1112" i="16"/>
  <c r="J1112" i="16"/>
  <c r="E2094" i="16"/>
  <c r="H2094" i="16"/>
  <c r="G2094" i="16"/>
  <c r="E597" i="16"/>
  <c r="G597" i="16"/>
  <c r="D597" i="16"/>
  <c r="I692" i="16"/>
  <c r="E692" i="16"/>
  <c r="H692" i="16"/>
  <c r="G692" i="16"/>
  <c r="D545" i="16"/>
  <c r="H545" i="16"/>
  <c r="J545" i="16"/>
  <c r="I545" i="16"/>
  <c r="E545" i="16"/>
  <c r="G1467" i="16"/>
  <c r="D1605" i="16"/>
  <c r="H1605" i="16"/>
  <c r="G2038" i="16"/>
  <c r="G1510" i="16"/>
  <c r="F1510" i="16"/>
  <c r="G860" i="16"/>
  <c r="F860" i="16"/>
  <c r="G637" i="16"/>
  <c r="I637" i="16"/>
  <c r="H941" i="16"/>
  <c r="G941" i="16"/>
  <c r="D2447" i="16"/>
  <c r="F2447" i="16"/>
  <c r="E2264" i="16"/>
  <c r="D2264" i="16"/>
  <c r="I2264" i="16"/>
  <c r="H2264" i="16"/>
  <c r="G2264" i="16"/>
  <c r="D1639" i="16"/>
  <c r="E1639" i="16"/>
  <c r="E1922" i="16"/>
  <c r="G1922" i="16"/>
  <c r="I846" i="16"/>
  <c r="E846" i="16"/>
  <c r="D846" i="16"/>
  <c r="E2187" i="16"/>
  <c r="J2187" i="16"/>
  <c r="F2187" i="16"/>
  <c r="E1616" i="16"/>
  <c r="D1616" i="16"/>
  <c r="F1616" i="16"/>
  <c r="E1856" i="16"/>
  <c r="F1856" i="16"/>
  <c r="I1856" i="16"/>
  <c r="D1856" i="16"/>
  <c r="D1265" i="16"/>
  <c r="E1265" i="16"/>
  <c r="H1182" i="16"/>
  <c r="G1182" i="16"/>
  <c r="E2373" i="16"/>
  <c r="E1735" i="16"/>
  <c r="E395" i="16"/>
  <c r="D395" i="16"/>
  <c r="E628" i="16"/>
  <c r="D628" i="16"/>
  <c r="E767" i="16"/>
  <c r="J767" i="16"/>
  <c r="G1029" i="16"/>
  <c r="E1029" i="16"/>
  <c r="E1192" i="16"/>
  <c r="U1192" i="16" s="1"/>
  <c r="G1192" i="16"/>
  <c r="G1729" i="16"/>
  <c r="D1729" i="16"/>
  <c r="D1817" i="16"/>
  <c r="U1817" i="16" s="1"/>
  <c r="G1817" i="16"/>
  <c r="S2300" i="16"/>
  <c r="J2281" i="16"/>
  <c r="E2281" i="16"/>
  <c r="U2281" i="16" s="1"/>
  <c r="S2256" i="16"/>
  <c r="Y2256" i="16"/>
  <c r="S2217" i="16"/>
  <c r="G2217" i="16" s="1"/>
  <c r="S2202" i="16"/>
  <c r="S2194" i="16"/>
  <c r="G2194" i="16" s="1"/>
  <c r="G2187" i="16"/>
  <c r="D2148" i="16"/>
  <c r="J2148" i="16"/>
  <c r="D1161" i="16"/>
  <c r="E1161" i="16"/>
  <c r="D1308" i="16"/>
  <c r="H1308" i="16"/>
  <c r="E1326" i="16"/>
  <c r="D1326" i="16"/>
  <c r="D2137" i="16"/>
  <c r="J2137" i="16"/>
  <c r="D1526" i="16"/>
  <c r="F1526" i="16"/>
  <c r="D1567" i="16"/>
  <c r="E1567" i="16"/>
  <c r="E2137" i="16"/>
  <c r="E2133" i="16"/>
  <c r="D1970" i="16"/>
  <c r="D1863" i="16"/>
  <c r="E451" i="16"/>
  <c r="D451" i="16"/>
  <c r="F906" i="16"/>
  <c r="E906" i="16"/>
  <c r="D906" i="16"/>
  <c r="D1825" i="16"/>
  <c r="H1825" i="16"/>
  <c r="E798" i="16"/>
  <c r="D798" i="16"/>
  <c r="D479" i="16"/>
  <c r="E479" i="16"/>
  <c r="E403" i="16"/>
  <c r="D403" i="16"/>
  <c r="E371" i="16"/>
  <c r="D371" i="16"/>
  <c r="F1428" i="16"/>
  <c r="E1428" i="16"/>
  <c r="S1878" i="16"/>
  <c r="H1615" i="16"/>
  <c r="D1615" i="16"/>
  <c r="S1539" i="16"/>
  <c r="Y1539" i="16"/>
  <c r="F1506" i="16"/>
  <c r="J1506" i="16"/>
  <c r="D1506" i="16"/>
  <c r="I1506" i="16"/>
  <c r="I1498" i="16"/>
  <c r="D1498" i="16"/>
  <c r="J1415" i="16"/>
  <c r="D1415" i="16"/>
  <c r="D1412" i="16"/>
  <c r="I1412" i="16"/>
  <c r="E1412" i="16"/>
  <c r="E1384" i="16"/>
  <c r="D1384" i="16"/>
  <c r="E1339" i="16"/>
  <c r="J1339" i="16"/>
  <c r="G1328" i="16"/>
  <c r="E1328" i="16"/>
  <c r="D1328" i="16"/>
  <c r="S1289" i="16"/>
  <c r="S1048" i="16"/>
  <c r="Y1048" i="16"/>
  <c r="D873" i="16"/>
  <c r="E873" i="16"/>
  <c r="E866" i="16"/>
  <c r="D866" i="16"/>
  <c r="E826" i="16"/>
  <c r="G826" i="16"/>
  <c r="I826" i="16"/>
  <c r="D826" i="16"/>
  <c r="E784" i="16"/>
  <c r="D784" i="16"/>
  <c r="G721" i="16"/>
  <c r="E721" i="16"/>
  <c r="J564" i="16"/>
  <c r="E564" i="16"/>
  <c r="F548" i="16"/>
  <c r="D548" i="16"/>
  <c r="G548" i="16"/>
  <c r="E1829" i="16"/>
  <c r="D1829" i="16"/>
  <c r="D2003" i="16"/>
  <c r="E2003" i="16"/>
  <c r="E2195" i="16"/>
  <c r="D2195" i="16"/>
  <c r="D1635" i="16"/>
  <c r="E1635" i="16"/>
  <c r="E1691" i="16"/>
  <c r="D1691" i="16"/>
  <c r="G1882" i="16"/>
  <c r="G1623" i="16"/>
  <c r="H1401" i="16"/>
  <c r="G1498" i="16"/>
  <c r="J1623" i="16"/>
  <c r="I1407" i="16"/>
  <c r="E1615" i="16"/>
  <c r="E1506" i="16"/>
  <c r="E1498" i="16"/>
  <c r="E1451" i="16"/>
  <c r="D1430" i="16"/>
  <c r="D1401" i="16"/>
  <c r="E1134" i="16"/>
  <c r="E1052" i="16"/>
  <c r="D955" i="16"/>
  <c r="D744" i="16"/>
  <c r="E744" i="16"/>
  <c r="D1339" i="16"/>
  <c r="Y2359" i="16"/>
  <c r="F1609" i="16"/>
  <c r="E1609" i="16"/>
  <c r="Y1562" i="16"/>
  <c r="Y1458" i="16"/>
  <c r="Y1448" i="16"/>
  <c r="E825" i="16"/>
  <c r="H825" i="16"/>
  <c r="I825" i="16"/>
  <c r="D825" i="16"/>
  <c r="F825" i="16"/>
  <c r="J825" i="16"/>
  <c r="J2181" i="16"/>
  <c r="E2181" i="16"/>
  <c r="Y2446" i="16"/>
  <c r="Y2269" i="16"/>
  <c r="Y2194" i="16"/>
  <c r="Y2112" i="16"/>
  <c r="Y2108" i="16"/>
  <c r="Y2104" i="16"/>
  <c r="Y2088" i="16"/>
  <c r="Y847" i="16"/>
  <c r="S2171" i="16"/>
  <c r="G2171" i="16" s="1"/>
  <c r="E2159" i="16"/>
  <c r="H2159" i="16"/>
  <c r="I2105" i="16"/>
  <c r="E2105" i="16"/>
  <c r="J2013" i="16"/>
  <c r="G2013" i="16"/>
  <c r="S1983" i="16"/>
  <c r="I1255" i="16"/>
  <c r="E1255" i="16"/>
  <c r="J1244" i="16"/>
  <c r="I1244" i="16"/>
  <c r="G1244" i="16"/>
  <c r="I1200" i="16"/>
  <c r="E1200" i="16"/>
  <c r="J669" i="16"/>
  <c r="D669" i="16"/>
  <c r="H68" i="4"/>
  <c r="A40" i="2"/>
  <c r="A38" i="2"/>
  <c r="A6" i="2"/>
  <c r="A15" i="2"/>
  <c r="A26" i="2"/>
  <c r="A27" i="2"/>
  <c r="B28" i="3"/>
  <c r="B9" i="3"/>
  <c r="A67" i="2"/>
  <c r="Y2064" i="16"/>
  <c r="Y1389" i="16"/>
  <c r="Y1385" i="16"/>
  <c r="Y1381" i="16"/>
  <c r="Y1231" i="16"/>
  <c r="Y1130" i="16"/>
  <c r="Y901" i="16"/>
  <c r="Y2422" i="16"/>
  <c r="Y2358" i="16"/>
  <c r="Y2226" i="16"/>
  <c r="Y2132" i="16"/>
  <c r="Y2093" i="16"/>
  <c r="Y2049" i="16"/>
  <c r="Y1926" i="16"/>
  <c r="Y1922" i="16"/>
  <c r="Y1885" i="16"/>
  <c r="Y1882" i="16"/>
  <c r="Y1810" i="16"/>
  <c r="Y1788" i="16"/>
  <c r="Y1774" i="16"/>
  <c r="Y1678" i="16"/>
  <c r="Y1663" i="16"/>
  <c r="Y1659" i="16"/>
  <c r="Y1506" i="16"/>
  <c r="Y1424" i="16"/>
  <c r="Y1408" i="16"/>
  <c r="Y1297" i="16"/>
  <c r="Y1281" i="16"/>
  <c r="Y1204" i="16"/>
  <c r="Y866" i="16"/>
  <c r="I933" i="16"/>
  <c r="Y2397" i="16"/>
  <c r="Y2363" i="16"/>
  <c r="Y2352" i="16"/>
  <c r="Y2246" i="16"/>
  <c r="Y2242" i="16"/>
  <c r="Y2229" i="16"/>
  <c r="Y2068" i="16"/>
  <c r="Y1773" i="16"/>
  <c r="Y1107" i="16"/>
  <c r="Y1037" i="16"/>
  <c r="Y509" i="16"/>
  <c r="Y2443" i="16"/>
  <c r="Y2432" i="16"/>
  <c r="Y2398" i="16"/>
  <c r="Y2394" i="16"/>
  <c r="Y2383" i="16"/>
  <c r="Y2380" i="16"/>
  <c r="Y2343" i="16"/>
  <c r="Y2198" i="16"/>
  <c r="Y1968" i="16"/>
  <c r="Y1964" i="16"/>
  <c r="Y1938" i="16"/>
  <c r="Y1881" i="16"/>
  <c r="Y1800" i="16"/>
  <c r="Y1796" i="16"/>
  <c r="Y1752" i="16"/>
  <c r="Y1582" i="16"/>
  <c r="Y1359" i="16"/>
  <c r="Y1307" i="16"/>
  <c r="Y1263" i="16"/>
  <c r="Y1207" i="16"/>
  <c r="Y1183" i="16"/>
  <c r="Y1179" i="16"/>
  <c r="Y1044" i="16"/>
  <c r="Y859" i="16"/>
  <c r="Y766" i="16"/>
  <c r="Y700" i="16"/>
  <c r="Y666" i="16"/>
  <c r="Y2211" i="16"/>
  <c r="Y1690" i="16"/>
  <c r="Y1656" i="16"/>
  <c r="Y1488" i="16"/>
  <c r="Y1474" i="16"/>
  <c r="Y1431" i="16"/>
  <c r="Y1420" i="16"/>
  <c r="Y1224" i="16"/>
  <c r="Y1023" i="16"/>
  <c r="Y1008" i="16"/>
  <c r="Y883" i="16"/>
  <c r="Y855" i="16"/>
  <c r="Y692" i="16"/>
  <c r="Y669" i="16"/>
  <c r="J1378" i="16"/>
  <c r="I1378" i="16"/>
  <c r="Y1442" i="16"/>
  <c r="U783" i="16"/>
  <c r="E366" i="16"/>
  <c r="D366" i="16"/>
  <c r="I366" i="16"/>
  <c r="J366" i="16"/>
  <c r="H366" i="16"/>
  <c r="G366" i="16"/>
  <c r="F366" i="16"/>
  <c r="E2430" i="16"/>
  <c r="D2430" i="16"/>
  <c r="E867" i="16"/>
  <c r="D867" i="16"/>
  <c r="D885" i="16"/>
  <c r="E885" i="16"/>
  <c r="E899" i="16"/>
  <c r="D899" i="16"/>
  <c r="D914" i="16"/>
  <c r="E914" i="16"/>
  <c r="D1017" i="16"/>
  <c r="E1017" i="16"/>
  <c r="G1017" i="16"/>
  <c r="D1300" i="16"/>
  <c r="E1300" i="16"/>
  <c r="D2272" i="16"/>
  <c r="E2272" i="16"/>
  <c r="D2280" i="16"/>
  <c r="E2280" i="16"/>
  <c r="D2371" i="16"/>
  <c r="E2371" i="16"/>
  <c r="D1679" i="16"/>
  <c r="E1679" i="16"/>
  <c r="E1911" i="16"/>
  <c r="D1911" i="16"/>
  <c r="G1911" i="16"/>
  <c r="D1070" i="16"/>
  <c r="E1070" i="16"/>
  <c r="F1070" i="16"/>
  <c r="H1070" i="16"/>
  <c r="E1809" i="16"/>
  <c r="F1809" i="16"/>
  <c r="H1809" i="16"/>
  <c r="J1809" i="16"/>
  <c r="G1809" i="16"/>
  <c r="D1809" i="16"/>
  <c r="I1809" i="16"/>
  <c r="S484" i="16"/>
  <c r="G484" i="16" s="1"/>
  <c r="S476" i="16"/>
  <c r="G476" i="16" s="1"/>
  <c r="Y476" i="16"/>
  <c r="S470" i="16"/>
  <c r="G470" i="16" s="1"/>
  <c r="S462" i="16"/>
  <c r="S456" i="16"/>
  <c r="G456" i="16" s="1"/>
  <c r="Y456" i="16"/>
  <c r="S450" i="16"/>
  <c r="Y450" i="16"/>
  <c r="S444" i="16"/>
  <c r="Y444" i="16"/>
  <c r="S438" i="16"/>
  <c r="S432" i="16"/>
  <c r="G432" i="16" s="1"/>
  <c r="S424" i="16"/>
  <c r="G424" i="16" s="1"/>
  <c r="S418" i="16"/>
  <c r="G418" i="16" s="1"/>
  <c r="S410" i="16"/>
  <c r="Y410" i="16"/>
  <c r="S404" i="16"/>
  <c r="G404" i="16" s="1"/>
  <c r="Y404" i="16"/>
  <c r="S396" i="16"/>
  <c r="G396" i="16" s="1"/>
  <c r="Y396" i="16"/>
  <c r="S390" i="16"/>
  <c r="G390" i="16" s="1"/>
  <c r="S382" i="16"/>
  <c r="G382" i="16" s="1"/>
  <c r="Y382" i="16"/>
  <c r="S376" i="16"/>
  <c r="S368" i="16"/>
  <c r="G368" i="16" s="1"/>
  <c r="Y368" i="16"/>
  <c r="S362" i="16"/>
  <c r="S354" i="16"/>
  <c r="G354" i="16" s="1"/>
  <c r="Y354" i="16"/>
  <c r="S346" i="16"/>
  <c r="G346" i="16" s="1"/>
  <c r="Y346" i="16"/>
  <c r="S338" i="16"/>
  <c r="S332" i="16"/>
  <c r="S324" i="16"/>
  <c r="G324" i="16" s="1"/>
  <c r="Y324" i="16"/>
  <c r="I1017" i="16"/>
  <c r="F2411" i="16"/>
  <c r="H1679" i="16"/>
  <c r="J867" i="16"/>
  <c r="I899" i="16"/>
  <c r="D1811" i="16"/>
  <c r="E1811" i="16"/>
  <c r="J1454" i="16"/>
  <c r="F2408" i="16"/>
  <c r="F684" i="16"/>
  <c r="J1883" i="16"/>
  <c r="I2407" i="16"/>
  <c r="H2290" i="16"/>
  <c r="I589" i="16"/>
  <c r="H2212" i="16"/>
  <c r="I2334" i="16"/>
  <c r="J676" i="16"/>
  <c r="D879" i="16"/>
  <c r="E879" i="16"/>
  <c r="E917" i="16"/>
  <c r="D917" i="16"/>
  <c r="G917" i="16"/>
  <c r="E1034" i="16"/>
  <c r="D1034" i="16"/>
  <c r="D1347" i="16"/>
  <c r="E1347" i="16"/>
  <c r="D1360" i="16"/>
  <c r="E1360" i="16"/>
  <c r="D1362" i="16"/>
  <c r="E1362" i="16"/>
  <c r="E1388" i="16"/>
  <c r="G1388" i="16"/>
  <c r="D1388" i="16"/>
  <c r="E1441" i="16"/>
  <c r="G1441" i="16"/>
  <c r="D1441" i="16"/>
  <c r="E2033" i="16"/>
  <c r="D2033" i="16"/>
  <c r="Y332" i="16"/>
  <c r="F1911" i="16"/>
  <c r="D794" i="16"/>
  <c r="E794" i="16"/>
  <c r="D1271" i="16"/>
  <c r="E1271" i="16"/>
  <c r="E1490" i="16"/>
  <c r="G1490" i="16"/>
  <c r="D1490" i="16"/>
  <c r="D1722" i="16"/>
  <c r="E1722" i="16"/>
  <c r="D1385" i="16"/>
  <c r="E1385" i="16"/>
  <c r="D506" i="16"/>
  <c r="E506" i="16"/>
  <c r="D771" i="16"/>
  <c r="E771" i="16"/>
  <c r="G771" i="16"/>
  <c r="D1237" i="16"/>
  <c r="E1237" i="16"/>
  <c r="D1421" i="16"/>
  <c r="E1421" i="16"/>
  <c r="I1911" i="16"/>
  <c r="Y462" i="16"/>
  <c r="Y352" i="16"/>
  <c r="Y418" i="16"/>
  <c r="Y358" i="16"/>
  <c r="E2450" i="16"/>
  <c r="F2450" i="16"/>
  <c r="I2450" i="16"/>
  <c r="D2450" i="16"/>
  <c r="H2450" i="16"/>
  <c r="G1703" i="16"/>
  <c r="H676" i="16"/>
  <c r="Y390" i="16"/>
  <c r="J1070" i="16"/>
  <c r="F46" i="10"/>
  <c r="H46" i="10" s="1"/>
  <c r="F31" i="10"/>
  <c r="H31" i="10" s="1"/>
  <c r="H26" i="10"/>
  <c r="D1650" i="16"/>
  <c r="E1650" i="16"/>
  <c r="G1650" i="16"/>
  <c r="J1650" i="16"/>
  <c r="D514" i="16"/>
  <c r="E514" i="16"/>
  <c r="H514" i="16"/>
  <c r="I514" i="16"/>
  <c r="D1190" i="16"/>
  <c r="E1190" i="16"/>
  <c r="G1190" i="16"/>
  <c r="I1190" i="16"/>
  <c r="F1190" i="16"/>
  <c r="H1190" i="16"/>
  <c r="D1290" i="16"/>
  <c r="E1290" i="16"/>
  <c r="F1290" i="16"/>
  <c r="I1290" i="16"/>
  <c r="G1290" i="16"/>
  <c r="E1542" i="16"/>
  <c r="J1542" i="16"/>
  <c r="D1542" i="16"/>
  <c r="D1746" i="16"/>
  <c r="E1746" i="16"/>
  <c r="G1746" i="16"/>
  <c r="J1746" i="16"/>
  <c r="D1210" i="16"/>
  <c r="I1210" i="16"/>
  <c r="H1210" i="16"/>
  <c r="E1210" i="16"/>
  <c r="J1210" i="16"/>
  <c r="J2407" i="16"/>
  <c r="F1883" i="16"/>
  <c r="D2032" i="16"/>
  <c r="E2032" i="16"/>
  <c r="I2032" i="16"/>
  <c r="J2032" i="16"/>
  <c r="D2107" i="16"/>
  <c r="J2107" i="16"/>
  <c r="E2107" i="16"/>
  <c r="G2107" i="16"/>
  <c r="D1844" i="16"/>
  <c r="E1844" i="16"/>
  <c r="H1844" i="16"/>
  <c r="E1931" i="16"/>
  <c r="D1931" i="16"/>
  <c r="H1931" i="16"/>
  <c r="I1931" i="16"/>
  <c r="F1931" i="16"/>
  <c r="G1931" i="16"/>
  <c r="D1943" i="16"/>
  <c r="E1943" i="16"/>
  <c r="G1943" i="16"/>
  <c r="D1730" i="16"/>
  <c r="E1730" i="16"/>
  <c r="G1730" i="16"/>
  <c r="H1730" i="16"/>
  <c r="I1730" i="16"/>
  <c r="F1730" i="16"/>
  <c r="E1004" i="16"/>
  <c r="D1004" i="16"/>
  <c r="G1004" i="16"/>
  <c r="F1004" i="16"/>
  <c r="J1004" i="16"/>
  <c r="I1004" i="16"/>
  <c r="D1055" i="16"/>
  <c r="E1055" i="16"/>
  <c r="G1055" i="16"/>
  <c r="H1055" i="16"/>
  <c r="D1094" i="16"/>
  <c r="E1094" i="16"/>
  <c r="I1094" i="16"/>
  <c r="G1094" i="16"/>
  <c r="H1094" i="16"/>
  <c r="J1094" i="16"/>
  <c r="E2203" i="16"/>
  <c r="G2203" i="16"/>
  <c r="D2203" i="16"/>
  <c r="H2203" i="16"/>
  <c r="J2203" i="16"/>
  <c r="D711" i="16"/>
  <c r="E711" i="16"/>
  <c r="F711" i="16"/>
  <c r="I711" i="16"/>
  <c r="D2245" i="16"/>
  <c r="E2245" i="16"/>
  <c r="G2245" i="16"/>
  <c r="J2245" i="16"/>
  <c r="I2245" i="16"/>
  <c r="F2245" i="16"/>
  <c r="E1054" i="16"/>
  <c r="J1054" i="16"/>
  <c r="D1054" i="16"/>
  <c r="G1054" i="16"/>
  <c r="F1054" i="16"/>
  <c r="D2376" i="16"/>
  <c r="G2376" i="16"/>
  <c r="H2376" i="16"/>
  <c r="F2376" i="16"/>
  <c r="I2376" i="16"/>
  <c r="I1219" i="16"/>
  <c r="D2441" i="16"/>
  <c r="E2441" i="16"/>
  <c r="G2441" i="16"/>
  <c r="F2441" i="16"/>
  <c r="I2441" i="16"/>
  <c r="J2441" i="16"/>
  <c r="E575" i="16"/>
  <c r="D575" i="16"/>
  <c r="J575" i="16"/>
  <c r="H575" i="16"/>
  <c r="E675" i="16"/>
  <c r="D675" i="16"/>
  <c r="H675" i="16"/>
  <c r="J675" i="16"/>
  <c r="G675" i="16"/>
  <c r="F675" i="16"/>
  <c r="E877" i="16"/>
  <c r="D877" i="16"/>
  <c r="F877" i="16"/>
  <c r="D929" i="16"/>
  <c r="E929" i="16"/>
  <c r="H929" i="16"/>
  <c r="J929" i="16"/>
  <c r="D656" i="16"/>
  <c r="E656" i="16"/>
  <c r="G656" i="16"/>
  <c r="F656" i="16"/>
  <c r="I656" i="16"/>
  <c r="D1670" i="16"/>
  <c r="E1670" i="16"/>
  <c r="G1670" i="16"/>
  <c r="H1670" i="16"/>
  <c r="F1670" i="16"/>
  <c r="J1670" i="16"/>
  <c r="D1710" i="16"/>
  <c r="I1710" i="16"/>
  <c r="F1710" i="16"/>
  <c r="E1710" i="16"/>
  <c r="E1833" i="16"/>
  <c r="G1833" i="16"/>
  <c r="J1833" i="16"/>
  <c r="D1833" i="16"/>
  <c r="E2188" i="16"/>
  <c r="I2188" i="16"/>
  <c r="F2188" i="16"/>
  <c r="D2440" i="16"/>
  <c r="E2440" i="16"/>
  <c r="I2440" i="16"/>
  <c r="F2440" i="16"/>
  <c r="G2440" i="16"/>
  <c r="H2440" i="16"/>
  <c r="J2440" i="16"/>
  <c r="E2049" i="16"/>
  <c r="G2049" i="16"/>
  <c r="J2049" i="16"/>
  <c r="H2049" i="16"/>
  <c r="D2049" i="16"/>
  <c r="D681" i="16"/>
  <c r="E681" i="16"/>
  <c r="I681" i="16"/>
  <c r="G681" i="16"/>
  <c r="H681" i="16"/>
  <c r="E1108" i="16"/>
  <c r="D1108" i="16"/>
  <c r="F1108" i="16"/>
  <c r="I1108" i="16"/>
  <c r="G1108" i="16"/>
  <c r="H1108" i="16"/>
  <c r="D2152" i="16"/>
  <c r="J2152" i="16"/>
  <c r="I2152" i="16"/>
  <c r="E2152" i="16"/>
  <c r="D747" i="16"/>
  <c r="E747" i="16"/>
  <c r="F747" i="16"/>
  <c r="H747" i="16"/>
  <c r="J747" i="16"/>
  <c r="I747" i="16"/>
  <c r="D1203" i="16"/>
  <c r="E1203" i="16"/>
  <c r="I1203" i="16"/>
  <c r="F1203" i="16"/>
  <c r="H1203" i="16"/>
  <c r="G1203" i="16"/>
  <c r="D1706" i="16"/>
  <c r="H1706" i="16"/>
  <c r="I1706" i="16"/>
  <c r="G1706" i="16"/>
  <c r="J1706" i="16"/>
  <c r="D1783" i="16"/>
  <c r="E1783" i="16"/>
  <c r="J1783" i="16"/>
  <c r="H1783" i="16"/>
  <c r="F1783" i="16"/>
  <c r="I1783" i="16"/>
  <c r="D1903" i="16"/>
  <c r="F1903" i="16"/>
  <c r="E1903" i="16"/>
  <c r="J1903" i="16"/>
  <c r="E2147" i="16"/>
  <c r="I2147" i="16"/>
  <c r="H2147" i="16"/>
  <c r="G2147" i="16"/>
  <c r="J2147" i="16"/>
  <c r="D2241" i="16"/>
  <c r="E2241" i="16"/>
  <c r="H2241" i="16"/>
  <c r="I2241" i="16"/>
  <c r="G2241" i="16"/>
  <c r="F2241" i="16"/>
  <c r="D2155" i="16"/>
  <c r="E2061" i="16"/>
  <c r="D1111" i="16"/>
  <c r="E1111" i="16"/>
  <c r="E710" i="16"/>
  <c r="D710" i="16"/>
  <c r="E1309" i="16"/>
  <c r="D1309" i="16"/>
  <c r="D2101" i="16"/>
  <c r="E2101" i="16"/>
  <c r="I2101" i="16"/>
  <c r="J2101" i="16"/>
  <c r="D1703" i="16"/>
  <c r="E1703" i="16"/>
  <c r="F1703" i="16"/>
  <c r="J1703" i="16"/>
  <c r="H1703" i="16"/>
  <c r="E932" i="16"/>
  <c r="D932" i="16"/>
  <c r="D1715" i="16"/>
  <c r="E1715" i="16"/>
  <c r="G1715" i="16"/>
  <c r="J1715" i="16"/>
  <c r="I1715" i="16"/>
  <c r="E2290" i="16"/>
  <c r="U2290" i="16" s="1"/>
  <c r="J2290" i="16"/>
  <c r="I2290" i="16"/>
  <c r="G2290" i="16"/>
  <c r="E679" i="16"/>
  <c r="D679" i="16"/>
  <c r="G679" i="16"/>
  <c r="H679" i="16"/>
  <c r="I679" i="16"/>
  <c r="J679" i="16"/>
  <c r="D1565" i="16"/>
  <c r="E1565" i="16"/>
  <c r="I1565" i="16"/>
  <c r="H1565" i="16"/>
  <c r="D1084" i="16"/>
  <c r="E1084" i="16"/>
  <c r="H1084" i="16"/>
  <c r="G1084" i="16"/>
  <c r="J1084" i="16"/>
  <c r="D1107" i="16"/>
  <c r="E1107" i="16"/>
  <c r="G1107" i="16"/>
  <c r="F1107" i="16"/>
  <c r="D1064" i="16"/>
  <c r="E1064" i="16"/>
  <c r="F1064" i="16"/>
  <c r="G1064" i="16"/>
  <c r="H1064" i="16"/>
  <c r="I1064" i="16"/>
  <c r="D1583" i="16"/>
  <c r="E1583" i="16"/>
  <c r="F1583" i="16"/>
  <c r="E947" i="16"/>
  <c r="D947" i="16"/>
  <c r="J947" i="16"/>
  <c r="G947" i="16"/>
  <c r="H947" i="16"/>
  <c r="F947" i="16"/>
  <c r="D490" i="16"/>
  <c r="E490" i="16"/>
  <c r="F490" i="16"/>
  <c r="H490" i="16"/>
  <c r="D719" i="16"/>
  <c r="J719" i="16"/>
  <c r="H719" i="16"/>
  <c r="E719" i="16"/>
  <c r="D2160" i="16"/>
  <c r="E2160" i="16"/>
  <c r="I2160" i="16"/>
  <c r="G2160" i="16"/>
  <c r="D1207" i="16"/>
  <c r="E1207" i="16"/>
  <c r="G1207" i="16"/>
  <c r="I1207" i="16"/>
  <c r="H1207" i="16"/>
  <c r="J1207" i="16"/>
  <c r="D2411" i="16"/>
  <c r="U2411" i="16" s="1"/>
  <c r="G17" i="10"/>
  <c r="H17" i="10" s="1"/>
  <c r="F27" i="10"/>
  <c r="S486" i="16"/>
  <c r="G486" i="16" s="1"/>
  <c r="Y486" i="16"/>
  <c r="S478" i="16"/>
  <c r="G478" i="16" s="1"/>
  <c r="S472" i="16"/>
  <c r="S466" i="16"/>
  <c r="G466" i="16" s="1"/>
  <c r="S458" i="16"/>
  <c r="G458" i="16" s="1"/>
  <c r="S452" i="16"/>
  <c r="G452" i="16" s="1"/>
  <c r="S442" i="16"/>
  <c r="G442" i="16" s="1"/>
  <c r="S436" i="16"/>
  <c r="G436" i="16" s="1"/>
  <c r="S428" i="16"/>
  <c r="G428" i="16" s="1"/>
  <c r="Y428" i="16"/>
  <c r="S422" i="16"/>
  <c r="G422" i="16" s="1"/>
  <c r="S414" i="16"/>
  <c r="G414" i="16" s="1"/>
  <c r="S406" i="16"/>
  <c r="G406" i="16" s="1"/>
  <c r="S400" i="16"/>
  <c r="G400" i="16" s="1"/>
  <c r="S392" i="16"/>
  <c r="S386" i="16"/>
  <c r="G386" i="16" s="1"/>
  <c r="Y386" i="16"/>
  <c r="S378" i="16"/>
  <c r="G378" i="16" s="1"/>
  <c r="Y378" i="16"/>
  <c r="S370" i="16"/>
  <c r="G370" i="16" s="1"/>
  <c r="S364" i="16"/>
  <c r="S356" i="16"/>
  <c r="G356" i="16" s="1"/>
  <c r="Y356" i="16"/>
  <c r="S348" i="16"/>
  <c r="S340" i="16"/>
  <c r="G340" i="16" s="1"/>
  <c r="Y340" i="16"/>
  <c r="Y334" i="16"/>
  <c r="S334" i="16"/>
  <c r="G334" i="16" s="1"/>
  <c r="S328" i="16"/>
  <c r="G328" i="16" s="1"/>
  <c r="Y328" i="16"/>
  <c r="D45" i="10"/>
  <c r="J1583" i="16"/>
  <c r="Y438" i="16"/>
  <c r="G2411" i="16"/>
  <c r="J1064" i="16"/>
  <c r="F2290" i="16"/>
  <c r="Y432" i="16"/>
  <c r="I490" i="16"/>
  <c r="H1107" i="16"/>
  <c r="D936" i="16"/>
  <c r="E936" i="16"/>
  <c r="E1081" i="16"/>
  <c r="D1081" i="16"/>
  <c r="E1085" i="16"/>
  <c r="D1085" i="16"/>
  <c r="E1396" i="16"/>
  <c r="D1396" i="16"/>
  <c r="D2378" i="16"/>
  <c r="E2378" i="16"/>
  <c r="G2378" i="16"/>
  <c r="D578" i="16"/>
  <c r="E578" i="16"/>
  <c r="D1188" i="16"/>
  <c r="E1188" i="16"/>
  <c r="D1246" i="16"/>
  <c r="E1246" i="16"/>
  <c r="D703" i="16"/>
  <c r="E703" i="16"/>
  <c r="G703" i="16"/>
  <c r="D1078" i="16"/>
  <c r="E1078" i="16"/>
  <c r="E1305" i="16"/>
  <c r="D1305" i="16"/>
  <c r="Y472" i="16"/>
  <c r="Y470" i="16"/>
  <c r="Y458" i="16"/>
  <c r="H1715" i="16"/>
  <c r="I932" i="16"/>
  <c r="F2101" i="16"/>
  <c r="Y362" i="16"/>
  <c r="G1070" i="16"/>
  <c r="F679" i="16"/>
  <c r="Y484" i="16"/>
  <c r="Y424" i="16"/>
  <c r="Y348" i="16"/>
  <c r="Y414" i="16"/>
  <c r="D786" i="16"/>
  <c r="E786" i="16"/>
  <c r="F786" i="16"/>
  <c r="E2242" i="16"/>
  <c r="D2242" i="16"/>
  <c r="G2242" i="16"/>
  <c r="F2242" i="16"/>
  <c r="I2242" i="16"/>
  <c r="J2242" i="16"/>
  <c r="D613" i="16"/>
  <c r="E613" i="16"/>
  <c r="J613" i="16"/>
  <c r="F613" i="16"/>
  <c r="G613" i="16"/>
  <c r="D878" i="16"/>
  <c r="F878" i="16"/>
  <c r="G878" i="16"/>
  <c r="E1759" i="16"/>
  <c r="U1759" i="16" s="1"/>
  <c r="H1759" i="16"/>
  <c r="I1759" i="16"/>
  <c r="D1775" i="16"/>
  <c r="I1775" i="16"/>
  <c r="J1775" i="16"/>
  <c r="E1775" i="16"/>
  <c r="D844" i="16"/>
  <c r="E844" i="16"/>
  <c r="J844" i="16"/>
  <c r="I844" i="16"/>
  <c r="F844" i="16"/>
  <c r="D1154" i="16"/>
  <c r="E1154" i="16"/>
  <c r="G1154" i="16"/>
  <c r="J1154" i="16"/>
  <c r="I1154" i="16"/>
  <c r="H1154" i="16"/>
  <c r="I947" i="16"/>
  <c r="D912" i="16"/>
  <c r="E912" i="16"/>
  <c r="G912" i="16"/>
  <c r="F912" i="16"/>
  <c r="J912" i="16"/>
  <c r="D952" i="16"/>
  <c r="E952" i="16"/>
  <c r="G952" i="16"/>
  <c r="E1653" i="16"/>
  <c r="G1653" i="16"/>
  <c r="J1653" i="16"/>
  <c r="F1653" i="16"/>
  <c r="H1653" i="16"/>
  <c r="D1622" i="16"/>
  <c r="E1622" i="16"/>
  <c r="G1622" i="16"/>
  <c r="I1622" i="16"/>
  <c r="F1622" i="16"/>
  <c r="H1622" i="16"/>
  <c r="E2199" i="16"/>
  <c r="H2199" i="16"/>
  <c r="I2199" i="16"/>
  <c r="D2353" i="16"/>
  <c r="E2353" i="16"/>
  <c r="G2353" i="16"/>
  <c r="H2353" i="16"/>
  <c r="I2353" i="16"/>
  <c r="J2353" i="16"/>
  <c r="D1979" i="16"/>
  <c r="G1979" i="16"/>
  <c r="J1979" i="16"/>
  <c r="I1979" i="16"/>
  <c r="E1979" i="16"/>
  <c r="D1449" i="16"/>
  <c r="E1449" i="16"/>
  <c r="I1449" i="16"/>
  <c r="G1449" i="16"/>
  <c r="F1449" i="16"/>
  <c r="J1449" i="16"/>
  <c r="D1529" i="16"/>
  <c r="J1529" i="16"/>
  <c r="I1529" i="16"/>
  <c r="E1529" i="16"/>
  <c r="D1545" i="16"/>
  <c r="E1545" i="16"/>
  <c r="I1545" i="16"/>
  <c r="F1545" i="16"/>
  <c r="D1593" i="16"/>
  <c r="E1593" i="16"/>
  <c r="J1593" i="16"/>
  <c r="F1593" i="16"/>
  <c r="E551" i="16"/>
  <c r="D551" i="16"/>
  <c r="G551" i="16"/>
  <c r="I551" i="16"/>
  <c r="E1581" i="16"/>
  <c r="I1581" i="16"/>
  <c r="D1581" i="16"/>
  <c r="G1581" i="16"/>
  <c r="J1581" i="16"/>
  <c r="F1581" i="16"/>
  <c r="H1581" i="16"/>
  <c r="D1597" i="16"/>
  <c r="J1597" i="16"/>
  <c r="E1597" i="16"/>
  <c r="I1597" i="16"/>
  <c r="F1597" i="16"/>
  <c r="D2050" i="16"/>
  <c r="J2050" i="16"/>
  <c r="I2050" i="16"/>
  <c r="H2050" i="16"/>
  <c r="E2050" i="16"/>
  <c r="G2050" i="16"/>
  <c r="E2358" i="16"/>
  <c r="D2358" i="16"/>
  <c r="F2358" i="16"/>
  <c r="J2358" i="16"/>
  <c r="H2358" i="16"/>
  <c r="I2358" i="16"/>
  <c r="D600" i="16"/>
  <c r="E600" i="16"/>
  <c r="I600" i="16"/>
  <c r="F600" i="16"/>
  <c r="H600" i="16"/>
  <c r="D557" i="16"/>
  <c r="E557" i="16"/>
  <c r="H557" i="16"/>
  <c r="J557" i="16"/>
  <c r="D1423" i="16"/>
  <c r="E1423" i="16"/>
  <c r="J1423" i="16"/>
  <c r="G1423" i="16"/>
  <c r="H1423" i="16"/>
  <c r="D1555" i="16"/>
  <c r="F1555" i="16"/>
  <c r="I1555" i="16"/>
  <c r="J1555" i="16"/>
  <c r="H1555" i="16"/>
  <c r="E1555" i="16"/>
  <c r="E1958" i="16"/>
  <c r="D1958" i="16"/>
  <c r="G1958" i="16"/>
  <c r="H1958" i="16"/>
  <c r="I1958" i="16"/>
  <c r="F1958" i="16"/>
  <c r="J1958" i="16"/>
  <c r="D648" i="16"/>
  <c r="E648" i="16"/>
  <c r="G648" i="16"/>
  <c r="H648" i="16"/>
  <c r="I648" i="16"/>
  <c r="F648" i="16"/>
  <c r="J648" i="16"/>
  <c r="D604" i="16"/>
  <c r="E604" i="16"/>
  <c r="F604" i="16"/>
  <c r="I604" i="16"/>
  <c r="J604" i="16"/>
  <c r="D2156" i="16"/>
  <c r="E2156" i="16"/>
  <c r="F2156" i="16"/>
  <c r="D1179" i="16"/>
  <c r="E1179" i="16"/>
  <c r="I1179" i="16"/>
  <c r="J1179" i="16"/>
  <c r="F1179" i="16"/>
  <c r="G1179" i="16"/>
  <c r="E1312" i="16"/>
  <c r="F1312" i="16"/>
  <c r="J1312" i="16"/>
  <c r="D1332" i="16"/>
  <c r="E1332" i="16"/>
  <c r="J1332" i="16"/>
  <c r="D876" i="16"/>
  <c r="E876" i="16"/>
  <c r="G876" i="16"/>
  <c r="J876" i="16"/>
  <c r="H876" i="16"/>
  <c r="E1019" i="16"/>
  <c r="I1019" i="16"/>
  <c r="D1019" i="16"/>
  <c r="H1019" i="16"/>
  <c r="D1468" i="16"/>
  <c r="E1468" i="16"/>
  <c r="F1468" i="16"/>
  <c r="E812" i="16"/>
  <c r="D812" i="16"/>
  <c r="F812" i="16"/>
  <c r="J812" i="16"/>
  <c r="G812" i="16"/>
  <c r="D927" i="16"/>
  <c r="E927" i="16"/>
  <c r="J927" i="16"/>
  <c r="D1644" i="16"/>
  <c r="E1644" i="16"/>
  <c r="I1644" i="16"/>
  <c r="G1644" i="16"/>
  <c r="D1912" i="16"/>
  <c r="F1912" i="16"/>
  <c r="H1912" i="16"/>
  <c r="E1912" i="16"/>
  <c r="D2236" i="16"/>
  <c r="E2236" i="16"/>
  <c r="F2236" i="16"/>
  <c r="G2236" i="16"/>
  <c r="D739" i="16"/>
  <c r="E739" i="16"/>
  <c r="J739" i="16"/>
  <c r="I739" i="16"/>
  <c r="H739" i="16"/>
  <c r="G739" i="16"/>
  <c r="D1163" i="16"/>
  <c r="E1163" i="16"/>
  <c r="G1163" i="16"/>
  <c r="J1163" i="16"/>
  <c r="E1180" i="16"/>
  <c r="D1180" i="16"/>
  <c r="H1180" i="16"/>
  <c r="G1180" i="16"/>
  <c r="I1180" i="16"/>
  <c r="D1129" i="16"/>
  <c r="E1129" i="16"/>
  <c r="G1129" i="16"/>
  <c r="H1129" i="16"/>
  <c r="I1129" i="16"/>
  <c r="E1141" i="16"/>
  <c r="D1141" i="16"/>
  <c r="J1141" i="16"/>
  <c r="D1571" i="16"/>
  <c r="E1571" i="16"/>
  <c r="H1571" i="16"/>
  <c r="J1571" i="16"/>
  <c r="I1571" i="16"/>
  <c r="G1571" i="16"/>
  <c r="D1753" i="16"/>
  <c r="H1753" i="16"/>
  <c r="E1753" i="16"/>
  <c r="D1895" i="16"/>
  <c r="E1895" i="16"/>
  <c r="G1895" i="16"/>
  <c r="I1895" i="16"/>
  <c r="J1895" i="16"/>
  <c r="H1895" i="16"/>
  <c r="F1895" i="16"/>
  <c r="D2112" i="16"/>
  <c r="E2112" i="16"/>
  <c r="J2112" i="16"/>
  <c r="F2112" i="16"/>
  <c r="D2199" i="16"/>
  <c r="D2188" i="16"/>
  <c r="D2147" i="16"/>
  <c r="E1706" i="16"/>
  <c r="D1653" i="16"/>
  <c r="E1389" i="16"/>
  <c r="D1312" i="16"/>
  <c r="D1967" i="16"/>
  <c r="E1967" i="16"/>
  <c r="D2163" i="16"/>
  <c r="E2163" i="16"/>
  <c r="E1432" i="16"/>
  <c r="G1432" i="16"/>
  <c r="D1267" i="16"/>
  <c r="G1267" i="16"/>
  <c r="D676" i="16"/>
  <c r="E676" i="16"/>
  <c r="I676" i="16"/>
  <c r="G676" i="16"/>
  <c r="E1978" i="16"/>
  <c r="F1978" i="16"/>
  <c r="J1978" i="16"/>
  <c r="D1978" i="16"/>
  <c r="H1978" i="16"/>
  <c r="D700" i="16"/>
  <c r="E700" i="16"/>
  <c r="H700" i="16"/>
  <c r="G700" i="16"/>
  <c r="J700" i="16"/>
  <c r="F700" i="16"/>
  <c r="D1275" i="16"/>
  <c r="J1275" i="16"/>
  <c r="H1275" i="16"/>
  <c r="G1275" i="16"/>
  <c r="I1275" i="16"/>
  <c r="F1275" i="16"/>
  <c r="E1275" i="16"/>
  <c r="D684" i="16"/>
  <c r="E684" i="16"/>
  <c r="H684" i="16"/>
  <c r="G684" i="16"/>
  <c r="D1419" i="16"/>
  <c r="E1419" i="16"/>
  <c r="G1419" i="16"/>
  <c r="J1419" i="16"/>
  <c r="I1419" i="16"/>
  <c r="E2267" i="16"/>
  <c r="G2267" i="16"/>
  <c r="I2267" i="16"/>
  <c r="H2267" i="16"/>
  <c r="D2267" i="16"/>
  <c r="J2267" i="16"/>
  <c r="D706" i="16"/>
  <c r="E706" i="16"/>
  <c r="H706" i="16"/>
  <c r="F706" i="16"/>
  <c r="G706" i="16"/>
  <c r="D902" i="16"/>
  <c r="E902" i="16"/>
  <c r="H902" i="16"/>
  <c r="I902" i="16"/>
  <c r="F902" i="16"/>
  <c r="G902" i="16"/>
  <c r="D2212" i="16"/>
  <c r="E2212" i="16"/>
  <c r="F2212" i="16"/>
  <c r="D662" i="16"/>
  <c r="E662" i="16"/>
  <c r="F662" i="16"/>
  <c r="G662" i="16"/>
  <c r="I662" i="16"/>
  <c r="D589" i="16"/>
  <c r="E589" i="16"/>
  <c r="G589" i="16"/>
  <c r="D2408" i="16"/>
  <c r="J2408" i="16"/>
  <c r="I2408" i="16"/>
  <c r="E2408" i="16"/>
  <c r="E1250" i="16"/>
  <c r="D1250" i="16"/>
  <c r="J1250" i="16"/>
  <c r="F1250" i="16"/>
  <c r="G1250" i="16"/>
  <c r="D2237" i="16"/>
  <c r="E2237" i="16"/>
  <c r="I2237" i="16"/>
  <c r="H2237" i="16"/>
  <c r="F2237" i="16"/>
  <c r="J2237" i="16"/>
  <c r="E2407" i="16"/>
  <c r="G2407" i="16"/>
  <c r="D2407" i="16"/>
  <c r="H2407" i="16"/>
  <c r="D2429" i="16"/>
  <c r="E2429" i="16"/>
  <c r="H2429" i="16"/>
  <c r="F2429" i="16"/>
  <c r="G2429" i="16"/>
  <c r="J2429" i="16"/>
  <c r="I2429" i="16"/>
  <c r="D1714" i="16"/>
  <c r="E1714" i="16"/>
  <c r="F1714" i="16"/>
  <c r="G1714" i="16"/>
  <c r="J1714" i="16"/>
  <c r="I1714" i="16"/>
  <c r="D1632" i="16"/>
  <c r="E1632" i="16"/>
  <c r="F1632" i="16"/>
  <c r="I1632" i="16"/>
  <c r="H1632" i="16"/>
  <c r="D1219" i="16"/>
  <c r="E1219" i="16"/>
  <c r="F1219" i="16"/>
  <c r="J1219" i="16"/>
  <c r="G1219" i="16"/>
  <c r="D923" i="16"/>
  <c r="E923" i="16"/>
  <c r="H923" i="16"/>
  <c r="I923" i="16"/>
  <c r="G923" i="16"/>
  <c r="F923" i="16"/>
  <c r="J923" i="16"/>
  <c r="D502" i="16"/>
  <c r="E502" i="16"/>
  <c r="G502" i="16"/>
  <c r="H502" i="16"/>
  <c r="F502" i="16"/>
  <c r="D2334" i="16"/>
  <c r="E2334" i="16"/>
  <c r="H2334" i="16"/>
  <c r="E1883" i="16"/>
  <c r="D1883" i="16"/>
  <c r="H1883" i="16"/>
  <c r="E865" i="16"/>
  <c r="H865" i="16"/>
  <c r="I865" i="16"/>
  <c r="D865" i="16"/>
  <c r="J865" i="16"/>
  <c r="F865" i="16"/>
  <c r="E1454" i="16"/>
  <c r="U1454" i="16" s="1"/>
  <c r="G1454" i="16"/>
  <c r="F1454" i="16"/>
  <c r="I1454" i="16"/>
  <c r="H1454" i="16"/>
  <c r="S488" i="16"/>
  <c r="G488" i="16" s="1"/>
  <c r="Y488" i="16"/>
  <c r="S482" i="16"/>
  <c r="S480" i="16"/>
  <c r="G480" i="16" s="1"/>
  <c r="Y480" i="16"/>
  <c r="S474" i="16"/>
  <c r="G474" i="16" s="1"/>
  <c r="Y474" i="16"/>
  <c r="S468" i="16"/>
  <c r="Y468" i="16"/>
  <c r="S464" i="16"/>
  <c r="Y464" i="16"/>
  <c r="S460" i="16"/>
  <c r="Y460" i="16"/>
  <c r="S454" i="16"/>
  <c r="G454" i="16" s="1"/>
  <c r="Y454" i="16"/>
  <c r="S448" i="16"/>
  <c r="G448" i="16" s="1"/>
  <c r="Y448" i="16"/>
  <c r="S446" i="16"/>
  <c r="G446" i="16" s="1"/>
  <c r="S440" i="16"/>
  <c r="Y440" i="16"/>
  <c r="S434" i="16"/>
  <c r="Y434" i="16"/>
  <c r="S430" i="16"/>
  <c r="G430" i="16" s="1"/>
  <c r="Y430" i="16"/>
  <c r="S426" i="16"/>
  <c r="Y426" i="16"/>
  <c r="S420" i="16"/>
  <c r="G420" i="16" s="1"/>
  <c r="Y420" i="16"/>
  <c r="S416" i="16"/>
  <c r="G416" i="16" s="1"/>
  <c r="S412" i="16"/>
  <c r="G412" i="16" s="1"/>
  <c r="Y412" i="16"/>
  <c r="S408" i="16"/>
  <c r="Y408" i="16"/>
  <c r="S402" i="16"/>
  <c r="S398" i="16"/>
  <c r="G398" i="16" s="1"/>
  <c r="S394" i="16"/>
  <c r="G394" i="16" s="1"/>
  <c r="Y394" i="16"/>
  <c r="S388" i="16"/>
  <c r="Y388" i="16"/>
  <c r="S384" i="16"/>
  <c r="Y384" i="16"/>
  <c r="S380" i="16"/>
  <c r="S374" i="16"/>
  <c r="G374" i="16" s="1"/>
  <c r="S372" i="16"/>
  <c r="Y372" i="16"/>
  <c r="Y366" i="16"/>
  <c r="S360" i="16"/>
  <c r="G360" i="16" s="1"/>
  <c r="S358" i="16"/>
  <c r="S352" i="16"/>
  <c r="G352" i="16" s="1"/>
  <c r="S350" i="16"/>
  <c r="S344" i="16"/>
  <c r="G344" i="16" s="1"/>
  <c r="Y344" i="16"/>
  <c r="S342" i="16"/>
  <c r="Y342" i="16"/>
  <c r="S336" i="16"/>
  <c r="Y336" i="16"/>
  <c r="S330" i="16"/>
  <c r="S326" i="16"/>
  <c r="G326" i="16" s="1"/>
  <c r="A18" i="10"/>
  <c r="J1300" i="16"/>
  <c r="H914" i="16"/>
  <c r="G1111" i="16"/>
  <c r="J1309" i="16"/>
  <c r="I885" i="16"/>
  <c r="I2371" i="16"/>
  <c r="H2280" i="16"/>
  <c r="H2272" i="16"/>
  <c r="J1432" i="16"/>
  <c r="I710" i="16"/>
  <c r="J1967" i="16"/>
  <c r="H2430" i="16"/>
  <c r="I2430" i="16"/>
  <c r="I2163" i="16"/>
  <c r="D1128" i="16"/>
  <c r="E1128" i="16"/>
  <c r="D1765" i="16"/>
  <c r="E1765" i="16"/>
  <c r="B63" i="4"/>
  <c r="A46" i="10" s="1"/>
  <c r="I1300" i="16"/>
  <c r="H1017" i="16"/>
  <c r="I914" i="16"/>
  <c r="I2411" i="16"/>
  <c r="J1111" i="16"/>
  <c r="F1111" i="16"/>
  <c r="J1128" i="16"/>
  <c r="J1679" i="16"/>
  <c r="H1309" i="16"/>
  <c r="H867" i="16"/>
  <c r="I1267" i="16"/>
  <c r="H899" i="16"/>
  <c r="F885" i="16"/>
  <c r="I1811" i="16"/>
  <c r="G710" i="16"/>
  <c r="H2371" i="16"/>
  <c r="G2280" i="16"/>
  <c r="F2280" i="16"/>
  <c r="J2272" i="16"/>
  <c r="J1765" i="16"/>
  <c r="H1432" i="16"/>
  <c r="H710" i="16"/>
  <c r="F1967" i="16"/>
  <c r="G2430" i="16"/>
  <c r="F2163" i="16"/>
  <c r="D1821" i="16"/>
  <c r="E1821" i="16"/>
  <c r="H1300" i="16"/>
  <c r="J1017" i="16"/>
  <c r="J914" i="16"/>
  <c r="J2411" i="16"/>
  <c r="H1111" i="16"/>
  <c r="F1128" i="16"/>
  <c r="G1679" i="16"/>
  <c r="F1679" i="16"/>
  <c r="I1309" i="16"/>
  <c r="I867" i="16"/>
  <c r="F1267" i="16"/>
  <c r="J899" i="16"/>
  <c r="J885" i="16"/>
  <c r="H885" i="16"/>
  <c r="F1811" i="16"/>
  <c r="H1811" i="16"/>
  <c r="F2371" i="16"/>
  <c r="J2280" i="16"/>
  <c r="G2272" i="16"/>
  <c r="F2272" i="16"/>
  <c r="F1765" i="16"/>
  <c r="F1432" i="16"/>
  <c r="F710" i="16"/>
  <c r="H1967" i="16"/>
  <c r="F1821" i="16"/>
  <c r="F2430" i="16"/>
  <c r="H2163" i="16"/>
  <c r="D2200" i="16"/>
  <c r="E2200" i="16"/>
  <c r="D1719" i="16"/>
  <c r="E1719" i="16"/>
  <c r="G1967" i="16"/>
  <c r="H1583" i="16"/>
  <c r="I1250" i="16"/>
  <c r="I502" i="16"/>
  <c r="Y402" i="16"/>
  <c r="I1883" i="16"/>
  <c r="G719" i="16"/>
  <c r="J684" i="16"/>
  <c r="Y482" i="16"/>
  <c r="G1389" i="16"/>
  <c r="I1107" i="16"/>
  <c r="J589" i="16"/>
  <c r="I2212" i="16"/>
  <c r="Y466" i="16"/>
  <c r="D872" i="16"/>
  <c r="E872" i="16"/>
  <c r="G872" i="16"/>
  <c r="D882" i="16"/>
  <c r="E882" i="16"/>
  <c r="G882" i="16"/>
  <c r="D893" i="16"/>
  <c r="E893" i="16"/>
  <c r="G899" i="16"/>
  <c r="G914" i="16"/>
  <c r="E1191" i="16"/>
  <c r="D1191" i="16"/>
  <c r="G1191" i="16"/>
  <c r="G1300" i="16"/>
  <c r="G1347" i="16"/>
  <c r="D1354" i="16"/>
  <c r="E1354" i="16"/>
  <c r="G1362" i="16"/>
  <c r="D1365" i="16"/>
  <c r="G1365" i="16"/>
  <c r="E1365" i="16"/>
  <c r="D1375" i="16"/>
  <c r="E1375" i="16"/>
  <c r="E2176" i="16"/>
  <c r="D2176" i="16"/>
  <c r="G2176" i="16"/>
  <c r="G2371" i="16"/>
  <c r="D2382" i="16"/>
  <c r="E2382" i="16"/>
  <c r="J2160" i="16"/>
  <c r="G1309" i="16"/>
  <c r="D1240" i="16"/>
  <c r="E1240" i="16"/>
  <c r="F2334" i="16"/>
  <c r="E1291" i="16"/>
  <c r="D1291" i="16"/>
  <c r="G1291" i="16"/>
  <c r="F1542" i="16"/>
  <c r="Y406" i="16"/>
  <c r="G506" i="16"/>
  <c r="D791" i="16"/>
  <c r="E791" i="16"/>
  <c r="D1261" i="16"/>
  <c r="E1261" i="16"/>
  <c r="J2450" i="16"/>
  <c r="Y364" i="16"/>
  <c r="Y380" i="16"/>
  <c r="H1911" i="16"/>
  <c r="H786" i="16"/>
  <c r="G1978" i="16"/>
  <c r="J932" i="16"/>
  <c r="I1746" i="16"/>
  <c r="F1650" i="16"/>
  <c r="H2242" i="16"/>
  <c r="F1094" i="16"/>
  <c r="F2203" i="16"/>
  <c r="H1004" i="16"/>
  <c r="F1565" i="16"/>
  <c r="J706" i="16"/>
  <c r="J490" i="16"/>
  <c r="Y452" i="16"/>
  <c r="E1380" i="16"/>
  <c r="G1380" i="16"/>
  <c r="F1380" i="16"/>
  <c r="H1380" i="16"/>
  <c r="D1380" i="16"/>
  <c r="D1932" i="16"/>
  <c r="G1932" i="16"/>
  <c r="I1932" i="16"/>
  <c r="E1932" i="16"/>
  <c r="J1932" i="16"/>
  <c r="D2291" i="16"/>
  <c r="E2291" i="16"/>
  <c r="J2291" i="16"/>
  <c r="J662" i="16"/>
  <c r="D1954" i="16"/>
  <c r="E1954" i="16"/>
  <c r="F1954" i="16"/>
  <c r="H1954" i="16"/>
  <c r="J1954" i="16"/>
  <c r="D695" i="16"/>
  <c r="E695" i="16"/>
  <c r="G695" i="16"/>
  <c r="F695" i="16"/>
  <c r="J695" i="16"/>
  <c r="I695" i="16"/>
  <c r="H695" i="16"/>
  <c r="F1979" i="16"/>
  <c r="H1833" i="16"/>
  <c r="E2211" i="16"/>
  <c r="H2211" i="16"/>
  <c r="G2211" i="16"/>
  <c r="F2211" i="16"/>
  <c r="I2211" i="16"/>
  <c r="G1632" i="16"/>
  <c r="D1517" i="16"/>
  <c r="E1517" i="16"/>
  <c r="I1517" i="16"/>
  <c r="J1517" i="16"/>
  <c r="H1517" i="16"/>
  <c r="G1517" i="16"/>
  <c r="D1036" i="16"/>
  <c r="E1036" i="16"/>
  <c r="H1036" i="16"/>
  <c r="G1036" i="16"/>
  <c r="F1036" i="16"/>
  <c r="D590" i="16"/>
  <c r="E590" i="16"/>
  <c r="G590" i="16"/>
  <c r="I590" i="16"/>
  <c r="H590" i="16"/>
  <c r="F590" i="16"/>
  <c r="G2152" i="16"/>
  <c r="D1964" i="16"/>
  <c r="E1964" i="16"/>
  <c r="G1964" i="16"/>
  <c r="F1964" i="16"/>
  <c r="H1964" i="16"/>
  <c r="J1964" i="16"/>
  <c r="D2067" i="16"/>
  <c r="E2067" i="16"/>
  <c r="F2067" i="16"/>
  <c r="G2067" i="16"/>
  <c r="D2269" i="16"/>
  <c r="E2269" i="16"/>
  <c r="F2269" i="16"/>
  <c r="D2285" i="16"/>
  <c r="E2285" i="16"/>
  <c r="G2285" i="16"/>
  <c r="D970" i="16"/>
  <c r="E970" i="16"/>
  <c r="G970" i="16"/>
  <c r="I970" i="16"/>
  <c r="H970" i="16"/>
  <c r="D1306" i="16"/>
  <c r="I1306" i="16"/>
  <c r="F1306" i="16"/>
  <c r="J1306" i="16"/>
  <c r="E1346" i="16"/>
  <c r="G1346" i="16"/>
  <c r="F1346" i="16"/>
  <c r="D1346" i="16"/>
  <c r="H1346" i="16"/>
  <c r="J1346" i="16"/>
  <c r="D1422" i="16"/>
  <c r="E1422" i="16"/>
  <c r="H1422" i="16"/>
  <c r="J1422" i="16"/>
  <c r="F1422" i="16"/>
  <c r="I1422" i="16"/>
  <c r="H662" i="16"/>
  <c r="D2315" i="16"/>
  <c r="E2315" i="16"/>
  <c r="I2315" i="16"/>
  <c r="F2315" i="16"/>
  <c r="J2315" i="16"/>
  <c r="D1463" i="16"/>
  <c r="F1463" i="16"/>
  <c r="I1463" i="16"/>
  <c r="E1463" i="16"/>
  <c r="E1755" i="16"/>
  <c r="J1755" i="16"/>
  <c r="D1755" i="16"/>
  <c r="H1755" i="16"/>
  <c r="D942" i="16"/>
  <c r="E942" i="16"/>
  <c r="H942" i="16"/>
  <c r="F942" i="16"/>
  <c r="G942" i="16"/>
  <c r="I942" i="16"/>
  <c r="D1215" i="16"/>
  <c r="E1215" i="16"/>
  <c r="H1215" i="16"/>
  <c r="D1183" i="16"/>
  <c r="E1183" i="16"/>
  <c r="G1183" i="16"/>
  <c r="I1183" i="16"/>
  <c r="J1183" i="16"/>
  <c r="F1183" i="16"/>
  <c r="D520" i="16"/>
  <c r="E520" i="16"/>
  <c r="H520" i="16"/>
  <c r="I520" i="16"/>
  <c r="F520" i="16"/>
  <c r="E824" i="16"/>
  <c r="D824" i="16"/>
  <c r="I824" i="16"/>
  <c r="F824" i="16"/>
  <c r="J824" i="16"/>
  <c r="G824" i="16"/>
  <c r="H824" i="16"/>
  <c r="D1075" i="16"/>
  <c r="E1075" i="16"/>
  <c r="G1075" i="16"/>
  <c r="I1075" i="16"/>
  <c r="H1075" i="16"/>
  <c r="D1676" i="16"/>
  <c r="E1676" i="16"/>
  <c r="J1676" i="16"/>
  <c r="H1676" i="16"/>
  <c r="I1676" i="16"/>
  <c r="D1925" i="16"/>
  <c r="E1925" i="16"/>
  <c r="G1925" i="16"/>
  <c r="I1925" i="16"/>
  <c r="D1693" i="16"/>
  <c r="E1693" i="16"/>
  <c r="F1693" i="16"/>
  <c r="G1693" i="16"/>
  <c r="H1693" i="16"/>
  <c r="D2005" i="16"/>
  <c r="E2005" i="16"/>
  <c r="J2005" i="16"/>
  <c r="D2015" i="16"/>
  <c r="H2015" i="16"/>
  <c r="G2015" i="16"/>
  <c r="J2015" i="16"/>
  <c r="F2015" i="16"/>
  <c r="E2015" i="16"/>
  <c r="D2027" i="16"/>
  <c r="E2027" i="16"/>
  <c r="F2027" i="16"/>
  <c r="H2027" i="16"/>
  <c r="D1601" i="16"/>
  <c r="U1601" i="16" s="1"/>
  <c r="J1601" i="16"/>
  <c r="I1601" i="16"/>
  <c r="G1601" i="16"/>
  <c r="D2182" i="16"/>
  <c r="E2182" i="16"/>
  <c r="J2182" i="16"/>
  <c r="H2182" i="16"/>
  <c r="F2182" i="16"/>
  <c r="G2182" i="16"/>
  <c r="E612" i="16"/>
  <c r="D612" i="16"/>
  <c r="J612" i="16"/>
  <c r="F612" i="16"/>
  <c r="G612" i="16"/>
  <c r="E776" i="16"/>
  <c r="J776" i="16"/>
  <c r="H776" i="16"/>
  <c r="D776" i="16"/>
  <c r="G776" i="16"/>
  <c r="I776" i="16"/>
  <c r="D803" i="16"/>
  <c r="E803" i="16"/>
  <c r="J803" i="16"/>
  <c r="H803" i="16"/>
  <c r="D813" i="16"/>
  <c r="E813" i="16"/>
  <c r="G813" i="16"/>
  <c r="H813" i="16"/>
  <c r="F813" i="16"/>
  <c r="I813" i="16"/>
  <c r="E1310" i="16"/>
  <c r="J1310" i="16"/>
  <c r="G1310" i="16"/>
  <c r="F1310" i="16"/>
  <c r="D1310" i="16"/>
  <c r="I1310" i="16"/>
  <c r="D1322" i="16"/>
  <c r="E1322" i="16"/>
  <c r="I1322" i="16"/>
  <c r="G1322" i="16"/>
  <c r="D2338" i="16"/>
  <c r="E2338" i="16"/>
  <c r="J2338" i="16"/>
  <c r="G2338" i="16"/>
  <c r="D2104" i="16"/>
  <c r="E2104" i="16"/>
  <c r="G2104" i="16"/>
  <c r="I2104" i="16"/>
  <c r="E1438" i="16"/>
  <c r="E1267" i="16"/>
  <c r="E878" i="16"/>
  <c r="D1253" i="16"/>
  <c r="E1253" i="16"/>
  <c r="D850" i="16"/>
  <c r="E850" i="16"/>
  <c r="D978" i="16"/>
  <c r="E978" i="16"/>
  <c r="D518" i="16"/>
  <c r="E518" i="16"/>
  <c r="D1126" i="16"/>
  <c r="E1126" i="16"/>
  <c r="D1109" i="16"/>
  <c r="E1109" i="16"/>
  <c r="D626" i="16"/>
  <c r="E626" i="16"/>
  <c r="D1014" i="16"/>
  <c r="E1014" i="16"/>
  <c r="D1302" i="16"/>
  <c r="E1302" i="16"/>
  <c r="D965" i="16"/>
  <c r="E965" i="16"/>
  <c r="D498" i="16"/>
  <c r="E498" i="16"/>
  <c r="D1969" i="16"/>
  <c r="E1969" i="16"/>
  <c r="D2016" i="16"/>
  <c r="E2016" i="16"/>
  <c r="D2425" i="16"/>
  <c r="E2425" i="16"/>
  <c r="D2433" i="16"/>
  <c r="E2433" i="16"/>
  <c r="E558" i="16"/>
  <c r="D558" i="16"/>
  <c r="D569" i="16"/>
  <c r="E569" i="16"/>
  <c r="D839" i="16"/>
  <c r="E839" i="16"/>
  <c r="D1028" i="16"/>
  <c r="E1028" i="16"/>
  <c r="D2318" i="16"/>
  <c r="E2318" i="16"/>
  <c r="D996" i="16"/>
  <c r="E996" i="16"/>
  <c r="D1618" i="16"/>
  <c r="E1618" i="16"/>
  <c r="D1675" i="16"/>
  <c r="E1675" i="16"/>
  <c r="D522" i="16"/>
  <c r="E522" i="16"/>
  <c r="E1050" i="16"/>
  <c r="D1050" i="16"/>
  <c r="D631" i="16"/>
  <c r="E631" i="16"/>
  <c r="D1972" i="16"/>
  <c r="E1972" i="16"/>
  <c r="D2229" i="16"/>
  <c r="E2229" i="16"/>
  <c r="D2055" i="16"/>
  <c r="E2055" i="16"/>
  <c r="D2209" i="16"/>
  <c r="E2209" i="16"/>
  <c r="E1184" i="16"/>
  <c r="D1184" i="16"/>
  <c r="D655" i="16"/>
  <c r="E655" i="16"/>
  <c r="D503" i="16"/>
  <c r="E503" i="16"/>
  <c r="D511" i="16"/>
  <c r="E511" i="16"/>
  <c r="E539" i="16"/>
  <c r="D539" i="16"/>
  <c r="D1374" i="16"/>
  <c r="E1374" i="16"/>
  <c r="D1533" i="16"/>
  <c r="E1533" i="16"/>
  <c r="D1510" i="16"/>
  <c r="E1510" i="16"/>
  <c r="D2179" i="16"/>
  <c r="E2179" i="16"/>
  <c r="D1739" i="16"/>
  <c r="E1739" i="16"/>
  <c r="D2432" i="16"/>
  <c r="E2432" i="16"/>
  <c r="E884" i="16"/>
  <c r="D884" i="16"/>
  <c r="D1492" i="16"/>
  <c r="E1492" i="16"/>
  <c r="D743" i="16"/>
  <c r="E743" i="16"/>
  <c r="D759" i="16"/>
  <c r="E759" i="16"/>
  <c r="D860" i="16"/>
  <c r="E860" i="16"/>
  <c r="D1002" i="16"/>
  <c r="E1002" i="16"/>
  <c r="D1876" i="16"/>
  <c r="E1876" i="16"/>
  <c r="D2085" i="16"/>
  <c r="E2085" i="16"/>
  <c r="D770" i="16"/>
  <c r="E770" i="16"/>
  <c r="E828" i="16"/>
  <c r="D828" i="16"/>
  <c r="D1981" i="16"/>
  <c r="E1981" i="16"/>
  <c r="E582" i="16"/>
  <c r="D582" i="16"/>
  <c r="D713" i="16"/>
  <c r="E713" i="16"/>
  <c r="D1041" i="16"/>
  <c r="E1041" i="16"/>
  <c r="E1160" i="16"/>
  <c r="D1160" i="16"/>
  <c r="D1683" i="16"/>
  <c r="E1683" i="16"/>
  <c r="D736" i="16"/>
  <c r="E736" i="16"/>
  <c r="D1269" i="16"/>
  <c r="E1269" i="16"/>
  <c r="D2210" i="16"/>
  <c r="E2210" i="16"/>
  <c r="D2262" i="16"/>
  <c r="E2262" i="16"/>
  <c r="D1575" i="16"/>
  <c r="E1575" i="16"/>
  <c r="D2367" i="16"/>
  <c r="E2367" i="16"/>
  <c r="D2019" i="16"/>
  <c r="E2019" i="16"/>
  <c r="D2051" i="16"/>
  <c r="E2051" i="16"/>
  <c r="D1040" i="16"/>
  <c r="E1040" i="16"/>
  <c r="D1387" i="16"/>
  <c r="E1387" i="16"/>
  <c r="D1587" i="16"/>
  <c r="E1587" i="16"/>
  <c r="D1660" i="16"/>
  <c r="E1660" i="16"/>
  <c r="D609" i="16"/>
  <c r="E609" i="16"/>
  <c r="D536" i="16"/>
  <c r="E536" i="16"/>
  <c r="E892" i="16"/>
  <c r="D892" i="16"/>
  <c r="D856" i="16"/>
  <c r="E856" i="16"/>
  <c r="D969" i="16"/>
  <c r="E969" i="16"/>
  <c r="E779" i="16"/>
  <c r="D779" i="16"/>
  <c r="D2097" i="16"/>
  <c r="E2097" i="16"/>
  <c r="D1857" i="16"/>
  <c r="E1857" i="16"/>
  <c r="D572" i="16"/>
  <c r="E572" i="16"/>
  <c r="D658" i="16"/>
  <c r="E658" i="16"/>
  <c r="D774" i="16"/>
  <c r="E774" i="16"/>
  <c r="E807" i="16"/>
  <c r="D807" i="16"/>
  <c r="D822" i="16"/>
  <c r="E822" i="16"/>
  <c r="D2139" i="16"/>
  <c r="E2139" i="16"/>
  <c r="E2447" i="16"/>
  <c r="D2390" i="16"/>
  <c r="D2375" i="16"/>
  <c r="D2372" i="16"/>
  <c r="E2309" i="16"/>
  <c r="E2295" i="16"/>
  <c r="E2257" i="16"/>
  <c r="D2253" i="16"/>
  <c r="D2215" i="16"/>
  <c r="D2192" i="16"/>
  <c r="D2164" i="16"/>
  <c r="D2136" i="16"/>
  <c r="E2091" i="16"/>
  <c r="E2073" i="16"/>
  <c r="D2029" i="16"/>
  <c r="E1888" i="16"/>
  <c r="D1793" i="16"/>
  <c r="E1779" i="16"/>
  <c r="D1766" i="16"/>
  <c r="D1695" i="16"/>
  <c r="D1665" i="16"/>
  <c r="D1611" i="16"/>
  <c r="E1605" i="16"/>
  <c r="E1589" i="16"/>
  <c r="D1577" i="16"/>
  <c r="E1467" i="16"/>
  <c r="E1442" i="16"/>
  <c r="E1319" i="16"/>
  <c r="U1319" i="16" s="1"/>
  <c r="D1314" i="16"/>
  <c r="E1086" i="16"/>
  <c r="E1051" i="16"/>
  <c r="D951" i="16"/>
  <c r="D928" i="16"/>
  <c r="D793" i="16"/>
  <c r="D773" i="16"/>
  <c r="H1109" i="16"/>
  <c r="H1126" i="16"/>
  <c r="H518" i="16"/>
  <c r="I850" i="16"/>
  <c r="D708" i="16"/>
  <c r="E708" i="16"/>
  <c r="D1329" i="16"/>
  <c r="E1329" i="16"/>
  <c r="D735" i="16"/>
  <c r="E735" i="16"/>
  <c r="E1152" i="16"/>
  <c r="D1152" i="16"/>
  <c r="D556" i="16"/>
  <c r="E556" i="16"/>
  <c r="D1904" i="16"/>
  <c r="E1904" i="16"/>
  <c r="D704" i="16"/>
  <c r="E704" i="16"/>
  <c r="D820" i="16"/>
  <c r="E820" i="16"/>
  <c r="D916" i="16"/>
  <c r="E916" i="16"/>
  <c r="D1708" i="16"/>
  <c r="E1708" i="16"/>
  <c r="D1742" i="16"/>
  <c r="E1742" i="16"/>
  <c r="D1853" i="16"/>
  <c r="E1853" i="16"/>
  <c r="D1500" i="16"/>
  <c r="E1500" i="16"/>
  <c r="D1584" i="16"/>
  <c r="E1584" i="16"/>
  <c r="D1047" i="16"/>
  <c r="E1047" i="16"/>
  <c r="D531" i="16"/>
  <c r="E531" i="16"/>
  <c r="D546" i="16"/>
  <c r="E546" i="16"/>
  <c r="D842" i="16"/>
  <c r="E842" i="16"/>
  <c r="D1008" i="16"/>
  <c r="E1008" i="16"/>
  <c r="D1032" i="16"/>
  <c r="E1032" i="16"/>
  <c r="D1043" i="16"/>
  <c r="E1043" i="16"/>
  <c r="D1063" i="16"/>
  <c r="E1063" i="16"/>
  <c r="D1607" i="16"/>
  <c r="E1607" i="16"/>
  <c r="D2263" i="16"/>
  <c r="E2263" i="16"/>
  <c r="D534" i="16"/>
  <c r="E534" i="16"/>
  <c r="D1000" i="16"/>
  <c r="E1000" i="16"/>
  <c r="D1560" i="16"/>
  <c r="E1560" i="16"/>
  <c r="D496" i="16"/>
  <c r="E496" i="16"/>
  <c r="D754" i="16"/>
  <c r="E754" i="16"/>
  <c r="D602" i="16"/>
  <c r="E602" i="16"/>
  <c r="D1515" i="16"/>
  <c r="E1515" i="16"/>
  <c r="D1960" i="16"/>
  <c r="E1960" i="16"/>
  <c r="D1976" i="16"/>
  <c r="E1976" i="16"/>
  <c r="D2044" i="16"/>
  <c r="E2044" i="16"/>
  <c r="D2075" i="16"/>
  <c r="E2075" i="16"/>
  <c r="D2277" i="16"/>
  <c r="E2277" i="16"/>
  <c r="D2341" i="16"/>
  <c r="E2341" i="16"/>
  <c r="G1739" i="16"/>
  <c r="F1970" i="16"/>
  <c r="D2307" i="16"/>
  <c r="E2307" i="16"/>
  <c r="D702" i="16"/>
  <c r="E702" i="16"/>
  <c r="D827" i="16"/>
  <c r="E827" i="16"/>
  <c r="D898" i="16"/>
  <c r="E898" i="16"/>
  <c r="I1510" i="16"/>
  <c r="F1735" i="16"/>
  <c r="D663" i="16"/>
  <c r="E663" i="16"/>
  <c r="D687" i="16"/>
  <c r="E687" i="16"/>
  <c r="D1537" i="16"/>
  <c r="E1537" i="16"/>
  <c r="D1561" i="16"/>
  <c r="E1561" i="16"/>
  <c r="D543" i="16"/>
  <c r="E543" i="16"/>
  <c r="D563" i="16"/>
  <c r="E563" i="16"/>
  <c r="E571" i="16"/>
  <c r="D571" i="16"/>
  <c r="D683" i="16"/>
  <c r="E683" i="16"/>
  <c r="D1553" i="16"/>
  <c r="E1553" i="16"/>
  <c r="I2373" i="16"/>
  <c r="J1876" i="16"/>
  <c r="J1981" i="16"/>
  <c r="I2085" i="16"/>
  <c r="H1970" i="16"/>
  <c r="J743" i="16"/>
  <c r="J1161" i="16"/>
  <c r="H860" i="16"/>
  <c r="I2210" i="16"/>
  <c r="H1587" i="16"/>
  <c r="I1683" i="16"/>
  <c r="H1888" i="16"/>
  <c r="J856" i="16"/>
  <c r="F892" i="16"/>
  <c r="F609" i="16"/>
  <c r="H536" i="16"/>
  <c r="I572" i="16"/>
  <c r="E971" i="16"/>
  <c r="D971" i="16"/>
  <c r="D1727" i="16"/>
  <c r="E1727" i="16"/>
  <c r="D690" i="16"/>
  <c r="E690" i="16"/>
  <c r="D2437" i="16"/>
  <c r="E2437" i="16"/>
  <c r="D2342" i="16"/>
  <c r="E2342" i="16"/>
  <c r="D561" i="16"/>
  <c r="E561" i="16"/>
  <c r="E632" i="16"/>
  <c r="D632" i="16"/>
  <c r="D1579" i="16"/>
  <c r="E1579" i="16"/>
  <c r="D1731" i="16"/>
  <c r="E1731" i="16"/>
  <c r="D688" i="16"/>
  <c r="E688" i="16"/>
  <c r="D823" i="16"/>
  <c r="E823" i="16"/>
  <c r="D875" i="16"/>
  <c r="E875" i="16"/>
  <c r="D1066" i="16"/>
  <c r="E1066" i="16"/>
  <c r="D1088" i="16"/>
  <c r="E1088" i="16"/>
  <c r="D1348" i="16"/>
  <c r="E1348" i="16"/>
  <c r="D1947" i="16"/>
  <c r="E1947" i="16"/>
  <c r="D1987" i="16"/>
  <c r="E1987" i="16"/>
  <c r="D2047" i="16"/>
  <c r="E2047" i="16"/>
  <c r="D637" i="16"/>
  <c r="E637" i="16"/>
  <c r="D650" i="16"/>
  <c r="E650" i="16"/>
  <c r="D1232" i="16"/>
  <c r="E1232" i="16"/>
  <c r="D2292" i="16"/>
  <c r="E2292" i="16"/>
  <c r="H807" i="16"/>
  <c r="F951" i="16"/>
  <c r="D1214" i="16"/>
  <c r="E1214" i="16"/>
  <c r="D1307" i="16"/>
  <c r="E1307" i="16"/>
  <c r="J1472" i="16"/>
  <c r="I1666" i="16"/>
  <c r="D516" i="16"/>
  <c r="E516" i="16"/>
  <c r="E991" i="16"/>
  <c r="D991" i="16"/>
  <c r="E870" i="16"/>
  <c r="D870" i="16"/>
  <c r="D1208" i="16"/>
  <c r="E1208" i="16"/>
  <c r="D808" i="16"/>
  <c r="E808" i="16"/>
  <c r="D1298" i="16"/>
  <c r="E1298" i="16"/>
  <c r="D2009" i="16"/>
  <c r="E2009" i="16"/>
  <c r="D2017" i="16"/>
  <c r="E2017" i="16"/>
  <c r="D2043" i="16"/>
  <c r="E2043" i="16"/>
  <c r="E1100" i="16"/>
  <c r="D1100" i="16"/>
  <c r="E1176" i="16"/>
  <c r="D1176" i="16"/>
  <c r="D1383" i="16"/>
  <c r="E1383" i="16"/>
  <c r="D1479" i="16"/>
  <c r="E1479" i="16"/>
  <c r="D1961" i="16"/>
  <c r="E1961" i="16"/>
  <c r="G888" i="16"/>
  <c r="D1595" i="16"/>
  <c r="E1595" i="16"/>
  <c r="D941" i="16"/>
  <c r="E941" i="16"/>
  <c r="D494" i="16"/>
  <c r="E494" i="16"/>
  <c r="E685" i="16"/>
  <c r="D685" i="16"/>
  <c r="E697" i="16"/>
  <c r="D697" i="16"/>
  <c r="I2447" i="16"/>
  <c r="G2007" i="16"/>
  <c r="D510" i="16"/>
  <c r="E510" i="16"/>
  <c r="D614" i="16"/>
  <c r="E614" i="16"/>
  <c r="D634" i="16"/>
  <c r="E634" i="16"/>
  <c r="E737" i="16"/>
  <c r="D737" i="16"/>
  <c r="D745" i="16"/>
  <c r="E745" i="16"/>
  <c r="D749" i="16"/>
  <c r="E749" i="16"/>
  <c r="D1182" i="16"/>
  <c r="E1182" i="16"/>
  <c r="E1320" i="16"/>
  <c r="D1320" i="16"/>
  <c r="D1787" i="16"/>
  <c r="E1787" i="16"/>
  <c r="D1832" i="16"/>
  <c r="E1832" i="16"/>
  <c r="D2190" i="16"/>
  <c r="E2190" i="16"/>
  <c r="E1112" i="16"/>
  <c r="D1112" i="16"/>
  <c r="E1124" i="16"/>
  <c r="D1124" i="16"/>
  <c r="D1133" i="16"/>
  <c r="E1133" i="16"/>
  <c r="D1139" i="16"/>
  <c r="E1139" i="16"/>
  <c r="H1612" i="16"/>
  <c r="D1612" i="16"/>
  <c r="D1803" i="16"/>
  <c r="E1803" i="16"/>
  <c r="J1879" i="16"/>
  <c r="I1887" i="16"/>
  <c r="D1893" i="16"/>
  <c r="E1893" i="16"/>
  <c r="J2094" i="16"/>
  <c r="D2116" i="16"/>
  <c r="E2116" i="16"/>
  <c r="D2124" i="16"/>
  <c r="E2124" i="16"/>
  <c r="D2360" i="16"/>
  <c r="E2360" i="16"/>
  <c r="D601" i="16"/>
  <c r="E601" i="16"/>
  <c r="E2455" i="16"/>
  <c r="E2443" i="16"/>
  <c r="E2427" i="16"/>
  <c r="D2415" i="16"/>
  <c r="D2308" i="16"/>
  <c r="E2276" i="16"/>
  <c r="D2260" i="16"/>
  <c r="E2235" i="16"/>
  <c r="D2094" i="16"/>
  <c r="E2057" i="16"/>
  <c r="E2038" i="16"/>
  <c r="E2007" i="16"/>
  <c r="U2007" i="16" s="1"/>
  <c r="E1956" i="16"/>
  <c r="D1887" i="16"/>
  <c r="E1884" i="16"/>
  <c r="E1855" i="16"/>
  <c r="E1786" i="16"/>
  <c r="D1774" i="16"/>
  <c r="D1728" i="16"/>
  <c r="E1700" i="16"/>
  <c r="D1673" i="16"/>
  <c r="D1585" i="16"/>
  <c r="D1550" i="16"/>
  <c r="D1497" i="16"/>
  <c r="D1450" i="16"/>
  <c r="U1450" i="16" s="1"/>
  <c r="E1358" i="16"/>
  <c r="E1101" i="16"/>
  <c r="E1090" i="16"/>
  <c r="D618" i="16"/>
  <c r="E493" i="16"/>
  <c r="D493" i="16"/>
  <c r="D864" i="16"/>
  <c r="E864" i="16"/>
  <c r="D896" i="16"/>
  <c r="E896" i="16"/>
  <c r="D926" i="16"/>
  <c r="E926" i="16"/>
  <c r="E939" i="16"/>
  <c r="D939" i="16"/>
  <c r="D1003" i="16"/>
  <c r="E1003" i="16"/>
  <c r="D1027" i="16"/>
  <c r="E1027" i="16"/>
  <c r="D1294" i="16"/>
  <c r="E1294" i="16"/>
  <c r="D1304" i="16"/>
  <c r="E1304" i="16"/>
  <c r="E1338" i="16"/>
  <c r="D1338" i="16"/>
  <c r="D1750" i="16"/>
  <c r="E1750" i="16"/>
  <c r="D2168" i="16"/>
  <c r="E2168" i="16"/>
  <c r="D2225" i="16"/>
  <c r="E2225" i="16"/>
  <c r="D2386" i="16"/>
  <c r="E2386" i="16"/>
  <c r="D851" i="16"/>
  <c r="E851" i="16"/>
  <c r="E715" i="16"/>
  <c r="D715" i="16"/>
  <c r="D1110" i="16"/>
  <c r="E1110" i="16"/>
  <c r="E1316" i="16"/>
  <c r="D1316" i="16"/>
  <c r="D1382" i="16"/>
  <c r="E1382" i="16"/>
  <c r="D1411" i="16"/>
  <c r="E1411" i="16"/>
  <c r="I1253" i="16"/>
  <c r="D1243" i="16"/>
  <c r="E1243" i="16"/>
  <c r="D1998" i="16"/>
  <c r="E1998" i="16"/>
  <c r="F707" i="16"/>
  <c r="J1270" i="16"/>
  <c r="F704" i="16"/>
  <c r="J1904" i="16"/>
  <c r="G1109" i="16"/>
  <c r="F735" i="16"/>
  <c r="J626" i="16"/>
  <c r="F2295" i="16"/>
  <c r="F1126" i="16"/>
  <c r="J518" i="16"/>
  <c r="F850" i="16"/>
  <c r="J708" i="16"/>
  <c r="F820" i="16"/>
  <c r="F916" i="16"/>
  <c r="H1771" i="16"/>
  <c r="I1771" i="16"/>
  <c r="G1302" i="16"/>
  <c r="J839" i="16"/>
  <c r="H558" i="16"/>
  <c r="G2433" i="16"/>
  <c r="F1969" i="16"/>
  <c r="J498" i="16"/>
  <c r="I965" i="16"/>
  <c r="F1014" i="16"/>
  <c r="E635" i="16"/>
  <c r="D635" i="16"/>
  <c r="D2311" i="16"/>
  <c r="E2311" i="16"/>
  <c r="D2153" i="16"/>
  <c r="E2153" i="16"/>
  <c r="D640" i="16"/>
  <c r="E640" i="16"/>
  <c r="D1189" i="16"/>
  <c r="E1189" i="16"/>
  <c r="D1242" i="16"/>
  <c r="E1242" i="16"/>
  <c r="D1341" i="16"/>
  <c r="E1341" i="16"/>
  <c r="D674" i="16"/>
  <c r="E674" i="16"/>
  <c r="D753" i="16"/>
  <c r="E753" i="16"/>
  <c r="D819" i="16"/>
  <c r="E819" i="16"/>
  <c r="D859" i="16"/>
  <c r="E859" i="16"/>
  <c r="D1965" i="16"/>
  <c r="E1965" i="16"/>
  <c r="D577" i="16"/>
  <c r="E577" i="16"/>
  <c r="D665" i="16"/>
  <c r="E665" i="16"/>
  <c r="D1105" i="16"/>
  <c r="E1105" i="16"/>
  <c r="E1262" i="16"/>
  <c r="D1262" i="16"/>
  <c r="D763" i="16"/>
  <c r="E763" i="16"/>
  <c r="D874" i="16"/>
  <c r="E874" i="16"/>
  <c r="F1611" i="16"/>
  <c r="D2453" i="16"/>
  <c r="E2453" i="16"/>
  <c r="E837" i="16"/>
  <c r="D837" i="16"/>
  <c r="E1156" i="16"/>
  <c r="D1156" i="16"/>
  <c r="E1172" i="16"/>
  <c r="D1172" i="16"/>
  <c r="G498" i="16"/>
  <c r="D2012" i="16"/>
  <c r="E2012" i="16"/>
  <c r="D538" i="16"/>
  <c r="E538" i="16"/>
  <c r="E554" i="16"/>
  <c r="D554" i="16"/>
  <c r="E562" i="16"/>
  <c r="D562" i="16"/>
  <c r="G839" i="16"/>
  <c r="G1442" i="16"/>
  <c r="D1067" i="16"/>
  <c r="E1067" i="16"/>
  <c r="D1074" i="16"/>
  <c r="E1074" i="16"/>
  <c r="D1102" i="16"/>
  <c r="E1102" i="16"/>
  <c r="D1532" i="16"/>
  <c r="E1532" i="16"/>
  <c r="D1626" i="16"/>
  <c r="E1626" i="16"/>
  <c r="D1059" i="16"/>
  <c r="E1059" i="16"/>
  <c r="D1082" i="16"/>
  <c r="E1082" i="16"/>
  <c r="D1723" i="16"/>
  <c r="E1723" i="16"/>
  <c r="E967" i="16"/>
  <c r="D967" i="16"/>
  <c r="D1132" i="16"/>
  <c r="E1132" i="16"/>
  <c r="E781" i="16"/>
  <c r="D781" i="16"/>
  <c r="D1058" i="16"/>
  <c r="E1058" i="16"/>
  <c r="D627" i="16"/>
  <c r="E627" i="16"/>
  <c r="D1523" i="16"/>
  <c r="E1523" i="16"/>
  <c r="D2213" i="16"/>
  <c r="E2213" i="16"/>
  <c r="J2144" i="16"/>
  <c r="D1390" i="16"/>
  <c r="E1390" i="16"/>
  <c r="D647" i="16"/>
  <c r="E647" i="16"/>
  <c r="D659" i="16"/>
  <c r="E659" i="16"/>
  <c r="D1386" i="16"/>
  <c r="E1386" i="16"/>
  <c r="D1418" i="16"/>
  <c r="E1418" i="16"/>
  <c r="H2373" i="16"/>
  <c r="H1510" i="16"/>
  <c r="H1492" i="16"/>
  <c r="J2210" i="16"/>
  <c r="F1387" i="16"/>
  <c r="F1683" i="16"/>
  <c r="D2149" i="16"/>
  <c r="E2149" i="16"/>
  <c r="H2397" i="16"/>
  <c r="E1238" i="16"/>
  <c r="D1238" i="16"/>
  <c r="E1268" i="16"/>
  <c r="D1268" i="16"/>
  <c r="D2191" i="16"/>
  <c r="E2191" i="16"/>
  <c r="D1068" i="16"/>
  <c r="E1068" i="16"/>
  <c r="D1146" i="16"/>
  <c r="E1146" i="16"/>
  <c r="D1171" i="16"/>
  <c r="E1171" i="16"/>
  <c r="D1668" i="16"/>
  <c r="E1668" i="16"/>
  <c r="D1808" i="16"/>
  <c r="E1808" i="16"/>
  <c r="E508" i="16"/>
  <c r="D508" i="16"/>
  <c r="D540" i="16"/>
  <c r="E540" i="16"/>
  <c r="D698" i="16"/>
  <c r="E698" i="16"/>
  <c r="E709" i="16"/>
  <c r="D709" i="16"/>
  <c r="D1831" i="16"/>
  <c r="E1831" i="16"/>
  <c r="D565" i="16"/>
  <c r="E565" i="16"/>
  <c r="F807" i="16"/>
  <c r="D910" i="16"/>
  <c r="E910" i="16"/>
  <c r="D1248" i="16"/>
  <c r="E1248" i="16"/>
  <c r="D1395" i="16"/>
  <c r="E1395" i="16"/>
  <c r="D2117" i="16"/>
  <c r="E2117" i="16"/>
  <c r="D2201" i="16"/>
  <c r="E2201" i="16"/>
  <c r="G1160" i="16"/>
  <c r="D1352" i="16"/>
  <c r="E1352" i="16"/>
  <c r="D2214" i="16"/>
  <c r="E2214" i="16"/>
  <c r="D2031" i="16"/>
  <c r="E2031" i="16"/>
  <c r="D848" i="16"/>
  <c r="E848" i="16"/>
  <c r="E725" i="16"/>
  <c r="D725" i="16"/>
  <c r="E787" i="16"/>
  <c r="D787" i="16"/>
  <c r="D891" i="16"/>
  <c r="E891" i="16"/>
  <c r="D2109" i="16"/>
  <c r="E2109" i="16"/>
  <c r="D2228" i="16"/>
  <c r="E2228" i="16"/>
  <c r="D2244" i="16"/>
  <c r="E2244" i="16"/>
  <c r="D1758" i="16"/>
  <c r="E1758" i="16"/>
  <c r="D574" i="16"/>
  <c r="E574" i="16"/>
  <c r="D652" i="16"/>
  <c r="E652" i="16"/>
  <c r="D660" i="16"/>
  <c r="E660" i="16"/>
  <c r="E801" i="16"/>
  <c r="D801" i="16"/>
  <c r="D809" i="16"/>
  <c r="E809" i="16"/>
  <c r="E849" i="16"/>
  <c r="D849" i="16"/>
  <c r="D1159" i="16"/>
  <c r="E1159" i="16"/>
  <c r="D1178" i="16"/>
  <c r="E1178" i="16"/>
  <c r="D1211" i="16"/>
  <c r="E1211" i="16"/>
  <c r="D1318" i="16"/>
  <c r="E1318" i="16"/>
  <c r="D1820" i="16"/>
  <c r="E1820" i="16"/>
  <c r="D1865" i="16"/>
  <c r="E1865" i="16"/>
  <c r="D2035" i="16"/>
  <c r="E2035" i="16"/>
  <c r="D2081" i="16"/>
  <c r="E2081" i="16"/>
  <c r="J2332" i="16"/>
  <c r="D2332" i="16"/>
  <c r="D1083" i="16"/>
  <c r="E1083" i="16"/>
  <c r="D1087" i="16"/>
  <c r="E1087" i="16"/>
  <c r="D1091" i="16"/>
  <c r="E1091" i="16"/>
  <c r="E1116" i="16"/>
  <c r="D1116" i="16"/>
  <c r="F1413" i="16"/>
  <c r="D1413" i="16"/>
  <c r="D1988" i="16"/>
  <c r="E1988" i="16"/>
  <c r="E645" i="16"/>
  <c r="D645" i="16"/>
  <c r="E2398" i="16"/>
  <c r="E2394" i="16"/>
  <c r="D2383" i="16"/>
  <c r="U2383" i="16" s="1"/>
  <c r="E2231" i="16"/>
  <c r="E2220" i="16"/>
  <c r="E2189" i="16"/>
  <c r="E2148" i="16"/>
  <c r="E2145" i="16"/>
  <c r="E2141" i="16"/>
  <c r="E2077" i="16"/>
  <c r="E2065" i="16"/>
  <c r="E1986" i="16"/>
  <c r="D1982" i="16"/>
  <c r="E1940" i="16"/>
  <c r="D1927" i="16"/>
  <c r="D1923" i="16"/>
  <c r="E1798" i="16"/>
  <c r="D1785" i="16"/>
  <c r="E1771" i="16"/>
  <c r="E1763" i="16"/>
  <c r="E1760" i="16"/>
  <c r="D1716" i="16"/>
  <c r="D1712" i="16"/>
  <c r="D1699" i="16"/>
  <c r="E1662" i="16"/>
  <c r="E1654" i="16"/>
  <c r="E1646" i="16"/>
  <c r="D1634" i="16"/>
  <c r="D1630" i="16"/>
  <c r="D1596" i="16"/>
  <c r="E1563" i="16"/>
  <c r="E1535" i="16"/>
  <c r="E1509" i="16"/>
  <c r="D1505" i="16"/>
  <c r="E1487" i="16"/>
  <c r="D1484" i="16"/>
  <c r="D1472" i="16"/>
  <c r="D1370" i="16"/>
  <c r="D1353" i="16"/>
  <c r="E1308" i="16"/>
  <c r="D1270" i="16"/>
  <c r="D1230" i="16"/>
  <c r="D1227" i="16"/>
  <c r="D1046" i="16"/>
  <c r="E1026" i="16"/>
  <c r="E960" i="16"/>
  <c r="D935" i="16"/>
  <c r="E707" i="16"/>
  <c r="E2356" i="16"/>
  <c r="E2197" i="16"/>
  <c r="E2039" i="16"/>
  <c r="E1791" i="16"/>
  <c r="E1643" i="16"/>
  <c r="E1526" i="16"/>
  <c r="D419" i="16"/>
  <c r="E419" i="16"/>
  <c r="E2089" i="16"/>
  <c r="D1114" i="16"/>
  <c r="E1114" i="16"/>
  <c r="D1099" i="16"/>
  <c r="E1099" i="16"/>
  <c r="D357" i="16"/>
  <c r="D337" i="16"/>
  <c r="D329" i="16"/>
  <c r="Y1952" i="16"/>
  <c r="S1952" i="16"/>
  <c r="F1949" i="16"/>
  <c r="G1949" i="16"/>
  <c r="D1949" i="16"/>
  <c r="D731" i="16"/>
  <c r="E731" i="16"/>
  <c r="H61" i="10"/>
  <c r="C2" i="10"/>
  <c r="B3" i="16"/>
  <c r="A64" i="2"/>
  <c r="A45" i="2"/>
  <c r="A36" i="2"/>
  <c r="A9" i="2"/>
  <c r="B24" i="4"/>
  <c r="A29" i="2"/>
  <c r="A10" i="2"/>
  <c r="A13" i="2"/>
  <c r="I63" i="10"/>
  <c r="B5" i="3"/>
  <c r="I48" i="10"/>
  <c r="I28" i="10"/>
  <c r="J65" i="10"/>
  <c r="E4" i="14"/>
  <c r="J1435" i="16"/>
  <c r="H1435" i="16"/>
  <c r="D1435" i="16"/>
  <c r="U1435" i="16" s="1"/>
  <c r="S2132" i="16"/>
  <c r="G2132" i="16" s="1"/>
  <c r="E1941" i="16"/>
  <c r="D1941" i="16"/>
  <c r="Y2296" i="16"/>
  <c r="S2167" i="16"/>
  <c r="S1826" i="16"/>
  <c r="Y1826" i="16"/>
  <c r="S1690" i="16"/>
  <c r="G1690" i="16" s="1"/>
  <c r="Y2447" i="16"/>
  <c r="Y711" i="16"/>
  <c r="Y1435" i="16"/>
  <c r="S2339" i="16"/>
  <c r="G2339" i="16" s="1"/>
  <c r="U1766" i="16" l="1"/>
  <c r="F1018" i="16"/>
  <c r="U1222" i="16"/>
  <c r="D598" i="16"/>
  <c r="H598" i="16"/>
  <c r="E1522" i="16"/>
  <c r="E598" i="16"/>
  <c r="U598" i="16" s="1"/>
  <c r="D911" i="16"/>
  <c r="F1766" i="16"/>
  <c r="H1766" i="16"/>
  <c r="J2406" i="16"/>
  <c r="J678" i="16"/>
  <c r="I678" i="16"/>
  <c r="D718" i="16"/>
  <c r="D1254" i="16"/>
  <c r="U1254" i="16" s="1"/>
  <c r="D1522" i="16"/>
  <c r="D968" i="16"/>
  <c r="J1120" i="16"/>
  <c r="U642" i="16"/>
  <c r="U1274" i="16"/>
  <c r="J718" i="16"/>
  <c r="I862" i="16"/>
  <c r="G1038" i="16"/>
  <c r="D1038" i="16"/>
  <c r="H542" i="16"/>
  <c r="J1323" i="16"/>
  <c r="U1334" i="16"/>
  <c r="F990" i="16"/>
  <c r="F1038" i="16"/>
  <c r="U1218" i="16"/>
  <c r="H1038" i="16"/>
  <c r="H990" i="16"/>
  <c r="U1150" i="16"/>
  <c r="I1414" i="16"/>
  <c r="E990" i="16"/>
  <c r="E778" i="16"/>
  <c r="U934" i="16"/>
  <c r="I2406" i="16"/>
  <c r="H974" i="16"/>
  <c r="J806" i="16"/>
  <c r="E2406" i="16"/>
  <c r="U2406" i="16" s="1"/>
  <c r="F778" i="16"/>
  <c r="U638" i="16"/>
  <c r="I1062" i="16"/>
  <c r="U982" i="16"/>
  <c r="H1194" i="16"/>
  <c r="F2406" i="16"/>
  <c r="G1010" i="16"/>
  <c r="G1766" i="16"/>
  <c r="G2406" i="16"/>
  <c r="U894" i="16"/>
  <c r="H2406" i="16"/>
  <c r="E1198" i="16"/>
  <c r="F1406" i="16"/>
  <c r="U654" i="16"/>
  <c r="I778" i="16"/>
  <c r="H758" i="16"/>
  <c r="U834" i="16"/>
  <c r="H911" i="16"/>
  <c r="J1206" i="16"/>
  <c r="F758" i="16"/>
  <c r="I950" i="16"/>
  <c r="F1194" i="16"/>
  <c r="H1254" i="16"/>
  <c r="H1486" i="16"/>
  <c r="G950" i="16"/>
  <c r="J1018" i="16"/>
  <c r="E1018" i="16"/>
  <c r="U1018" i="16" s="1"/>
  <c r="H1018" i="16"/>
  <c r="E1062" i="16"/>
  <c r="U1062" i="16" s="1"/>
  <c r="J1062" i="16"/>
  <c r="F1062" i="16"/>
  <c r="G1194" i="16"/>
  <c r="G1254" i="16"/>
  <c r="G1330" i="16"/>
  <c r="D1206" i="16"/>
  <c r="F1206" i="16"/>
  <c r="I1206" i="16"/>
  <c r="E1414" i="16"/>
  <c r="J1414" i="16"/>
  <c r="F1414" i="16"/>
  <c r="D1414" i="16"/>
  <c r="H1414" i="16"/>
  <c r="I1486" i="16"/>
  <c r="F1486" i="16"/>
  <c r="U1430" i="16"/>
  <c r="F1819" i="16"/>
  <c r="D950" i="16"/>
  <c r="E806" i="16"/>
  <c r="I1766" i="16"/>
  <c r="U890" i="16"/>
  <c r="I1198" i="16"/>
  <c r="J1766" i="16"/>
  <c r="E718" i="16"/>
  <c r="U718" i="16" s="1"/>
  <c r="D862" i="16"/>
  <c r="U862" i="16" s="1"/>
  <c r="J990" i="16"/>
  <c r="I1018" i="16"/>
  <c r="H1206" i="16"/>
  <c r="J1254" i="16"/>
  <c r="D1486" i="16"/>
  <c r="U1486" i="16" s="1"/>
  <c r="I542" i="16"/>
  <c r="J542" i="16"/>
  <c r="J598" i="16"/>
  <c r="F598" i="16"/>
  <c r="I598" i="16"/>
  <c r="F678" i="16"/>
  <c r="D678" i="16"/>
  <c r="E678" i="16"/>
  <c r="H678" i="16"/>
  <c r="E1010" i="16"/>
  <c r="D1010" i="16"/>
  <c r="H1010" i="16"/>
  <c r="J1010" i="16"/>
  <c r="F1010" i="16"/>
  <c r="E1038" i="16"/>
  <c r="I1038" i="16"/>
  <c r="D758" i="16"/>
  <c r="J758" i="16"/>
  <c r="D1194" i="16"/>
  <c r="E1194" i="16"/>
  <c r="E1330" i="16"/>
  <c r="F1330" i="16"/>
  <c r="J1330" i="16"/>
  <c r="F950" i="16"/>
  <c r="E758" i="16"/>
  <c r="U758" i="16" s="1"/>
  <c r="U630" i="16"/>
  <c r="E950" i="16"/>
  <c r="I1254" i="16"/>
  <c r="I758" i="16"/>
  <c r="H950" i="16"/>
  <c r="D990" i="16"/>
  <c r="U990" i="16" s="1"/>
  <c r="H1062" i="16"/>
  <c r="J1194" i="16"/>
  <c r="E1206" i="16"/>
  <c r="F1254" i="16"/>
  <c r="D1330" i="16"/>
  <c r="J1486" i="16"/>
  <c r="I718" i="16"/>
  <c r="H718" i="16"/>
  <c r="F718" i="16"/>
  <c r="D778" i="16"/>
  <c r="J778" i="16"/>
  <c r="H778" i="16"/>
  <c r="H806" i="16"/>
  <c r="F806" i="16"/>
  <c r="D806" i="16"/>
  <c r="I806" i="16"/>
  <c r="J862" i="16"/>
  <c r="F862" i="16"/>
  <c r="G990" i="16"/>
  <c r="G1018" i="16"/>
  <c r="G1062" i="16"/>
  <c r="D1198" i="16"/>
  <c r="H1198" i="16"/>
  <c r="F1198" i="16"/>
  <c r="J1198" i="16"/>
  <c r="E1406" i="16"/>
  <c r="D1406" i="16"/>
  <c r="J1406" i="16"/>
  <c r="I1406" i="16"/>
  <c r="H1406" i="16"/>
  <c r="I1522" i="16"/>
  <c r="F1522" i="16"/>
  <c r="J1522" i="16"/>
  <c r="H1522" i="16"/>
  <c r="E1016" i="16"/>
  <c r="H972" i="16"/>
  <c r="D1324" i="16"/>
  <c r="E1324" i="16"/>
  <c r="D972" i="16"/>
  <c r="D1224" i="16"/>
  <c r="F972" i="16"/>
  <c r="U622" i="16"/>
  <c r="U1378" i="16"/>
  <c r="D1031" i="16"/>
  <c r="F1130" i="16"/>
  <c r="F1031" i="16"/>
  <c r="G1031" i="16"/>
  <c r="U795" i="16"/>
  <c r="E1130" i="16"/>
  <c r="I1031" i="16"/>
  <c r="D1167" i="16"/>
  <c r="U1415" i="16"/>
  <c r="E1031" i="16"/>
  <c r="U1235" i="16"/>
  <c r="I1527" i="16"/>
  <c r="H2098" i="16"/>
  <c r="J1391" i="16"/>
  <c r="U1491" i="16"/>
  <c r="F691" i="16"/>
  <c r="F751" i="16"/>
  <c r="U1106" i="16"/>
  <c r="E2417" i="16"/>
  <c r="I1391" i="16"/>
  <c r="D1540" i="16"/>
  <c r="E2078" i="16"/>
  <c r="E964" i="16"/>
  <c r="J691" i="16"/>
  <c r="E751" i="16"/>
  <c r="D780" i="16"/>
  <c r="I1796" i="16"/>
  <c r="D1136" i="16"/>
  <c r="H1819" i="16"/>
  <c r="G2405" i="16"/>
  <c r="E1127" i="16"/>
  <c r="H1827" i="16"/>
  <c r="J835" i="16"/>
  <c r="D1209" i="16"/>
  <c r="D855" i="16"/>
  <c r="J911" i="16"/>
  <c r="F855" i="16"/>
  <c r="U2093" i="16"/>
  <c r="D1391" i="16"/>
  <c r="U782" i="16"/>
  <c r="U1426" i="16"/>
  <c r="F1143" i="16"/>
  <c r="U811" i="16"/>
  <c r="I911" i="16"/>
  <c r="U1071" i="16"/>
  <c r="J1527" i="16"/>
  <c r="F1527" i="16"/>
  <c r="U922" i="16"/>
  <c r="U986" i="16"/>
  <c r="D716" i="16"/>
  <c r="D345" i="16"/>
  <c r="H1138" i="16"/>
  <c r="E974" i="16"/>
  <c r="E651" i="16"/>
  <c r="E911" i="16"/>
  <c r="U2221" i="16"/>
  <c r="U1263" i="16"/>
  <c r="U799" i="16"/>
  <c r="U815" i="16"/>
  <c r="J1136" i="16"/>
  <c r="E1891" i="16"/>
  <c r="E2222" i="16"/>
  <c r="D2436" i="16"/>
  <c r="D1130" i="16"/>
  <c r="E1136" i="16"/>
  <c r="U975" i="16"/>
  <c r="H1167" i="16"/>
  <c r="J1031" i="16"/>
  <c r="D651" i="16"/>
  <c r="F1167" i="16"/>
  <c r="U1039" i="16"/>
  <c r="J983" i="16"/>
  <c r="E1502" i="16"/>
  <c r="D1502" i="16"/>
  <c r="J2436" i="16"/>
  <c r="U2257" i="16"/>
  <c r="E855" i="16"/>
  <c r="F1502" i="16"/>
  <c r="E2324" i="16"/>
  <c r="I855" i="16"/>
  <c r="D1992" i="16"/>
  <c r="J1164" i="16"/>
  <c r="J1915" i="16"/>
  <c r="I968" i="16"/>
  <c r="J855" i="16"/>
  <c r="U670" i="16"/>
  <c r="H855" i="16"/>
  <c r="F1531" i="16"/>
  <c r="U1475" i="16"/>
  <c r="U699" i="16"/>
  <c r="U1255" i="16"/>
  <c r="D1131" i="16"/>
  <c r="U1131" i="16" s="1"/>
  <c r="D1531" i="16"/>
  <c r="I1531" i="16"/>
  <c r="I751" i="16"/>
  <c r="G1138" i="16"/>
  <c r="G751" i="16"/>
  <c r="I1138" i="16"/>
  <c r="E1138" i="16"/>
  <c r="U959" i="16"/>
  <c r="U1287" i="16"/>
  <c r="H691" i="16"/>
  <c r="E691" i="16"/>
  <c r="H751" i="16"/>
  <c r="H1015" i="16"/>
  <c r="U995" i="16"/>
  <c r="J984" i="16"/>
  <c r="U726" i="16"/>
  <c r="U542" i="16"/>
  <c r="D691" i="16"/>
  <c r="D751" i="16"/>
  <c r="U686" i="16"/>
  <c r="U1614" i="16"/>
  <c r="G691" i="16"/>
  <c r="G911" i="16"/>
  <c r="D714" i="16"/>
  <c r="F714" i="16"/>
  <c r="E714" i="16"/>
  <c r="I714" i="16"/>
  <c r="J714" i="16"/>
  <c r="H714" i="16"/>
  <c r="H954" i="16"/>
  <c r="D954" i="16"/>
  <c r="J954" i="16"/>
  <c r="E954" i="16"/>
  <c r="I954" i="16"/>
  <c r="F954" i="16"/>
  <c r="D1030" i="16"/>
  <c r="E1030" i="16"/>
  <c r="F1030" i="16"/>
  <c r="H1030" i="16"/>
  <c r="J1030" i="16"/>
  <c r="I1030" i="16"/>
  <c r="G1572" i="16"/>
  <c r="J972" i="16"/>
  <c r="E1980" i="16"/>
  <c r="E972" i="16"/>
  <c r="D1181" i="16"/>
  <c r="J964" i="16"/>
  <c r="F1324" i="16"/>
  <c r="I972" i="16"/>
  <c r="I983" i="16"/>
  <c r="J1127" i="16"/>
  <c r="U1142" i="16"/>
  <c r="E1164" i="16"/>
  <c r="G983" i="16"/>
  <c r="G1127" i="16"/>
  <c r="G1131" i="16"/>
  <c r="G1507" i="16"/>
  <c r="E682" i="16"/>
  <c r="J682" i="16"/>
  <c r="F682" i="16"/>
  <c r="H682" i="16"/>
  <c r="D682" i="16"/>
  <c r="U682" i="16" s="1"/>
  <c r="I682" i="16"/>
  <c r="G714" i="16"/>
  <c r="D762" i="16"/>
  <c r="H762" i="16"/>
  <c r="I762" i="16"/>
  <c r="E762" i="16"/>
  <c r="F762" i="16"/>
  <c r="J762" i="16"/>
  <c r="E790" i="16"/>
  <c r="F790" i="16"/>
  <c r="J790" i="16"/>
  <c r="D790" i="16"/>
  <c r="I790" i="16"/>
  <c r="H790" i="16"/>
  <c r="G954" i="16"/>
  <c r="G1030" i="16"/>
  <c r="E1186" i="16"/>
  <c r="U1186" i="16" s="1"/>
  <c r="H1186" i="16"/>
  <c r="J1186" i="16"/>
  <c r="I1186" i="16"/>
  <c r="F1186" i="16"/>
  <c r="J1226" i="16"/>
  <c r="E1226" i="16"/>
  <c r="I1226" i="16"/>
  <c r="D1226" i="16"/>
  <c r="H1226" i="16"/>
  <c r="F1226" i="16"/>
  <c r="I1286" i="16"/>
  <c r="D1286" i="16"/>
  <c r="H1286" i="16"/>
  <c r="E1286" i="16"/>
  <c r="J1286" i="16"/>
  <c r="F1286" i="16"/>
  <c r="E1458" i="16"/>
  <c r="D1458" i="16"/>
  <c r="J1458" i="16"/>
  <c r="F1458" i="16"/>
  <c r="H1458" i="16"/>
  <c r="I1458" i="16"/>
  <c r="F1642" i="16"/>
  <c r="I1642" i="16"/>
  <c r="H1642" i="16"/>
  <c r="J1642" i="16"/>
  <c r="E1527" i="16"/>
  <c r="D1527" i="16"/>
  <c r="F835" i="16"/>
  <c r="D835" i="16"/>
  <c r="E835" i="16"/>
  <c r="H835" i="16"/>
  <c r="E938" i="16"/>
  <c r="D938" i="16"/>
  <c r="J938" i="16"/>
  <c r="I938" i="16"/>
  <c r="H938" i="16"/>
  <c r="F938" i="16"/>
  <c r="I1342" i="16"/>
  <c r="D1342" i="16"/>
  <c r="J1342" i="16"/>
  <c r="F1342" i="16"/>
  <c r="E1342" i="16"/>
  <c r="H1342" i="16"/>
  <c r="F2302" i="16"/>
  <c r="J1130" i="16"/>
  <c r="F983" i="16"/>
  <c r="F1016" i="16"/>
  <c r="D1915" i="16"/>
  <c r="E1915" i="16"/>
  <c r="H1915" i="16"/>
  <c r="F1507" i="16"/>
  <c r="J1015" i="16"/>
  <c r="D1015" i="16"/>
  <c r="G1103" i="16"/>
  <c r="F666" i="16"/>
  <c r="E666" i="16"/>
  <c r="I666" i="16"/>
  <c r="J666" i="16"/>
  <c r="H666" i="16"/>
  <c r="D666" i="16"/>
  <c r="U666" i="16" s="1"/>
  <c r="E766" i="16"/>
  <c r="D766" i="16"/>
  <c r="F766" i="16"/>
  <c r="I766" i="16"/>
  <c r="J766" i="16"/>
  <c r="H766" i="16"/>
  <c r="E854" i="16"/>
  <c r="F854" i="16"/>
  <c r="H854" i="16"/>
  <c r="I854" i="16"/>
  <c r="D854" i="16"/>
  <c r="U854" i="16" s="1"/>
  <c r="J854" i="16"/>
  <c r="F1138" i="16"/>
  <c r="D1138" i="16"/>
  <c r="E1282" i="16"/>
  <c r="H1282" i="16"/>
  <c r="J1282" i="16"/>
  <c r="D1282" i="16"/>
  <c r="F1282" i="16"/>
  <c r="I1282" i="16"/>
  <c r="H1502" i="16"/>
  <c r="I1502" i="16"/>
  <c r="J1502" i="16"/>
  <c r="E1531" i="16"/>
  <c r="H1531" i="16"/>
  <c r="J1531" i="16"/>
  <c r="J1033" i="16"/>
  <c r="D369" i="16"/>
  <c r="J1324" i="16"/>
  <c r="U671" i="16"/>
  <c r="I1130" i="16"/>
  <c r="U1175" i="16"/>
  <c r="U1407" i="16"/>
  <c r="D1642" i="16"/>
  <c r="U1642" i="16" s="1"/>
  <c r="I1915" i="16"/>
  <c r="I620" i="16"/>
  <c r="I1015" i="16"/>
  <c r="E1015" i="16"/>
  <c r="I835" i="16"/>
  <c r="G682" i="16"/>
  <c r="G762" i="16"/>
  <c r="G790" i="16"/>
  <c r="J974" i="16"/>
  <c r="F974" i="16"/>
  <c r="I974" i="16"/>
  <c r="D974" i="16"/>
  <c r="G1130" i="16"/>
  <c r="G1186" i="16"/>
  <c r="G1226" i="16"/>
  <c r="G1286" i="16"/>
  <c r="G1458" i="16"/>
  <c r="G1642" i="16"/>
  <c r="G1015" i="16"/>
  <c r="G1527" i="16"/>
  <c r="G1915" i="16"/>
  <c r="U1451" i="16"/>
  <c r="U931" i="16"/>
  <c r="E2401" i="16"/>
  <c r="E968" i="16"/>
  <c r="U968" i="16" s="1"/>
  <c r="H1835" i="16"/>
  <c r="D983" i="16"/>
  <c r="H983" i="16"/>
  <c r="H1127" i="16"/>
  <c r="F1127" i="16"/>
  <c r="D1127" i="16"/>
  <c r="U1127" i="16" s="1"/>
  <c r="J1131" i="16"/>
  <c r="I1131" i="16"/>
  <c r="H1131" i="16"/>
  <c r="F1131" i="16"/>
  <c r="D1507" i="16"/>
  <c r="E1507" i="16"/>
  <c r="J1507" i="16"/>
  <c r="I1507" i="16"/>
  <c r="H968" i="16"/>
  <c r="D1140" i="16"/>
  <c r="I651" i="16"/>
  <c r="H651" i="16"/>
  <c r="J651" i="16"/>
  <c r="F651" i="16"/>
  <c r="J1103" i="16"/>
  <c r="E1103" i="16"/>
  <c r="U1103" i="16" s="1"/>
  <c r="F1103" i="16"/>
  <c r="H1103" i="16"/>
  <c r="E1391" i="16"/>
  <c r="H1391" i="16"/>
  <c r="F1391" i="16"/>
  <c r="I1167" i="16"/>
  <c r="J1167" i="16"/>
  <c r="U983" i="16"/>
  <c r="D1800" i="16"/>
  <c r="U1800" i="16" s="1"/>
  <c r="D1778" i="16"/>
  <c r="E1854" i="16"/>
  <c r="F968" i="16"/>
  <c r="I1103" i="16"/>
  <c r="E1167" i="16"/>
  <c r="U1247" i="16"/>
  <c r="G1136" i="16"/>
  <c r="D775" i="16"/>
  <c r="F775" i="16"/>
  <c r="I775" i="16"/>
  <c r="J775" i="16"/>
  <c r="H775" i="16"/>
  <c r="E775" i="16"/>
  <c r="E1224" i="16"/>
  <c r="E2328" i="16"/>
  <c r="D1076" i="16"/>
  <c r="I1076" i="16"/>
  <c r="U2069" i="16"/>
  <c r="U2131" i="16"/>
  <c r="J1053" i="16"/>
  <c r="E1076" i="16"/>
  <c r="G992" i="16"/>
  <c r="J1076" i="16"/>
  <c r="E1073" i="16"/>
  <c r="H964" i="16"/>
  <c r="G1764" i="16"/>
  <c r="G964" i="16"/>
  <c r="G1260" i="16"/>
  <c r="E1020" i="16"/>
  <c r="E1157" i="16"/>
  <c r="E1764" i="16"/>
  <c r="U1764" i="16" s="1"/>
  <c r="D1285" i="16"/>
  <c r="U1285" i="16" s="1"/>
  <c r="E1692" i="16"/>
  <c r="D1827" i="16"/>
  <c r="I1835" i="16"/>
  <c r="D964" i="16"/>
  <c r="I2146" i="16"/>
  <c r="F1835" i="16"/>
  <c r="E1827" i="16"/>
  <c r="E1835" i="16"/>
  <c r="H1707" i="16"/>
  <c r="D1020" i="16"/>
  <c r="D1021" i="16"/>
  <c r="E2066" i="16"/>
  <c r="F1137" i="16"/>
  <c r="F1185" i="16"/>
  <c r="F964" i="16"/>
  <c r="I2448" i="16"/>
  <c r="J1827" i="16"/>
  <c r="J1835" i="16"/>
  <c r="D1835" i="16"/>
  <c r="F1336" i="16"/>
  <c r="F1627" i="16"/>
  <c r="G984" i="16"/>
  <c r="F1366" i="16"/>
  <c r="E1610" i="16"/>
  <c r="E1120" i="16"/>
  <c r="D901" i="16"/>
  <c r="I1819" i="16"/>
  <c r="E1819" i="16"/>
  <c r="U1819" i="16" s="1"/>
  <c r="D1336" i="16"/>
  <c r="U1336" i="16" s="1"/>
  <c r="E1603" i="16"/>
  <c r="G852" i="16"/>
  <c r="J1336" i="16"/>
  <c r="D1393" i="16"/>
  <c r="G1886" i="16"/>
  <c r="G603" i="16"/>
  <c r="F2222" i="16"/>
  <c r="J1819" i="16"/>
  <c r="I1012" i="16"/>
  <c r="U2187" i="16"/>
  <c r="U2331" i="16"/>
  <c r="U1861" i="16"/>
  <c r="E2079" i="16"/>
  <c r="J1012" i="16"/>
  <c r="E984" i="16"/>
  <c r="D2302" i="16"/>
  <c r="U2302" i="16" s="1"/>
  <c r="E2381" i="16"/>
  <c r="D1121" i="16"/>
  <c r="E1012" i="16"/>
  <c r="D984" i="16"/>
  <c r="F732" i="16"/>
  <c r="I2328" i="16"/>
  <c r="F1012" i="16"/>
  <c r="D2381" i="16"/>
  <c r="E1021" i="16"/>
  <c r="D2162" i="16"/>
  <c r="E1839" i="16"/>
  <c r="D1012" i="16"/>
  <c r="J1572" i="16"/>
  <c r="F984" i="16"/>
  <c r="D1641" i="16"/>
  <c r="F728" i="16"/>
  <c r="H1627" i="16"/>
  <c r="J785" i="16"/>
  <c r="D1707" i="16"/>
  <c r="F1795" i="16"/>
  <c r="J1795" i="16"/>
  <c r="J532" i="16"/>
  <c r="E980" i="16"/>
  <c r="U980" i="16" s="1"/>
  <c r="G532" i="16"/>
  <c r="G620" i="16"/>
  <c r="G924" i="16"/>
  <c r="G980" i="16"/>
  <c r="F1827" i="16"/>
  <c r="G1627" i="16"/>
  <c r="G1795" i="16"/>
  <c r="E756" i="16"/>
  <c r="D1260" i="16"/>
  <c r="U1260" i="16" s="1"/>
  <c r="H1012" i="16"/>
  <c r="I1627" i="16"/>
  <c r="D1627" i="16"/>
  <c r="H1795" i="16"/>
  <c r="I980" i="16"/>
  <c r="F620" i="16"/>
  <c r="E924" i="16"/>
  <c r="H1021" i="16"/>
  <c r="G1021" i="16"/>
  <c r="D992" i="16"/>
  <c r="U992" i="16" s="1"/>
  <c r="D1572" i="16"/>
  <c r="E417" i="16"/>
  <c r="D2079" i="16"/>
  <c r="U2079" i="16" s="1"/>
  <c r="E2095" i="16"/>
  <c r="E1873" i="16"/>
  <c r="U1873" i="16" s="1"/>
  <c r="E1627" i="16"/>
  <c r="F1707" i="16"/>
  <c r="E1795" i="16"/>
  <c r="J1707" i="16"/>
  <c r="D1795" i="16"/>
  <c r="J980" i="16"/>
  <c r="H1603" i="16"/>
  <c r="J1603" i="16"/>
  <c r="F1603" i="16"/>
  <c r="G1707" i="16"/>
  <c r="J1918" i="16"/>
  <c r="D1603" i="16"/>
  <c r="G1819" i="16"/>
  <c r="G1164" i="16"/>
  <c r="E1707" i="16"/>
  <c r="G1603" i="16"/>
  <c r="G1827" i="16"/>
  <c r="U1228" i="16"/>
  <c r="U920" i="16"/>
  <c r="I1847" i="16"/>
  <c r="D981" i="16"/>
  <c r="F693" i="16"/>
  <c r="D1120" i="16"/>
  <c r="H1120" i="16"/>
  <c r="D2118" i="16"/>
  <c r="D587" i="16"/>
  <c r="U587" i="16" s="1"/>
  <c r="E1144" i="16"/>
  <c r="U1144" i="16" s="1"/>
  <c r="E1121" i="16"/>
  <c r="E693" i="16"/>
  <c r="F1120" i="16"/>
  <c r="H1840" i="16"/>
  <c r="E339" i="16"/>
  <c r="D1796" i="16"/>
  <c r="E1546" i="16"/>
  <c r="G507" i="16"/>
  <c r="E2128" i="16"/>
  <c r="H1324" i="16"/>
  <c r="E1847" i="16"/>
  <c r="J483" i="16"/>
  <c r="D1016" i="16"/>
  <c r="I1136" i="16"/>
  <c r="I728" i="16"/>
  <c r="H620" i="16"/>
  <c r="H980" i="16"/>
  <c r="E532" i="16"/>
  <c r="D1164" i="16"/>
  <c r="F980" i="16"/>
  <c r="H976" i="16"/>
  <c r="D620" i="16"/>
  <c r="D924" i="16"/>
  <c r="G728" i="16"/>
  <c r="G976" i="16"/>
  <c r="E505" i="16"/>
  <c r="E901" i="16"/>
  <c r="U901" i="16" s="1"/>
  <c r="J1016" i="16"/>
  <c r="U1483" i="16"/>
  <c r="I1016" i="16"/>
  <c r="H728" i="16"/>
  <c r="D2310" i="16"/>
  <c r="E459" i="16"/>
  <c r="D728" i="16"/>
  <c r="D1902" i="16"/>
  <c r="E728" i="16"/>
  <c r="H1016" i="16"/>
  <c r="F1136" i="16"/>
  <c r="I984" i="16"/>
  <c r="F924" i="16"/>
  <c r="U1991" i="16"/>
  <c r="E620" i="16"/>
  <c r="U1216" i="16"/>
  <c r="U1372" i="16"/>
  <c r="U1052" i="16"/>
  <c r="U988" i="16"/>
  <c r="E1221" i="16"/>
  <c r="D1839" i="16"/>
  <c r="D2098" i="16"/>
  <c r="D1686" i="16"/>
  <c r="U1686" i="16" s="1"/>
  <c r="F1839" i="16"/>
  <c r="E1641" i="16"/>
  <c r="E1137" i="16"/>
  <c r="D603" i="16"/>
  <c r="E2198" i="16"/>
  <c r="E1656" i="16"/>
  <c r="U1656" i="16" s="1"/>
  <c r="H1536" i="16"/>
  <c r="D1536" i="16"/>
  <c r="E957" i="16"/>
  <c r="G1839" i="16"/>
  <c r="G2120" i="16"/>
  <c r="F1641" i="16"/>
  <c r="E603" i="16"/>
  <c r="E1777" i="16"/>
  <c r="G1536" i="16"/>
  <c r="D1847" i="16"/>
  <c r="U1404" i="16"/>
  <c r="F852" i="16"/>
  <c r="G1847" i="16"/>
  <c r="J1020" i="16"/>
  <c r="H532" i="16"/>
  <c r="F532" i="16"/>
  <c r="D532" i="16"/>
  <c r="I924" i="16"/>
  <c r="J924" i="16"/>
  <c r="F1164" i="16"/>
  <c r="H1164" i="16"/>
  <c r="G1324" i="16"/>
  <c r="D2226" i="16"/>
  <c r="H1641" i="16"/>
  <c r="J1899" i="16"/>
  <c r="H757" i="16"/>
  <c r="J852" i="16"/>
  <c r="I852" i="16"/>
  <c r="I1020" i="16"/>
  <c r="F1020" i="16"/>
  <c r="H1137" i="16"/>
  <c r="E521" i="16"/>
  <c r="I2098" i="16"/>
  <c r="J1558" i="16"/>
  <c r="I2252" i="16"/>
  <c r="F1061" i="16"/>
  <c r="G1245" i="16"/>
  <c r="F757" i="16"/>
  <c r="D852" i="16"/>
  <c r="E852" i="16"/>
  <c r="H1020" i="16"/>
  <c r="F976" i="16"/>
  <c r="J976" i="16"/>
  <c r="E976" i="16"/>
  <c r="U976" i="16" s="1"/>
  <c r="I976" i="16"/>
  <c r="U1512" i="16"/>
  <c r="U1888" i="16"/>
  <c r="U2279" i="16"/>
  <c r="U2251" i="16"/>
  <c r="U1995" i="16"/>
  <c r="U2119" i="16"/>
  <c r="U672" i="16"/>
  <c r="U1212" i="16"/>
  <c r="U548" i="16"/>
  <c r="U564" i="16"/>
  <c r="U2347" i="16"/>
  <c r="U908" i="16"/>
  <c r="U1935" i="16"/>
  <c r="U680" i="16"/>
  <c r="U636" i="16"/>
  <c r="U2343" i="16"/>
  <c r="D904" i="16"/>
  <c r="J904" i="16"/>
  <c r="F904" i="16"/>
  <c r="I904" i="16"/>
  <c r="E507" i="16"/>
  <c r="D2066" i="16"/>
  <c r="E1866" i="16"/>
  <c r="U1923" i="16"/>
  <c r="G1119" i="16"/>
  <c r="E981" i="16"/>
  <c r="E1053" i="16"/>
  <c r="D1119" i="16"/>
  <c r="D949" i="16"/>
  <c r="H992" i="16"/>
  <c r="H1366" i="16"/>
  <c r="J1285" i="16"/>
  <c r="E1936" i="16"/>
  <c r="H2328" i="16"/>
  <c r="D1546" i="16"/>
  <c r="E2458" i="16"/>
  <c r="F992" i="16"/>
  <c r="H1866" i="16"/>
  <c r="I1209" i="16"/>
  <c r="F1140" i="16"/>
  <c r="D1044" i="16"/>
  <c r="I1044" i="16"/>
  <c r="E1044" i="16"/>
  <c r="J1044" i="16"/>
  <c r="H1044" i="16"/>
  <c r="F1044" i="16"/>
  <c r="I1336" i="16"/>
  <c r="H1336" i="16"/>
  <c r="D1640" i="16"/>
  <c r="E1640" i="16"/>
  <c r="F1640" i="16"/>
  <c r="I1640" i="16"/>
  <c r="H1640" i="16"/>
  <c r="J1640" i="16"/>
  <c r="J1800" i="16"/>
  <c r="H1800" i="16"/>
  <c r="F1800" i="16"/>
  <c r="I1800" i="16"/>
  <c r="F1816" i="16"/>
  <c r="D1816" i="16"/>
  <c r="E1816" i="16"/>
  <c r="H1816" i="16"/>
  <c r="J1816" i="16"/>
  <c r="I1816" i="16"/>
  <c r="D1867" i="16"/>
  <c r="E1867" i="16"/>
  <c r="F1867" i="16"/>
  <c r="H1867" i="16"/>
  <c r="I1867" i="16"/>
  <c r="J1867" i="16"/>
  <c r="I1899" i="16"/>
  <c r="H1899" i="16"/>
  <c r="D1899" i="16"/>
  <c r="F1899" i="16"/>
  <c r="E1919" i="16"/>
  <c r="J1919" i="16"/>
  <c r="D1919" i="16"/>
  <c r="F1919" i="16"/>
  <c r="I1919" i="16"/>
  <c r="H1919" i="16"/>
  <c r="D2127" i="16"/>
  <c r="J2127" i="16"/>
  <c r="I2127" i="16"/>
  <c r="E2127" i="16"/>
  <c r="F2127" i="16"/>
  <c r="H2127" i="16"/>
  <c r="E2175" i="16"/>
  <c r="F2175" i="16"/>
  <c r="D2175" i="16"/>
  <c r="I2175" i="16"/>
  <c r="J2175" i="16"/>
  <c r="F2335" i="16"/>
  <c r="H2335" i="16"/>
  <c r="D2335" i="16"/>
  <c r="J2335" i="16"/>
  <c r="E616" i="16"/>
  <c r="I616" i="16"/>
  <c r="J616" i="16"/>
  <c r="H616" i="16"/>
  <c r="F616" i="16"/>
  <c r="D616" i="16"/>
  <c r="G904" i="16"/>
  <c r="G1140" i="16"/>
  <c r="E1024" i="16"/>
  <c r="I1024" i="16"/>
  <c r="J1024" i="16"/>
  <c r="F1024" i="16"/>
  <c r="H1024" i="16"/>
  <c r="D1024" i="16"/>
  <c r="E1939" i="16"/>
  <c r="F1939" i="16"/>
  <c r="J1939" i="16"/>
  <c r="I1939" i="16"/>
  <c r="D1939" i="16"/>
  <c r="U1939" i="16" s="1"/>
  <c r="H1939" i="16"/>
  <c r="D668" i="16"/>
  <c r="E668" i="16"/>
  <c r="F668" i="16"/>
  <c r="I668" i="16"/>
  <c r="H668" i="16"/>
  <c r="J668" i="16"/>
  <c r="E1209" i="16"/>
  <c r="I992" i="16"/>
  <c r="D1366" i="16"/>
  <c r="I1692" i="16"/>
  <c r="E509" i="16"/>
  <c r="D2328" i="16"/>
  <c r="J2193" i="16"/>
  <c r="E1902" i="16"/>
  <c r="D1918" i="16"/>
  <c r="H904" i="16"/>
  <c r="E1140" i="16"/>
  <c r="I1140" i="16"/>
  <c r="G968" i="16"/>
  <c r="U1871" i="16"/>
  <c r="E2335" i="16"/>
  <c r="I2335" i="16"/>
  <c r="I500" i="16"/>
  <c r="E500" i="16"/>
  <c r="H500" i="16"/>
  <c r="F500" i="16"/>
  <c r="J500" i="16"/>
  <c r="D500" i="16"/>
  <c r="U500" i="16" s="1"/>
  <c r="F560" i="16"/>
  <c r="D560" i="16"/>
  <c r="J560" i="16"/>
  <c r="I560" i="16"/>
  <c r="H560" i="16"/>
  <c r="E560" i="16"/>
  <c r="J664" i="16"/>
  <c r="E664" i="16"/>
  <c r="I664" i="16"/>
  <c r="D664" i="16"/>
  <c r="H664" i="16"/>
  <c r="F664" i="16"/>
  <c r="H1076" i="16"/>
  <c r="F1076" i="16"/>
  <c r="I1224" i="16"/>
  <c r="J1224" i="16"/>
  <c r="F1224" i="16"/>
  <c r="H1224" i="16"/>
  <c r="E1796" i="16"/>
  <c r="H1796" i="16"/>
  <c r="F1796" i="16"/>
  <c r="J1796" i="16"/>
  <c r="D1812" i="16"/>
  <c r="J1812" i="16"/>
  <c r="I1812" i="16"/>
  <c r="E1812" i="16"/>
  <c r="F1812" i="16"/>
  <c r="H1812" i="16"/>
  <c r="F1847" i="16"/>
  <c r="J1847" i="16"/>
  <c r="D1891" i="16"/>
  <c r="I1891" i="16"/>
  <c r="F1891" i="16"/>
  <c r="J1891" i="16"/>
  <c r="H1891" i="16"/>
  <c r="D2123" i="16"/>
  <c r="E2123" i="16"/>
  <c r="J2123" i="16"/>
  <c r="F2123" i="16"/>
  <c r="H2123" i="16"/>
  <c r="I2123" i="16"/>
  <c r="D552" i="16"/>
  <c r="F552" i="16"/>
  <c r="H552" i="16"/>
  <c r="E552" i="16"/>
  <c r="J552" i="16"/>
  <c r="I552" i="16"/>
  <c r="J576" i="16"/>
  <c r="D576" i="16"/>
  <c r="E576" i="16"/>
  <c r="F576" i="16"/>
  <c r="I576" i="16"/>
  <c r="H576" i="16"/>
  <c r="I956" i="16"/>
  <c r="D956" i="16"/>
  <c r="H956" i="16"/>
  <c r="E956" i="16"/>
  <c r="F956" i="16"/>
  <c r="J956" i="16"/>
  <c r="E1220" i="16"/>
  <c r="D1220" i="16"/>
  <c r="J1220" i="16"/>
  <c r="H1220" i="16"/>
  <c r="I1220" i="16"/>
  <c r="F1220" i="16"/>
  <c r="U1899" i="16"/>
  <c r="E2023" i="16"/>
  <c r="H2023" i="16"/>
  <c r="I2023" i="16"/>
  <c r="D2023" i="16"/>
  <c r="J2023" i="16"/>
  <c r="F2023" i="16"/>
  <c r="D495" i="16"/>
  <c r="D2114" i="16"/>
  <c r="E1830" i="16"/>
  <c r="U1830" i="16" s="1"/>
  <c r="D507" i="16"/>
  <c r="E2186" i="16"/>
  <c r="E1119" i="16"/>
  <c r="E949" i="16"/>
  <c r="D1866" i="16"/>
  <c r="J992" i="16"/>
  <c r="F1420" i="16"/>
  <c r="G1285" i="16"/>
  <c r="D1692" i="16"/>
  <c r="D509" i="16"/>
  <c r="U1200" i="16"/>
  <c r="E2282" i="16"/>
  <c r="F2328" i="16"/>
  <c r="G1546" i="16"/>
  <c r="U2370" i="16"/>
  <c r="E2193" i="16"/>
  <c r="E904" i="16"/>
  <c r="J1140" i="16"/>
  <c r="I1936" i="16"/>
  <c r="D757" i="16"/>
  <c r="F733" i="16"/>
  <c r="U1951" i="16"/>
  <c r="F880" i="16"/>
  <c r="J880" i="16"/>
  <c r="E880" i="16"/>
  <c r="H880" i="16"/>
  <c r="D880" i="16"/>
  <c r="I880" i="16"/>
  <c r="G1044" i="16"/>
  <c r="G1120" i="16"/>
  <c r="G1336" i="16"/>
  <c r="G1640" i="16"/>
  <c r="G1800" i="16"/>
  <c r="G1816" i="16"/>
  <c r="G1867" i="16"/>
  <c r="G1899" i="16"/>
  <c r="G1919" i="16"/>
  <c r="G2127" i="16"/>
  <c r="G2175" i="16"/>
  <c r="G2335" i="16"/>
  <c r="G616" i="16"/>
  <c r="J868" i="16"/>
  <c r="D868" i="16"/>
  <c r="E868" i="16"/>
  <c r="F868" i="16"/>
  <c r="I868" i="16"/>
  <c r="H868" i="16"/>
  <c r="J1204" i="16"/>
  <c r="H1204" i="16"/>
  <c r="D1204" i="16"/>
  <c r="E1204" i="16"/>
  <c r="I1204" i="16"/>
  <c r="F1204" i="16"/>
  <c r="U2384" i="16"/>
  <c r="U2365" i="16"/>
  <c r="U1379" i="16"/>
  <c r="U1609" i="16"/>
  <c r="U721" i="16"/>
  <c r="U1439" i="16"/>
  <c r="E925" i="16"/>
  <c r="I981" i="16"/>
  <c r="J625" i="16"/>
  <c r="H1397" i="16"/>
  <c r="U1658" i="16"/>
  <c r="I757" i="16"/>
  <c r="D769" i="16"/>
  <c r="U869" i="16"/>
  <c r="H625" i="16"/>
  <c r="U2402" i="16"/>
  <c r="U1789" i="16"/>
  <c r="U2424" i="16"/>
  <c r="U1907" i="16"/>
  <c r="E1944" i="16"/>
  <c r="H949" i="16"/>
  <c r="J1992" i="16"/>
  <c r="H785" i="16"/>
  <c r="E757" i="16"/>
  <c r="U1655" i="16"/>
  <c r="U1982" i="16"/>
  <c r="U2364" i="16"/>
  <c r="U962" i="16"/>
  <c r="U958" i="16"/>
  <c r="U2039" i="16"/>
  <c r="U337" i="16"/>
  <c r="U889" i="16"/>
  <c r="U789" i="16"/>
  <c r="U2181" i="16"/>
  <c r="U1791" i="16"/>
  <c r="U1673" i="16"/>
  <c r="U1735" i="16"/>
  <c r="U1922" i="16"/>
  <c r="U1763" i="16"/>
  <c r="U955" i="16"/>
  <c r="U1022" i="16"/>
  <c r="U2388" i="16"/>
  <c r="U2065" i="16"/>
  <c r="U2235" i="16"/>
  <c r="U1401" i="16"/>
  <c r="U559" i="16"/>
  <c r="U1745" i="16"/>
  <c r="U1868" i="16"/>
  <c r="D1849" i="16"/>
  <c r="E2336" i="16"/>
  <c r="U2332" i="16"/>
  <c r="U1774" i="16"/>
  <c r="U2073" i="16"/>
  <c r="H804" i="16"/>
  <c r="U692" i="16"/>
  <c r="U2297" i="16"/>
  <c r="U1743" i="16"/>
  <c r="D527" i="16"/>
  <c r="E1272" i="16"/>
  <c r="U1863" i="16"/>
  <c r="D331" i="16"/>
  <c r="G1813" i="16"/>
  <c r="E1621" i="16"/>
  <c r="U1090" i="16"/>
  <c r="H1272" i="16"/>
  <c r="E1761" i="16"/>
  <c r="D1272" i="16"/>
  <c r="G1272" i="16"/>
  <c r="U2240" i="16"/>
  <c r="U1283" i="16"/>
  <c r="U624" i="16"/>
  <c r="H1849" i="16"/>
  <c r="U2356" i="16"/>
  <c r="E1872" i="16"/>
  <c r="E1908" i="16"/>
  <c r="D2102" i="16"/>
  <c r="U2102" i="16" s="1"/>
  <c r="J1886" i="16"/>
  <c r="D1610" i="16"/>
  <c r="G1137" i="16"/>
  <c r="D1137" i="16"/>
  <c r="H2401" i="16"/>
  <c r="E1135" i="16"/>
  <c r="G1199" i="16"/>
  <c r="H1221" i="16"/>
  <c r="E2448" i="16"/>
  <c r="U2448" i="16" s="1"/>
  <c r="H1761" i="16"/>
  <c r="F2448" i="16"/>
  <c r="I1444" i="16"/>
  <c r="U550" i="16"/>
  <c r="U886" i="16"/>
  <c r="E1992" i="16"/>
  <c r="I1569" i="16"/>
  <c r="E1569" i="16"/>
  <c r="D1221" i="16"/>
  <c r="E615" i="16"/>
  <c r="U615" i="16" s="1"/>
  <c r="E2270" i="16"/>
  <c r="D623" i="16"/>
  <c r="D515" i="16"/>
  <c r="E1886" i="16"/>
  <c r="D2120" i="16"/>
  <c r="D861" i="16"/>
  <c r="F1849" i="16"/>
  <c r="D1569" i="16"/>
  <c r="H957" i="16"/>
  <c r="I780" i="16"/>
  <c r="F515" i="16"/>
  <c r="U1779" i="16"/>
  <c r="E1828" i="16"/>
  <c r="U1828" i="16" s="1"/>
  <c r="E515" i="16"/>
  <c r="I1886" i="16"/>
  <c r="D1886" i="16"/>
  <c r="U1306" i="16"/>
  <c r="H1610" i="16"/>
  <c r="I1137" i="16"/>
  <c r="J2401" i="16"/>
  <c r="U2105" i="16"/>
  <c r="E1281" i="16"/>
  <c r="F1874" i="16"/>
  <c r="D1885" i="16"/>
  <c r="F2234" i="16"/>
  <c r="E1199" i="16"/>
  <c r="U1199" i="16" s="1"/>
  <c r="I1221" i="16"/>
  <c r="G1761" i="16"/>
  <c r="U966" i="16"/>
  <c r="F1761" i="16"/>
  <c r="H780" i="16"/>
  <c r="J1761" i="16"/>
  <c r="U641" i="16"/>
  <c r="I1852" i="16"/>
  <c r="H1992" i="16"/>
  <c r="U761" i="16"/>
  <c r="G1936" i="16"/>
  <c r="G757" i="16"/>
  <c r="D1852" i="16"/>
  <c r="U2038" i="16"/>
  <c r="J780" i="16"/>
  <c r="H515" i="16"/>
  <c r="D1524" i="16"/>
  <c r="U2164" i="16"/>
  <c r="E1349" i="16"/>
  <c r="E780" i="16"/>
  <c r="H1886" i="16"/>
  <c r="I1333" i="16"/>
  <c r="J1610" i="16"/>
  <c r="E2436" i="16"/>
  <c r="D2252" i="16"/>
  <c r="F2401" i="16"/>
  <c r="F1770" i="16"/>
  <c r="D1761" i="16"/>
  <c r="D1629" i="16"/>
  <c r="D2173" i="16"/>
  <c r="I2028" i="16"/>
  <c r="D1854" i="16"/>
  <c r="I1548" i="16"/>
  <c r="D1313" i="16"/>
  <c r="U1313" i="16" s="1"/>
  <c r="F1992" i="16"/>
  <c r="I1657" i="16"/>
  <c r="U857" i="16"/>
  <c r="U2161" i="16"/>
  <c r="U905" i="16"/>
  <c r="U1508" i="16"/>
  <c r="U2183" i="16"/>
  <c r="U1115" i="16"/>
  <c r="U1370" i="16"/>
  <c r="D1169" i="16"/>
  <c r="E2063" i="16"/>
  <c r="E2162" i="16"/>
  <c r="F1572" i="16"/>
  <c r="E1572" i="16"/>
  <c r="J527" i="16"/>
  <c r="G2206" i="16"/>
  <c r="E2206" i="16"/>
  <c r="I2405" i="16"/>
  <c r="G527" i="16"/>
  <c r="I1543" i="16"/>
  <c r="G1337" i="16"/>
  <c r="J591" i="16"/>
  <c r="J573" i="16"/>
  <c r="D2405" i="16"/>
  <c r="E1495" i="16"/>
  <c r="D1777" i="16"/>
  <c r="G2436" i="16"/>
  <c r="D459" i="16"/>
  <c r="I1930" i="16"/>
  <c r="U449" i="16"/>
  <c r="J1409" i="16"/>
  <c r="E629" i="16"/>
  <c r="U2233" i="16"/>
  <c r="I785" i="16"/>
  <c r="U821" i="16"/>
  <c r="U1677" i="16"/>
  <c r="D1602" i="16"/>
  <c r="U1602" i="16" s="1"/>
  <c r="F2400" i="16"/>
  <c r="G677" i="16"/>
  <c r="D629" i="16"/>
  <c r="U629" i="16" s="1"/>
  <c r="E573" i="16"/>
  <c r="U1949" i="16"/>
  <c r="U2443" i="16"/>
  <c r="H1572" i="16"/>
  <c r="G491" i="16"/>
  <c r="D1751" i="16"/>
  <c r="I1331" i="16"/>
  <c r="U767" i="16"/>
  <c r="F2436" i="16"/>
  <c r="J2206" i="16"/>
  <c r="I483" i="16"/>
  <c r="E1732" i="16"/>
  <c r="U1478" i="16"/>
  <c r="U1541" i="16"/>
  <c r="U998" i="16"/>
  <c r="U2319" i="16"/>
  <c r="U2293" i="16"/>
  <c r="H769" i="16"/>
  <c r="H2436" i="16"/>
  <c r="J769" i="16"/>
  <c r="G1845" i="16"/>
  <c r="U1557" i="16"/>
  <c r="H1361" i="16"/>
  <c r="U1662" i="16"/>
  <c r="D2458" i="16"/>
  <c r="I1828" i="16"/>
  <c r="E519" i="16"/>
  <c r="E584" i="16"/>
  <c r="D1908" i="16"/>
  <c r="F2098" i="16"/>
  <c r="D530" i="16"/>
  <c r="H527" i="16"/>
  <c r="H1337" i="16"/>
  <c r="H1477" i="16"/>
  <c r="H1770" i="16"/>
  <c r="H2405" i="16"/>
  <c r="E527" i="16"/>
  <c r="D2106" i="16"/>
  <c r="D1135" i="16"/>
  <c r="U1135" i="16" s="1"/>
  <c r="E2098" i="16"/>
  <c r="G2324" i="16"/>
  <c r="H1199" i="16"/>
  <c r="F861" i="16"/>
  <c r="H1908" i="16"/>
  <c r="J677" i="16"/>
  <c r="G861" i="16"/>
  <c r="U911" i="16"/>
  <c r="I1858" i="16"/>
  <c r="U945" i="16"/>
  <c r="U1177" i="16"/>
  <c r="J1397" i="16"/>
  <c r="U2053" i="16"/>
  <c r="D733" i="16"/>
  <c r="U733" i="16" s="1"/>
  <c r="F1005" i="16"/>
  <c r="D2046" i="16"/>
  <c r="H1135" i="16"/>
  <c r="I1199" i="16"/>
  <c r="J1770" i="16"/>
  <c r="J861" i="16"/>
  <c r="G2222" i="16"/>
  <c r="D1516" i="16"/>
  <c r="G1436" i="16"/>
  <c r="I2078" i="16"/>
  <c r="U2230" i="16"/>
  <c r="H677" i="16"/>
  <c r="E677" i="16"/>
  <c r="U677" i="16" s="1"/>
  <c r="J1858" i="16"/>
  <c r="I2222" i="16"/>
  <c r="J1313" i="16"/>
  <c r="F1397" i="16"/>
  <c r="D1397" i="16"/>
  <c r="U567" i="16"/>
  <c r="U583" i="16"/>
  <c r="U705" i="16"/>
  <c r="U847" i="16"/>
  <c r="I625" i="16"/>
  <c r="H733" i="16"/>
  <c r="G625" i="16"/>
  <c r="J733" i="16"/>
  <c r="F625" i="16"/>
  <c r="G1569" i="16"/>
  <c r="U1573" i="16"/>
  <c r="U2420" i="16"/>
  <c r="D584" i="16"/>
  <c r="U584" i="16" s="1"/>
  <c r="D944" i="16"/>
  <c r="U1712" i="16"/>
  <c r="U2141" i="16"/>
  <c r="D1122" i="16"/>
  <c r="D594" i="16"/>
  <c r="D2198" i="16"/>
  <c r="D2222" i="16"/>
  <c r="D1303" i="16"/>
  <c r="E2344" i="16"/>
  <c r="I2344" i="16"/>
  <c r="E2226" i="16"/>
  <c r="E944" i="16"/>
  <c r="F2252" i="16"/>
  <c r="F2405" i="16"/>
  <c r="I527" i="16"/>
  <c r="E2120" i="16"/>
  <c r="E861" i="16"/>
  <c r="E2405" i="16"/>
  <c r="D2282" i="16"/>
  <c r="D1481" i="16"/>
  <c r="I1135" i="16"/>
  <c r="J2098" i="16"/>
  <c r="J2458" i="16"/>
  <c r="G1344" i="16"/>
  <c r="U1669" i="16"/>
  <c r="H2222" i="16"/>
  <c r="U2024" i="16"/>
  <c r="F483" i="16"/>
  <c r="J1799" i="16"/>
  <c r="F677" i="16"/>
  <c r="I677" i="16"/>
  <c r="H1546" i="16"/>
  <c r="U2435" i="16"/>
  <c r="U816" i="16"/>
  <c r="E625" i="16"/>
  <c r="U625" i="16" s="1"/>
  <c r="H1313" i="16"/>
  <c r="I1397" i="16"/>
  <c r="E1397" i="16"/>
  <c r="U661" i="16"/>
  <c r="U836" i="16"/>
  <c r="U1801" i="16"/>
  <c r="U1892" i="16"/>
  <c r="U1948" i="16"/>
  <c r="D1657" i="16"/>
  <c r="E769" i="16"/>
  <c r="U504" i="16"/>
  <c r="F769" i="16"/>
  <c r="I769" i="16"/>
  <c r="G733" i="16"/>
  <c r="H1968" i="16"/>
  <c r="I1968" i="16"/>
  <c r="E1549" i="16"/>
  <c r="F1549" i="16"/>
  <c r="J1549" i="16"/>
  <c r="H1549" i="16"/>
  <c r="D1549" i="16"/>
  <c r="U1549" i="16" s="1"/>
  <c r="I1549" i="16"/>
  <c r="I716" i="16"/>
  <c r="E1850" i="16"/>
  <c r="E1968" i="16"/>
  <c r="E1005" i="16"/>
  <c r="D2354" i="16"/>
  <c r="D2417" i="16"/>
  <c r="D2336" i="16"/>
  <c r="I961" i="16"/>
  <c r="E1598" i="16"/>
  <c r="U1598" i="16" s="1"/>
  <c r="E961" i="16"/>
  <c r="D1333" i="16"/>
  <c r="E407" i="16"/>
  <c r="I2324" i="16"/>
  <c r="F530" i="16"/>
  <c r="D1273" i="16"/>
  <c r="U1273" i="16" s="1"/>
  <c r="F1516" i="16"/>
  <c r="H2400" i="16"/>
  <c r="D2128" i="16"/>
  <c r="U2412" i="16"/>
  <c r="H1813" i="16"/>
  <c r="J2224" i="16"/>
  <c r="F1621" i="16"/>
  <c r="D1621" i="16"/>
  <c r="U1621" i="16" s="1"/>
  <c r="E1794" i="16"/>
  <c r="H1858" i="16"/>
  <c r="E1393" i="16"/>
  <c r="H1852" i="16"/>
  <c r="G2128" i="16"/>
  <c r="J1968" i="16"/>
  <c r="E785" i="16"/>
  <c r="U785" i="16" s="1"/>
  <c r="U593" i="16"/>
  <c r="E1689" i="16"/>
  <c r="I1689" i="16"/>
  <c r="J1689" i="16"/>
  <c r="F1689" i="16"/>
  <c r="D1689" i="16"/>
  <c r="U1689" i="16" s="1"/>
  <c r="H1689" i="16"/>
  <c r="D1936" i="16"/>
  <c r="F1936" i="16"/>
  <c r="J2368" i="16"/>
  <c r="I2368" i="16"/>
  <c r="U1577" i="16"/>
  <c r="U2253" i="16"/>
  <c r="D1337" i="16"/>
  <c r="I1249" i="16"/>
  <c r="F1477" i="16"/>
  <c r="H1950" i="16"/>
  <c r="D1495" i="16"/>
  <c r="E1950" i="16"/>
  <c r="I1296" i="16"/>
  <c r="E415" i="16"/>
  <c r="E1897" i="16"/>
  <c r="U1798" i="16"/>
  <c r="D1968" i="16"/>
  <c r="E2178" i="16"/>
  <c r="U2178" i="16" s="1"/>
  <c r="E2409" i="16"/>
  <c r="J2336" i="16"/>
  <c r="E1930" i="16"/>
  <c r="J2400" i="16"/>
  <c r="U1793" i="16"/>
  <c r="E1772" i="16"/>
  <c r="D1698" i="16"/>
  <c r="U1698" i="16" s="1"/>
  <c r="J1333" i="16"/>
  <c r="D1477" i="16"/>
  <c r="U1477" i="16" s="1"/>
  <c r="I1297" i="16"/>
  <c r="D1840" i="16"/>
  <c r="D1744" i="16"/>
  <c r="U1744" i="16" s="1"/>
  <c r="U1428" i="16"/>
  <c r="U2133" i="16"/>
  <c r="U1029" i="16"/>
  <c r="D2400" i="16"/>
  <c r="H2324" i="16"/>
  <c r="G530" i="16"/>
  <c r="G1516" i="16"/>
  <c r="I2128" i="16"/>
  <c r="I1813" i="16"/>
  <c r="H407" i="16"/>
  <c r="F1744" i="16"/>
  <c r="D649" i="16"/>
  <c r="G2224" i="16"/>
  <c r="G1732" i="16"/>
  <c r="J1794" i="16"/>
  <c r="J1119" i="16"/>
  <c r="I1621" i="16"/>
  <c r="D1858" i="16"/>
  <c r="U568" i="16"/>
  <c r="U1367" i="16"/>
  <c r="I1393" i="16"/>
  <c r="J1936" i="16"/>
  <c r="F1968" i="16"/>
  <c r="F1852" i="16"/>
  <c r="F2368" i="16"/>
  <c r="G1313" i="16"/>
  <c r="I733" i="16"/>
  <c r="U2205" i="16"/>
  <c r="U2361" i="16"/>
  <c r="U1591" i="16"/>
  <c r="J2448" i="16"/>
  <c r="H2448" i="16"/>
  <c r="H1569" i="16"/>
  <c r="F1569" i="16"/>
  <c r="J1657" i="16"/>
  <c r="F1657" i="16"/>
  <c r="E1657" i="16"/>
  <c r="H1657" i="16"/>
  <c r="D1681" i="16"/>
  <c r="E1681" i="16"/>
  <c r="H1681" i="16"/>
  <c r="J1681" i="16"/>
  <c r="F1681" i="16"/>
  <c r="I1681" i="16"/>
  <c r="G1992" i="16"/>
  <c r="G2328" i="16"/>
  <c r="E2444" i="16"/>
  <c r="D2444" i="16"/>
  <c r="F2444" i="16"/>
  <c r="H2444" i="16"/>
  <c r="I2444" i="16"/>
  <c r="J2444" i="16"/>
  <c r="I2428" i="16"/>
  <c r="J2428" i="16"/>
  <c r="H2428" i="16"/>
  <c r="F2428" i="16"/>
  <c r="E2428" i="16"/>
  <c r="D2428" i="16"/>
  <c r="E1205" i="16"/>
  <c r="E1633" i="16"/>
  <c r="F2224" i="16"/>
  <c r="I1556" i="16"/>
  <c r="J1337" i="16"/>
  <c r="J1477" i="16"/>
  <c r="E1840" i="16"/>
  <c r="E555" i="16"/>
  <c r="F2354" i="16"/>
  <c r="U1442" i="16"/>
  <c r="D1633" i="16"/>
  <c r="D961" i="16"/>
  <c r="E2224" i="16"/>
  <c r="E1445" i="16"/>
  <c r="E1337" i="16"/>
  <c r="D1249" i="16"/>
  <c r="E2368" i="16"/>
  <c r="D1461" i="16"/>
  <c r="D1732" i="16"/>
  <c r="E1481" i="16"/>
  <c r="D1950" i="16"/>
  <c r="G961" i="16"/>
  <c r="J2234" i="16"/>
  <c r="E833" i="16"/>
  <c r="D1296" i="16"/>
  <c r="D415" i="16"/>
  <c r="D2324" i="16"/>
  <c r="E1852" i="16"/>
  <c r="E594" i="16"/>
  <c r="D555" i="16"/>
  <c r="U2427" i="16"/>
  <c r="D2409" i="16"/>
  <c r="D1930" i="16"/>
  <c r="E1169" i="16"/>
  <c r="E530" i="16"/>
  <c r="U2192" i="16"/>
  <c r="D1772" i="16"/>
  <c r="D2224" i="16"/>
  <c r="G1333" i="16"/>
  <c r="F1337" i="16"/>
  <c r="I1840" i="16"/>
  <c r="I1477" i="16"/>
  <c r="D2368" i="16"/>
  <c r="H1481" i="16"/>
  <c r="E1997" i="16"/>
  <c r="E2400" i="16"/>
  <c r="D2234" i="16"/>
  <c r="D833" i="16"/>
  <c r="U833" i="16" s="1"/>
  <c r="F2324" i="16"/>
  <c r="I519" i="16"/>
  <c r="I1516" i="16"/>
  <c r="J2173" i="16"/>
  <c r="H1930" i="16"/>
  <c r="F415" i="16"/>
  <c r="H2224" i="16"/>
  <c r="I1732" i="16"/>
  <c r="J1621" i="16"/>
  <c r="F1858" i="16"/>
  <c r="E1858" i="16"/>
  <c r="U1519" i="16"/>
  <c r="G1852" i="16"/>
  <c r="U2000" i="16"/>
  <c r="H2368" i="16"/>
  <c r="F785" i="16"/>
  <c r="G785" i="16"/>
  <c r="E1769" i="16"/>
  <c r="D1769" i="16"/>
  <c r="I1769" i="16"/>
  <c r="H1769" i="16"/>
  <c r="J1769" i="16"/>
  <c r="F1769" i="16"/>
  <c r="G1968" i="16"/>
  <c r="G2400" i="16"/>
  <c r="G1549" i="16"/>
  <c r="G1621" i="16"/>
  <c r="J1777" i="16"/>
  <c r="F1777" i="16"/>
  <c r="H1777" i="16"/>
  <c r="I1777" i="16"/>
  <c r="G2428" i="16"/>
  <c r="G2448" i="16"/>
  <c r="H1398" i="16"/>
  <c r="D1148" i="16"/>
  <c r="U1148" i="16" s="1"/>
  <c r="D2078" i="16"/>
  <c r="E2294" i="16"/>
  <c r="U2294" i="16" s="1"/>
  <c r="D1245" i="16"/>
  <c r="D521" i="16"/>
  <c r="E2114" i="16"/>
  <c r="H521" i="16"/>
  <c r="E1331" i="16"/>
  <c r="H1885" i="16"/>
  <c r="D1997" i="16"/>
  <c r="J1996" i="16"/>
  <c r="F2046" i="16"/>
  <c r="F1073" i="16"/>
  <c r="H1185" i="16"/>
  <c r="E1185" i="16"/>
  <c r="D1061" i="16"/>
  <c r="I1664" i="16"/>
  <c r="I1540" i="16"/>
  <c r="F649" i="16"/>
  <c r="H1799" i="16"/>
  <c r="H441" i="16"/>
  <c r="J2078" i="16"/>
  <c r="G1799" i="16"/>
  <c r="H1778" i="16"/>
  <c r="F1444" i="16"/>
  <c r="H1409" i="16"/>
  <c r="I1409" i="16"/>
  <c r="E1845" i="16"/>
  <c r="J1845" i="16"/>
  <c r="H1845" i="16"/>
  <c r="F1845" i="16"/>
  <c r="E2173" i="16"/>
  <c r="H2173" i="16"/>
  <c r="I2173" i="16"/>
  <c r="F2173" i="16"/>
  <c r="H1440" i="16"/>
  <c r="E1440" i="16"/>
  <c r="I1440" i="16"/>
  <c r="F1440" i="16"/>
  <c r="J1440" i="16"/>
  <c r="D1440" i="16"/>
  <c r="E1799" i="16"/>
  <c r="D1053" i="16"/>
  <c r="E1398" i="16"/>
  <c r="E517" i="16"/>
  <c r="E2403" i="16"/>
  <c r="U2403" i="16" s="1"/>
  <c r="D2186" i="16"/>
  <c r="E1663" i="16"/>
  <c r="D957" i="16"/>
  <c r="I1576" i="16"/>
  <c r="E1556" i="16"/>
  <c r="I1445" i="16"/>
  <c r="F772" i="16"/>
  <c r="J1997" i="16"/>
  <c r="I1361" i="16"/>
  <c r="U935" i="16"/>
  <c r="D1444" i="16"/>
  <c r="E1664" i="16"/>
  <c r="E566" i="16"/>
  <c r="U566" i="16" s="1"/>
  <c r="D1096" i="16"/>
  <c r="H1598" i="16"/>
  <c r="I1398" i="16"/>
  <c r="E2296" i="16"/>
  <c r="U2296" i="16" s="1"/>
  <c r="G1778" i="16"/>
  <c r="E2385" i="16"/>
  <c r="U2385" i="16" s="1"/>
  <c r="D1799" i="16"/>
  <c r="U1799" i="16" s="1"/>
  <c r="D1398" i="16"/>
  <c r="F2403" i="16"/>
  <c r="D1663" i="16"/>
  <c r="D1556" i="16"/>
  <c r="H2325" i="16"/>
  <c r="E1245" i="16"/>
  <c r="U1245" i="16" s="1"/>
  <c r="D1489" i="16"/>
  <c r="D1331" i="16"/>
  <c r="D1996" i="16"/>
  <c r="E1996" i="16"/>
  <c r="E2046" i="16"/>
  <c r="I1185" i="16"/>
  <c r="G1185" i="16"/>
  <c r="G788" i="16"/>
  <c r="I957" i="16"/>
  <c r="J1272" i="16"/>
  <c r="U696" i="16"/>
  <c r="J1664" i="16"/>
  <c r="F1540" i="16"/>
  <c r="J649" i="16"/>
  <c r="G649" i="16"/>
  <c r="I649" i="16"/>
  <c r="H483" i="16"/>
  <c r="G487" i="16"/>
  <c r="G1444" i="16"/>
  <c r="E1444" i="16"/>
  <c r="G1409" i="16"/>
  <c r="D1409" i="16"/>
  <c r="U1480" i="16"/>
  <c r="J2198" i="16"/>
  <c r="U1056" i="16"/>
  <c r="I861" i="16"/>
  <c r="D621" i="16"/>
  <c r="U1113" i="16"/>
  <c r="I1313" i="16"/>
  <c r="D1845" i="16"/>
  <c r="J1551" i="16"/>
  <c r="H1551" i="16"/>
  <c r="I1551" i="16"/>
  <c r="F1551" i="16"/>
  <c r="D1551" i="16"/>
  <c r="E1551" i="16"/>
  <c r="J1599" i="16"/>
  <c r="I1599" i="16"/>
  <c r="F1599" i="16"/>
  <c r="H1599" i="16"/>
  <c r="D1599" i="16"/>
  <c r="E1599" i="16"/>
  <c r="E1751" i="16"/>
  <c r="H1751" i="16"/>
  <c r="I1751" i="16"/>
  <c r="J1751" i="16"/>
  <c r="F1751" i="16"/>
  <c r="E1767" i="16"/>
  <c r="F1767" i="16"/>
  <c r="I1767" i="16"/>
  <c r="D1767" i="16"/>
  <c r="J1767" i="16"/>
  <c r="H1767" i="16"/>
  <c r="H1997" i="16"/>
  <c r="J1361" i="16"/>
  <c r="D1157" i="16"/>
  <c r="D409" i="16"/>
  <c r="E1780" i="16"/>
  <c r="D1664" i="16"/>
  <c r="E1096" i="16"/>
  <c r="E1540" i="16"/>
  <c r="F1536" i="16"/>
  <c r="E1536" i="16"/>
  <c r="H1556" i="16"/>
  <c r="H1445" i="16"/>
  <c r="J2310" i="16"/>
  <c r="J2325" i="16"/>
  <c r="E2310" i="16"/>
  <c r="E1885" i="16"/>
  <c r="D2340" i="16"/>
  <c r="U2340" i="16" s="1"/>
  <c r="D1185" i="16"/>
  <c r="U1185" i="16" s="1"/>
  <c r="H473" i="16"/>
  <c r="E1524" i="16"/>
  <c r="F957" i="16"/>
  <c r="F1272" i="16"/>
  <c r="E2002" i="16"/>
  <c r="F1996" i="16"/>
  <c r="G740" i="16"/>
  <c r="I1799" i="16"/>
  <c r="E649" i="16"/>
  <c r="U741" i="16"/>
  <c r="J1444" i="16"/>
  <c r="E1409" i="16"/>
  <c r="J521" i="16"/>
  <c r="I1157" i="16"/>
  <c r="E621" i="16"/>
  <c r="F1313" i="16"/>
  <c r="I1849" i="16"/>
  <c r="J1849" i="16"/>
  <c r="E1849" i="16"/>
  <c r="D2193" i="16"/>
  <c r="I2193" i="16"/>
  <c r="F2193" i="16"/>
  <c r="H2193" i="16"/>
  <c r="E1687" i="16"/>
  <c r="H1687" i="16"/>
  <c r="J1687" i="16"/>
  <c r="D1687" i="16"/>
  <c r="F1687" i="16"/>
  <c r="I1687" i="16"/>
  <c r="G1767" i="16"/>
  <c r="H1368" i="16"/>
  <c r="D1368" i="16"/>
  <c r="E1368" i="16"/>
  <c r="I1368" i="16"/>
  <c r="J1368" i="16"/>
  <c r="F1368" i="16"/>
  <c r="D805" i="16"/>
  <c r="H805" i="16"/>
  <c r="F805" i="16"/>
  <c r="I805" i="16"/>
  <c r="E805" i="16"/>
  <c r="J805" i="16"/>
  <c r="I553" i="16"/>
  <c r="D553" i="16"/>
  <c r="F553" i="16"/>
  <c r="J553" i="16"/>
  <c r="H553" i="16"/>
  <c r="E553" i="16"/>
  <c r="E411" i="16"/>
  <c r="U1487" i="16"/>
  <c r="U1646" i="16"/>
  <c r="U1771" i="16"/>
  <c r="F1349" i="16"/>
  <c r="E1473" i="16"/>
  <c r="D1980" i="16"/>
  <c r="D1205" i="16"/>
  <c r="U1205" i="16" s="1"/>
  <c r="D756" i="16"/>
  <c r="F1633" i="16"/>
  <c r="U1611" i="16"/>
  <c r="E1155" i="16"/>
  <c r="D1349" i="16"/>
  <c r="D2270" i="16"/>
  <c r="J1590" i="16"/>
  <c r="D2418" i="16"/>
  <c r="U2418" i="16" s="1"/>
  <c r="D2206" i="16"/>
  <c r="F1333" i="16"/>
  <c r="E1333" i="16"/>
  <c r="I1366" i="16"/>
  <c r="D1543" i="16"/>
  <c r="F1692" i="16"/>
  <c r="G1477" i="16"/>
  <c r="I2401" i="16"/>
  <c r="D2401" i="16"/>
  <c r="D407" i="16"/>
  <c r="U1134" i="16"/>
  <c r="D2026" i="16"/>
  <c r="H507" i="16"/>
  <c r="U797" i="16"/>
  <c r="D455" i="16"/>
  <c r="U455" i="16" s="1"/>
  <c r="F1301" i="16"/>
  <c r="I555" i="16"/>
  <c r="D925" i="16"/>
  <c r="G1830" i="16"/>
  <c r="I407" i="16"/>
  <c r="U1613" i="16"/>
  <c r="G1205" i="16"/>
  <c r="H961" i="16"/>
  <c r="U1092" i="16"/>
  <c r="U1636" i="16"/>
  <c r="E1737" i="16"/>
  <c r="J1737" i="16"/>
  <c r="D1737" i="16"/>
  <c r="I1737" i="16"/>
  <c r="F1737" i="16"/>
  <c r="H1737" i="16"/>
  <c r="F521" i="16"/>
  <c r="I521" i="16"/>
  <c r="F1393" i="16"/>
  <c r="J1393" i="16"/>
  <c r="H1393" i="16"/>
  <c r="J629" i="16"/>
  <c r="I629" i="16"/>
  <c r="F629" i="16"/>
  <c r="H629" i="16"/>
  <c r="J833" i="16"/>
  <c r="I833" i="16"/>
  <c r="H833" i="16"/>
  <c r="F833" i="16"/>
  <c r="E881" i="16"/>
  <c r="F881" i="16"/>
  <c r="D881" i="16"/>
  <c r="J881" i="16"/>
  <c r="H881" i="16"/>
  <c r="I881" i="16"/>
  <c r="F507" i="16"/>
  <c r="H1543" i="16"/>
  <c r="F1830" i="16"/>
  <c r="E393" i="16"/>
  <c r="H623" i="16"/>
  <c r="U1060" i="16"/>
  <c r="I1633" i="16"/>
  <c r="U1882" i="16"/>
  <c r="U863" i="16"/>
  <c r="F1135" i="16"/>
  <c r="J605" i="16"/>
  <c r="E605" i="16"/>
  <c r="I605" i="16"/>
  <c r="H605" i="16"/>
  <c r="D605" i="16"/>
  <c r="F605" i="16"/>
  <c r="D829" i="16"/>
  <c r="H829" i="16"/>
  <c r="I829" i="16"/>
  <c r="F829" i="16"/>
  <c r="J829" i="16"/>
  <c r="E829" i="16"/>
  <c r="D1420" i="16"/>
  <c r="I1420" i="16"/>
  <c r="J1366" i="16"/>
  <c r="E1366" i="16"/>
  <c r="I507" i="16"/>
  <c r="E1543" i="16"/>
  <c r="F756" i="16"/>
  <c r="G925" i="16"/>
  <c r="F407" i="16"/>
  <c r="I2250" i="16"/>
  <c r="I1053" i="16"/>
  <c r="J2250" i="16"/>
  <c r="E513" i="16"/>
  <c r="I513" i="16"/>
  <c r="F513" i="16"/>
  <c r="D513" i="16"/>
  <c r="H513" i="16"/>
  <c r="J513" i="16"/>
  <c r="G805" i="16"/>
  <c r="I901" i="16"/>
  <c r="F901" i="16"/>
  <c r="J901" i="16"/>
  <c r="H901" i="16"/>
  <c r="G553" i="16"/>
  <c r="J621" i="16"/>
  <c r="F621" i="16"/>
  <c r="H621" i="16"/>
  <c r="I621" i="16"/>
  <c r="E777" i="16"/>
  <c r="F777" i="16"/>
  <c r="J777" i="16"/>
  <c r="D777" i="16"/>
  <c r="H777" i="16"/>
  <c r="I777" i="16"/>
  <c r="D817" i="16"/>
  <c r="H817" i="16"/>
  <c r="F817" i="16"/>
  <c r="E817" i="16"/>
  <c r="I817" i="16"/>
  <c r="J817" i="16"/>
  <c r="D845" i="16"/>
  <c r="I845" i="16"/>
  <c r="H845" i="16"/>
  <c r="E845" i="16"/>
  <c r="J845" i="16"/>
  <c r="F845" i="16"/>
  <c r="J913" i="16"/>
  <c r="D913" i="16"/>
  <c r="I913" i="16"/>
  <c r="H913" i="16"/>
  <c r="E913" i="16"/>
  <c r="F913" i="16"/>
  <c r="H1524" i="16"/>
  <c r="E1530" i="16"/>
  <c r="U1530" i="16" s="1"/>
  <c r="U1741" i="16"/>
  <c r="J2002" i="16"/>
  <c r="H1157" i="16"/>
  <c r="H1692" i="16"/>
  <c r="J1908" i="16"/>
  <c r="U2266" i="16"/>
  <c r="G1157" i="16"/>
  <c r="U963" i="16"/>
  <c r="G2002" i="16"/>
  <c r="I1590" i="16"/>
  <c r="I1524" i="16"/>
  <c r="E1928" i="16"/>
  <c r="H2002" i="16"/>
  <c r="F2028" i="16"/>
  <c r="I1122" i="16"/>
  <c r="J2162" i="16"/>
  <c r="F1908" i="16"/>
  <c r="I1169" i="16"/>
  <c r="J1524" i="16"/>
  <c r="G515" i="16"/>
  <c r="D1928" i="16"/>
  <c r="J1157" i="16"/>
  <c r="D2399" i="16"/>
  <c r="J1692" i="16"/>
  <c r="I1908" i="16"/>
  <c r="U768" i="16"/>
  <c r="U1049" i="16"/>
  <c r="G1980" i="16"/>
  <c r="I1980" i="16"/>
  <c r="J1980" i="16"/>
  <c r="H1424" i="16"/>
  <c r="H517" i="16"/>
  <c r="E1869" i="16"/>
  <c r="D517" i="16"/>
  <c r="U1589" i="16"/>
  <c r="D608" i="16"/>
  <c r="U608" i="16" s="1"/>
  <c r="E375" i="16"/>
  <c r="U375" i="16" s="1"/>
  <c r="D473" i="16"/>
  <c r="J1344" i="16"/>
  <c r="U1848" i="16"/>
  <c r="E2028" i="16"/>
  <c r="J1349" i="16"/>
  <c r="H2399" i="16"/>
  <c r="G1996" i="16"/>
  <c r="H415" i="16"/>
  <c r="F1245" i="16"/>
  <c r="J407" i="16"/>
  <c r="F2162" i="16"/>
  <c r="J1209" i="16"/>
  <c r="F1732" i="16"/>
  <c r="D439" i="16"/>
  <c r="U439" i="16" s="1"/>
  <c r="U528" i="16"/>
  <c r="F961" i="16"/>
  <c r="U1702" i="16"/>
  <c r="U2380" i="16"/>
  <c r="U903" i="16"/>
  <c r="U1501" i="16"/>
  <c r="G1524" i="16"/>
  <c r="J1633" i="16"/>
  <c r="U1225" i="16"/>
  <c r="H2344" i="16"/>
  <c r="U1623" i="16"/>
  <c r="U2004" i="16"/>
  <c r="U2008" i="16"/>
  <c r="U2020" i="16"/>
  <c r="J1135" i="16"/>
  <c r="U1447" i="16"/>
  <c r="G2344" i="16"/>
  <c r="U592" i="16"/>
  <c r="H1025" i="16"/>
  <c r="D441" i="16"/>
  <c r="J473" i="16"/>
  <c r="F473" i="16"/>
  <c r="E473" i="16"/>
  <c r="F1344" i="16"/>
  <c r="G339" i="16"/>
  <c r="F397" i="16"/>
  <c r="G2066" i="16"/>
  <c r="F1209" i="16"/>
  <c r="E1173" i="16"/>
  <c r="G1315" i="16"/>
  <c r="G1053" i="16"/>
  <c r="D907" i="16"/>
  <c r="I2102" i="16"/>
  <c r="H2066" i="16"/>
  <c r="F1980" i="16"/>
  <c r="U1364" i="16"/>
  <c r="G1633" i="16"/>
  <c r="U1927" i="16"/>
  <c r="E1315" i="16"/>
  <c r="U1315" i="16" s="1"/>
  <c r="U928" i="16"/>
  <c r="D349" i="16"/>
  <c r="D397" i="16"/>
  <c r="U2415" i="16"/>
  <c r="E727" i="16"/>
  <c r="I1554" i="16"/>
  <c r="D339" i="16"/>
  <c r="G473" i="16"/>
  <c r="G1273" i="16"/>
  <c r="G957" i="16"/>
  <c r="H1344" i="16"/>
  <c r="J1516" i="16"/>
  <c r="E1516" i="16"/>
  <c r="D1301" i="16"/>
  <c r="E1061" i="16"/>
  <c r="H2028" i="16"/>
  <c r="E397" i="16"/>
  <c r="E2399" i="16"/>
  <c r="J1536" i="16"/>
  <c r="H1996" i="16"/>
  <c r="I2066" i="16"/>
  <c r="F441" i="16"/>
  <c r="J415" i="16"/>
  <c r="G1209" i="16"/>
  <c r="J1732" i="16"/>
  <c r="D1173" i="16"/>
  <c r="U1196" i="16"/>
  <c r="F2066" i="16"/>
  <c r="U933" i="16"/>
  <c r="U2036" i="16"/>
  <c r="E2108" i="16"/>
  <c r="G1781" i="16"/>
  <c r="E1781" i="16"/>
  <c r="E1118" i="16"/>
  <c r="G1118" i="16"/>
  <c r="D1118" i="16"/>
  <c r="F2138" i="16"/>
  <c r="I2138" i="16"/>
  <c r="G2138" i="16"/>
  <c r="E2138" i="16"/>
  <c r="H2138" i="16"/>
  <c r="J2138" i="16"/>
  <c r="I1824" i="16"/>
  <c r="F1824" i="16"/>
  <c r="G1824" i="16"/>
  <c r="E1123" i="16"/>
  <c r="H1123" i="16"/>
  <c r="D1123" i="16"/>
  <c r="I1123" i="16"/>
  <c r="F1123" i="16"/>
  <c r="J1123" i="16"/>
  <c r="G1123" i="16"/>
  <c r="J1239" i="16"/>
  <c r="G1239" i="16"/>
  <c r="E1239" i="16"/>
  <c r="F1239" i="16"/>
  <c r="H1239" i="16"/>
  <c r="D1239" i="16"/>
  <c r="H1824" i="16"/>
  <c r="D2108" i="16"/>
  <c r="J1118" i="16"/>
  <c r="G2219" i="16"/>
  <c r="D2219" i="16"/>
  <c r="U2219" i="16" s="1"/>
  <c r="D2138" i="16"/>
  <c r="U2138" i="16" s="1"/>
  <c r="G343" i="16"/>
  <c r="E343" i="16"/>
  <c r="J343" i="16"/>
  <c r="D343" i="16"/>
  <c r="G895" i="16"/>
  <c r="F895" i="16"/>
  <c r="I1394" i="16"/>
  <c r="H1394" i="16"/>
  <c r="F1534" i="16"/>
  <c r="E1534" i="16"/>
  <c r="I1534" i="16"/>
  <c r="D1534" i="16"/>
  <c r="E1989" i="16"/>
  <c r="H1989" i="16"/>
  <c r="D732" i="16"/>
  <c r="U732" i="16" s="1"/>
  <c r="I732" i="16"/>
  <c r="G732" i="16"/>
  <c r="J1148" i="16"/>
  <c r="H1148" i="16"/>
  <c r="I1148" i="16"/>
  <c r="G1994" i="16"/>
  <c r="E1994" i="16"/>
  <c r="G2030" i="16"/>
  <c r="F2030" i="16"/>
  <c r="D2030" i="16"/>
  <c r="E2030" i="16"/>
  <c r="D999" i="16"/>
  <c r="J999" i="16"/>
  <c r="E999" i="16"/>
  <c r="I999" i="16"/>
  <c r="F999" i="16"/>
  <c r="H999" i="16"/>
  <c r="G999" i="16"/>
  <c r="D1231" i="16"/>
  <c r="I1231" i="16"/>
  <c r="F1231" i="16"/>
  <c r="H1231" i="16"/>
  <c r="E1231" i="16"/>
  <c r="J1231" i="16"/>
  <c r="G1231" i="16"/>
  <c r="G499" i="16"/>
  <c r="D499" i="16"/>
  <c r="G2021" i="16"/>
  <c r="E2021" i="16"/>
  <c r="D2021" i="16"/>
  <c r="H1405" i="16"/>
  <c r="D1405" i="16"/>
  <c r="F1405" i="16"/>
  <c r="J1405" i="16"/>
  <c r="E499" i="16"/>
  <c r="E1824" i="16"/>
  <c r="U1824" i="16" s="1"/>
  <c r="G1649" i="16"/>
  <c r="E1649" i="16"/>
  <c r="D1649" i="16"/>
  <c r="J1682" i="16"/>
  <c r="I1682" i="16"/>
  <c r="E1682" i="16"/>
  <c r="J1824" i="16"/>
  <c r="E391" i="16"/>
  <c r="D391" i="16"/>
  <c r="G401" i="16"/>
  <c r="D401" i="16"/>
  <c r="D447" i="16"/>
  <c r="J447" i="16"/>
  <c r="G457" i="16"/>
  <c r="E457" i="16"/>
  <c r="D457" i="16"/>
  <c r="G501" i="16"/>
  <c r="F501" i="16"/>
  <c r="F1929" i="16"/>
  <c r="H1929" i="16"/>
  <c r="I1929" i="16"/>
  <c r="G1929" i="16"/>
  <c r="J1929" i="16"/>
  <c r="D1929" i="16"/>
  <c r="U1929" i="16" s="1"/>
  <c r="I1866" i="16"/>
  <c r="G1866" i="16"/>
  <c r="J1866" i="16"/>
  <c r="G1910" i="16"/>
  <c r="F1910" i="16"/>
  <c r="H1910" i="16"/>
  <c r="D1910" i="16"/>
  <c r="U1910" i="16" s="1"/>
  <c r="E2393" i="16"/>
  <c r="D2393" i="16"/>
  <c r="H2310" i="16"/>
  <c r="I2310" i="16"/>
  <c r="G2310" i="16"/>
  <c r="H693" i="16"/>
  <c r="D693" i="16"/>
  <c r="I693" i="16"/>
  <c r="G1121" i="16"/>
  <c r="J1121" i="16"/>
  <c r="F949" i="16"/>
  <c r="I949" i="16"/>
  <c r="G949" i="16"/>
  <c r="H591" i="16"/>
  <c r="G591" i="16"/>
  <c r="E591" i="16"/>
  <c r="U591" i="16" s="1"/>
  <c r="F591" i="16"/>
  <c r="I591" i="16"/>
  <c r="I623" i="16"/>
  <c r="F623" i="16"/>
  <c r="G623" i="16"/>
  <c r="E623" i="16"/>
  <c r="D1797" i="16"/>
  <c r="U1797" i="16" s="1"/>
  <c r="I1797" i="16"/>
  <c r="H1797" i="16"/>
  <c r="J1797" i="16"/>
  <c r="F1805" i="16"/>
  <c r="E1805" i="16"/>
  <c r="I1805" i="16"/>
  <c r="G1872" i="16"/>
  <c r="J1872" i="16"/>
  <c r="H1872" i="16"/>
  <c r="I1872" i="16"/>
  <c r="D1872" i="16"/>
  <c r="G2180" i="16"/>
  <c r="D2180" i="16"/>
  <c r="I2063" i="16"/>
  <c r="F2063" i="16"/>
  <c r="J2063" i="16"/>
  <c r="G2063" i="16"/>
  <c r="D2063" i="16"/>
  <c r="F359" i="16"/>
  <c r="D359" i="16"/>
  <c r="E363" i="16"/>
  <c r="D363" i="16"/>
  <c r="D1905" i="16"/>
  <c r="U1905" i="16" s="1"/>
  <c r="F1905" i="16"/>
  <c r="G1905" i="16"/>
  <c r="H1905" i="16"/>
  <c r="G1528" i="16"/>
  <c r="I1528" i="16"/>
  <c r="J1637" i="16"/>
  <c r="I1637" i="16"/>
  <c r="F1637" i="16"/>
  <c r="F1748" i="16"/>
  <c r="H1748" i="16"/>
  <c r="F788" i="16"/>
  <c r="H788" i="16"/>
  <c r="J788" i="16"/>
  <c r="E788" i="16"/>
  <c r="U788" i="16" s="1"/>
  <c r="I788" i="16"/>
  <c r="G1754" i="16"/>
  <c r="D1754" i="16"/>
  <c r="E1754" i="16"/>
  <c r="I1754" i="16"/>
  <c r="G2040" i="16"/>
  <c r="I2040" i="16"/>
  <c r="H2040" i="16"/>
  <c r="E2040" i="16"/>
  <c r="U2040" i="16" s="1"/>
  <c r="G2232" i="16"/>
  <c r="I2232" i="16"/>
  <c r="J2232" i="16"/>
  <c r="H2252" i="16"/>
  <c r="E2252" i="16"/>
  <c r="G2312" i="16"/>
  <c r="D2312" i="16"/>
  <c r="U2312" i="16" s="1"/>
  <c r="I1187" i="16"/>
  <c r="D1187" i="16"/>
  <c r="H1187" i="16"/>
  <c r="J1187" i="16"/>
  <c r="E1187" i="16"/>
  <c r="F1187" i="16"/>
  <c r="G1187" i="16"/>
  <c r="U1643" i="16"/>
  <c r="U1596" i="16"/>
  <c r="U1778" i="16"/>
  <c r="U1612" i="16"/>
  <c r="U2373" i="16"/>
  <c r="U2439" i="16"/>
  <c r="H1259" i="16"/>
  <c r="E1259" i="16"/>
  <c r="I1259" i="16"/>
  <c r="J1259" i="16"/>
  <c r="F1259" i="16"/>
  <c r="D1259" i="16"/>
  <c r="U1259" i="16" s="1"/>
  <c r="D1295" i="16"/>
  <c r="H1295" i="16"/>
  <c r="J1295" i="16"/>
  <c r="F1295" i="16"/>
  <c r="E1295" i="16"/>
  <c r="I1295" i="16"/>
  <c r="J1403" i="16"/>
  <c r="H1403" i="16"/>
  <c r="E1403" i="16"/>
  <c r="F1403" i="16"/>
  <c r="I1403" i="16"/>
  <c r="D1403" i="16"/>
  <c r="F1443" i="16"/>
  <c r="H1443" i="16"/>
  <c r="D1443" i="16"/>
  <c r="E1443" i="16"/>
  <c r="I1443" i="16"/>
  <c r="J1443" i="16"/>
  <c r="E1518" i="16"/>
  <c r="H1518" i="16"/>
  <c r="D1518" i="16"/>
  <c r="J1518" i="16"/>
  <c r="F1518" i="16"/>
  <c r="I1518" i="16"/>
  <c r="U1970" i="16"/>
  <c r="U1685" i="16"/>
  <c r="G1598" i="16"/>
  <c r="U2369" i="16"/>
  <c r="U2172" i="16"/>
  <c r="E1035" i="16"/>
  <c r="J1035" i="16"/>
  <c r="I1035" i="16"/>
  <c r="F1035" i="16"/>
  <c r="D1035" i="16"/>
  <c r="H1035" i="16"/>
  <c r="D1095" i="16"/>
  <c r="E1095" i="16"/>
  <c r="F1095" i="16"/>
  <c r="H1095" i="16"/>
  <c r="I1095" i="16"/>
  <c r="J1095" i="16"/>
  <c r="F1119" i="16"/>
  <c r="I1119" i="16"/>
  <c r="F1195" i="16"/>
  <c r="D1195" i="16"/>
  <c r="H1195" i="16"/>
  <c r="I1195" i="16"/>
  <c r="J1195" i="16"/>
  <c r="E1195" i="16"/>
  <c r="I1223" i="16"/>
  <c r="E1223" i="16"/>
  <c r="J1223" i="16"/>
  <c r="F1223" i="16"/>
  <c r="D1223" i="16"/>
  <c r="H1223" i="16"/>
  <c r="U669" i="16"/>
  <c r="H365" i="16"/>
  <c r="U1257" i="16"/>
  <c r="U838" i="16"/>
  <c r="U1804" i="16"/>
  <c r="J1199" i="16"/>
  <c r="F1199" i="16"/>
  <c r="F1279" i="16"/>
  <c r="D1279" i="16"/>
  <c r="J1279" i="16"/>
  <c r="I1279" i="16"/>
  <c r="E1279" i="16"/>
  <c r="H1279" i="16"/>
  <c r="H1343" i="16"/>
  <c r="D1343" i="16"/>
  <c r="E1343" i="16"/>
  <c r="J1343" i="16"/>
  <c r="I1343" i="16"/>
  <c r="F1343" i="16"/>
  <c r="E1471" i="16"/>
  <c r="D1471" i="16"/>
  <c r="J1471" i="16"/>
  <c r="F1471" i="16"/>
  <c r="I1471" i="16"/>
  <c r="H1471" i="16"/>
  <c r="F1495" i="16"/>
  <c r="H1495" i="16"/>
  <c r="I1495" i="16"/>
  <c r="J1495" i="16"/>
  <c r="D2344" i="16"/>
  <c r="J2344" i="16"/>
  <c r="H399" i="16"/>
  <c r="E399" i="16"/>
  <c r="F399" i="16"/>
  <c r="H435" i="16"/>
  <c r="J435" i="16"/>
  <c r="J2354" i="16"/>
  <c r="H2354" i="16"/>
  <c r="F1325" i="16"/>
  <c r="D1325" i="16"/>
  <c r="I1325" i="16"/>
  <c r="E1325" i="16"/>
  <c r="J1325" i="16"/>
  <c r="H1325" i="16"/>
  <c r="G1325" i="16"/>
  <c r="E657" i="16"/>
  <c r="U657" i="16" s="1"/>
  <c r="F657" i="16"/>
  <c r="H657" i="16"/>
  <c r="J657" i="16"/>
  <c r="I657" i="16"/>
  <c r="G657" i="16"/>
  <c r="D1738" i="16"/>
  <c r="E1738" i="16"/>
  <c r="H1738" i="16"/>
  <c r="G1738" i="16"/>
  <c r="I1770" i="16"/>
  <c r="G1770" i="16"/>
  <c r="D1860" i="16"/>
  <c r="F1860" i="16"/>
  <c r="E1860" i="16"/>
  <c r="H1860" i="16"/>
  <c r="J1860" i="16"/>
  <c r="I1860" i="16"/>
  <c r="G1860" i="16"/>
  <c r="D2146" i="16"/>
  <c r="I1738" i="16"/>
  <c r="D1005" i="16"/>
  <c r="H1205" i="16"/>
  <c r="G780" i="16"/>
  <c r="I740" i="16"/>
  <c r="J1205" i="16"/>
  <c r="U831" i="16"/>
  <c r="U717" i="16"/>
  <c r="J1473" i="16"/>
  <c r="G2354" i="16"/>
  <c r="D399" i="16"/>
  <c r="D435" i="16"/>
  <c r="G483" i="16"/>
  <c r="E483" i="16"/>
  <c r="U483" i="16" s="1"/>
  <c r="G435" i="16"/>
  <c r="J1096" i="16"/>
  <c r="G1096" i="16"/>
  <c r="H1096" i="16"/>
  <c r="F1148" i="16"/>
  <c r="G1148" i="16"/>
  <c r="D1037" i="16"/>
  <c r="E1037" i="16"/>
  <c r="J1037" i="16"/>
  <c r="F1037" i="16"/>
  <c r="H1037" i="16"/>
  <c r="I1037" i="16"/>
  <c r="G1037" i="16"/>
  <c r="D1317" i="16"/>
  <c r="J1317" i="16"/>
  <c r="F1317" i="16"/>
  <c r="E1317" i="16"/>
  <c r="H1317" i="16"/>
  <c r="I1317" i="16"/>
  <c r="G1317" i="16"/>
  <c r="H555" i="16"/>
  <c r="J555" i="16"/>
  <c r="G555" i="16"/>
  <c r="J1828" i="16"/>
  <c r="F1828" i="16"/>
  <c r="H1828" i="16"/>
  <c r="G1828" i="16"/>
  <c r="G1840" i="16"/>
  <c r="J1840" i="16"/>
  <c r="D1944" i="16"/>
  <c r="H1944" i="16"/>
  <c r="F1944" i="16"/>
  <c r="I1944" i="16"/>
  <c r="G1944" i="16"/>
  <c r="E2304" i="16"/>
  <c r="D2304" i="16"/>
  <c r="J2304" i="16"/>
  <c r="H2304" i="16"/>
  <c r="I2304" i="16"/>
  <c r="F2304" i="16"/>
  <c r="G2304" i="16"/>
  <c r="G1303" i="16"/>
  <c r="G1221" i="16"/>
  <c r="J515" i="16"/>
  <c r="U918" i="16"/>
  <c r="E2146" i="16"/>
  <c r="J1738" i="16"/>
  <c r="E429" i="16"/>
  <c r="F1205" i="16"/>
  <c r="E2354" i="16"/>
  <c r="E435" i="16"/>
  <c r="F977" i="16"/>
  <c r="D977" i="16"/>
  <c r="H977" i="16"/>
  <c r="J977" i="16"/>
  <c r="E977" i="16"/>
  <c r="I977" i="16"/>
  <c r="G977" i="16"/>
  <c r="E1165" i="16"/>
  <c r="D1165" i="16"/>
  <c r="F1165" i="16"/>
  <c r="I1165" i="16"/>
  <c r="H1165" i="16"/>
  <c r="J1165" i="16"/>
  <c r="G1165" i="16"/>
  <c r="D1357" i="16"/>
  <c r="J1357" i="16"/>
  <c r="F1357" i="16"/>
  <c r="E1357" i="16"/>
  <c r="H1357" i="16"/>
  <c r="I1357" i="16"/>
  <c r="G1357" i="16"/>
  <c r="F1797" i="16"/>
  <c r="G1797" i="16"/>
  <c r="J1805" i="16"/>
  <c r="H1805" i="16"/>
  <c r="D1805" i="16"/>
  <c r="G1805" i="16"/>
  <c r="I2399" i="16"/>
  <c r="F2399" i="16"/>
  <c r="G2399" i="16"/>
  <c r="E495" i="16"/>
  <c r="D2048" i="16"/>
  <c r="U2048" i="16" s="1"/>
  <c r="E1770" i="16"/>
  <c r="U1770" i="16" s="1"/>
  <c r="D1143" i="16"/>
  <c r="J1629" i="16"/>
  <c r="E331" i="16"/>
  <c r="G2118" i="16"/>
  <c r="E1303" i="16"/>
  <c r="J1221" i="16"/>
  <c r="U2072" i="16"/>
  <c r="I2170" i="16"/>
  <c r="D429" i="16"/>
  <c r="J399" i="16"/>
  <c r="I435" i="16"/>
  <c r="J1905" i="16"/>
  <c r="I1905" i="16"/>
  <c r="I1473" i="16"/>
  <c r="I570" i="16"/>
  <c r="F570" i="16"/>
  <c r="G399" i="16"/>
  <c r="H2198" i="16"/>
  <c r="G2198" i="16"/>
  <c r="F2198" i="16"/>
  <c r="F1125" i="16"/>
  <c r="E1125" i="16"/>
  <c r="D1125" i="16"/>
  <c r="I1125" i="16"/>
  <c r="J1125" i="16"/>
  <c r="H1125" i="16"/>
  <c r="G1125" i="16"/>
  <c r="D1345" i="16"/>
  <c r="J1345" i="16"/>
  <c r="E1345" i="16"/>
  <c r="F1345" i="16"/>
  <c r="H1345" i="16"/>
  <c r="I1345" i="16"/>
  <c r="G1345" i="16"/>
  <c r="H701" i="16"/>
  <c r="F701" i="16"/>
  <c r="E701" i="16"/>
  <c r="J701" i="16"/>
  <c r="I701" i="16"/>
  <c r="D701" i="16"/>
  <c r="G701" i="16"/>
  <c r="D1782" i="16"/>
  <c r="E1782" i="16"/>
  <c r="I1782" i="16"/>
  <c r="F1782" i="16"/>
  <c r="J1782" i="16"/>
  <c r="H1782" i="16"/>
  <c r="G1782" i="16"/>
  <c r="J1924" i="16"/>
  <c r="E1924" i="16"/>
  <c r="F1924" i="16"/>
  <c r="H1924" i="16"/>
  <c r="D1924" i="16"/>
  <c r="I1924" i="16"/>
  <c r="G1924" i="16"/>
  <c r="J2296" i="16"/>
  <c r="F2296" i="16"/>
  <c r="H2296" i="16"/>
  <c r="I2296" i="16"/>
  <c r="G2296" i="16"/>
  <c r="I2387" i="16"/>
  <c r="E2387" i="16"/>
  <c r="F2387" i="16"/>
  <c r="D2387" i="16"/>
  <c r="H2387" i="16"/>
  <c r="J2387" i="16"/>
  <c r="G2387" i="16"/>
  <c r="H2042" i="16"/>
  <c r="U525" i="16"/>
  <c r="U689" i="16"/>
  <c r="U883" i="16"/>
  <c r="F1053" i="16"/>
  <c r="J907" i="16"/>
  <c r="U526" i="16"/>
  <c r="H2030" i="16"/>
  <c r="U1104" i="16"/>
  <c r="U1672" i="16"/>
  <c r="I587" i="16"/>
  <c r="F587" i="16"/>
  <c r="J587" i="16"/>
  <c r="G587" i="16"/>
  <c r="H587" i="16"/>
  <c r="F1121" i="16"/>
  <c r="H1121" i="16"/>
  <c r="E937" i="16"/>
  <c r="D937" i="16"/>
  <c r="J937" i="16"/>
  <c r="I937" i="16"/>
  <c r="F937" i="16"/>
  <c r="H937" i="16"/>
  <c r="E973" i="16"/>
  <c r="F973" i="16"/>
  <c r="D973" i="16"/>
  <c r="H973" i="16"/>
  <c r="J973" i="16"/>
  <c r="I973" i="16"/>
  <c r="D1073" i="16"/>
  <c r="J1073" i="16"/>
  <c r="I1073" i="16"/>
  <c r="H1073" i="16"/>
  <c r="D1145" i="16"/>
  <c r="F1145" i="16"/>
  <c r="E1145" i="16"/>
  <c r="H1145" i="16"/>
  <c r="J1145" i="16"/>
  <c r="I1145" i="16"/>
  <c r="H1173" i="16"/>
  <c r="J1173" i="16"/>
  <c r="I1173" i="16"/>
  <c r="F1173" i="16"/>
  <c r="E1201" i="16"/>
  <c r="F1201" i="16"/>
  <c r="I1201" i="16"/>
  <c r="H1201" i="16"/>
  <c r="D1201" i="16"/>
  <c r="U1201" i="16" s="1"/>
  <c r="J1201" i="16"/>
  <c r="D1321" i="16"/>
  <c r="E1321" i="16"/>
  <c r="J1321" i="16"/>
  <c r="I1321" i="16"/>
  <c r="F1321" i="16"/>
  <c r="H1321" i="16"/>
  <c r="G1349" i="16"/>
  <c r="H1349" i="16"/>
  <c r="G2252" i="16"/>
  <c r="G693" i="16"/>
  <c r="D547" i="16"/>
  <c r="F547" i="16"/>
  <c r="E547" i="16"/>
  <c r="J547" i="16"/>
  <c r="I547" i="16"/>
  <c r="H547" i="16"/>
  <c r="D653" i="16"/>
  <c r="I653" i="16"/>
  <c r="F653" i="16"/>
  <c r="J653" i="16"/>
  <c r="H653" i="16"/>
  <c r="E653" i="16"/>
  <c r="E843" i="16"/>
  <c r="F843" i="16"/>
  <c r="J843" i="16"/>
  <c r="D843" i="16"/>
  <c r="H843" i="16"/>
  <c r="I843" i="16"/>
  <c r="D1608" i="16"/>
  <c r="E1608" i="16"/>
  <c r="F1608" i="16"/>
  <c r="H1608" i="16"/>
  <c r="I1608" i="16"/>
  <c r="J1608" i="16"/>
  <c r="J1754" i="16"/>
  <c r="H1754" i="16"/>
  <c r="F1754" i="16"/>
  <c r="D1794" i="16"/>
  <c r="I1794" i="16"/>
  <c r="F1794" i="16"/>
  <c r="H1794" i="16"/>
  <c r="E1813" i="16"/>
  <c r="U1813" i="16" s="1"/>
  <c r="J1813" i="16"/>
  <c r="F1813" i="16"/>
  <c r="E1836" i="16"/>
  <c r="J1836" i="16"/>
  <c r="D1836" i="16"/>
  <c r="F1836" i="16"/>
  <c r="H1836" i="16"/>
  <c r="I1836" i="16"/>
  <c r="D1864" i="16"/>
  <c r="J1864" i="16"/>
  <c r="H1864" i="16"/>
  <c r="G1864" i="16"/>
  <c r="I1864" i="16"/>
  <c r="E1864" i="16"/>
  <c r="F1864" i="16"/>
  <c r="D1900" i="16"/>
  <c r="H1900" i="16"/>
  <c r="F1900" i="16"/>
  <c r="J1900" i="16"/>
  <c r="E1900" i="16"/>
  <c r="I1900" i="16"/>
  <c r="E1916" i="16"/>
  <c r="J1916" i="16"/>
  <c r="D1916" i="16"/>
  <c r="I1916" i="16"/>
  <c r="H1916" i="16"/>
  <c r="F1916" i="16"/>
  <c r="J2040" i="16"/>
  <c r="F2040" i="16"/>
  <c r="I2120" i="16"/>
  <c r="J2120" i="16"/>
  <c r="F2120" i="16"/>
  <c r="D1045" i="16"/>
  <c r="F1045" i="16"/>
  <c r="J1045" i="16"/>
  <c r="E1045" i="16"/>
  <c r="I1045" i="16"/>
  <c r="H1045" i="16"/>
  <c r="E1057" i="16"/>
  <c r="D1057" i="16"/>
  <c r="I1057" i="16"/>
  <c r="H1057" i="16"/>
  <c r="J1057" i="16"/>
  <c r="F1057" i="16"/>
  <c r="E1089" i="16"/>
  <c r="H1089" i="16"/>
  <c r="J1089" i="16"/>
  <c r="F1089" i="16"/>
  <c r="D1089" i="16"/>
  <c r="U1089" i="16" s="1"/>
  <c r="I1089" i="16"/>
  <c r="E1097" i="16"/>
  <c r="D1097" i="16"/>
  <c r="J1097" i="16"/>
  <c r="I1097" i="16"/>
  <c r="H1097" i="16"/>
  <c r="F1097" i="16"/>
  <c r="E1181" i="16"/>
  <c r="J1181" i="16"/>
  <c r="H1181" i="16"/>
  <c r="I1181" i="16"/>
  <c r="J1197" i="16"/>
  <c r="H1197" i="16"/>
  <c r="F1197" i="16"/>
  <c r="E1197" i="16"/>
  <c r="I1197" i="16"/>
  <c r="D1197" i="16"/>
  <c r="E1217" i="16"/>
  <c r="H1217" i="16"/>
  <c r="J1217" i="16"/>
  <c r="D1217" i="16"/>
  <c r="F1217" i="16"/>
  <c r="I1217" i="16"/>
  <c r="D1229" i="16"/>
  <c r="I1229" i="16"/>
  <c r="J1229" i="16"/>
  <c r="H1229" i="16"/>
  <c r="F1229" i="16"/>
  <c r="E1229" i="16"/>
  <c r="E1301" i="16"/>
  <c r="H1301" i="16"/>
  <c r="J1301" i="16"/>
  <c r="I1301" i="16"/>
  <c r="F1361" i="16"/>
  <c r="E1361" i="16"/>
  <c r="U1361" i="16" s="1"/>
  <c r="F1610" i="16"/>
  <c r="I1610" i="16"/>
  <c r="E595" i="16"/>
  <c r="J595" i="16"/>
  <c r="D595" i="16"/>
  <c r="F595" i="16"/>
  <c r="H595" i="16"/>
  <c r="I595" i="16"/>
  <c r="J643" i="16"/>
  <c r="D643" i="16"/>
  <c r="E643" i="16"/>
  <c r="F643" i="16"/>
  <c r="I643" i="16"/>
  <c r="H643" i="16"/>
  <c r="G643" i="16"/>
  <c r="E907" i="16"/>
  <c r="I907" i="16"/>
  <c r="F907" i="16"/>
  <c r="H907" i="16"/>
  <c r="I1631" i="16"/>
  <c r="D1631" i="16"/>
  <c r="J1631" i="16"/>
  <c r="H1631" i="16"/>
  <c r="E1631" i="16"/>
  <c r="F1631" i="16"/>
  <c r="I1647" i="16"/>
  <c r="D1647" i="16"/>
  <c r="J1647" i="16"/>
  <c r="E1647" i="16"/>
  <c r="F1647" i="16"/>
  <c r="H1647" i="16"/>
  <c r="G1647" i="16"/>
  <c r="D1790" i="16"/>
  <c r="F1790" i="16"/>
  <c r="E1790" i="16"/>
  <c r="H1790" i="16"/>
  <c r="I1790" i="16"/>
  <c r="J1790" i="16"/>
  <c r="J1984" i="16"/>
  <c r="E1984" i="16"/>
  <c r="H1984" i="16"/>
  <c r="D1984" i="16"/>
  <c r="I1984" i="16"/>
  <c r="F1984" i="16"/>
  <c r="D2232" i="16"/>
  <c r="U2232" i="16" s="1"/>
  <c r="F2232" i="16"/>
  <c r="H2232" i="16"/>
  <c r="D2268" i="16"/>
  <c r="E2268" i="16"/>
  <c r="H2268" i="16"/>
  <c r="F2268" i="16"/>
  <c r="J2268" i="16"/>
  <c r="I2268" i="16"/>
  <c r="G2268" i="16"/>
  <c r="J2316" i="16"/>
  <c r="E2316" i="16"/>
  <c r="H2316" i="16"/>
  <c r="D2316" i="16"/>
  <c r="I2316" i="16"/>
  <c r="F2316" i="16"/>
  <c r="D2456" i="16"/>
  <c r="J2456" i="16"/>
  <c r="I2456" i="16"/>
  <c r="F2456" i="16"/>
  <c r="E2456" i="16"/>
  <c r="H2456" i="16"/>
  <c r="G1089" i="16"/>
  <c r="U1400" i="16"/>
  <c r="U1006" i="16"/>
  <c r="U1356" i="16"/>
  <c r="U840" i="16"/>
  <c r="H1169" i="16"/>
  <c r="J1169" i="16"/>
  <c r="F981" i="16"/>
  <c r="H981" i="16"/>
  <c r="J981" i="16"/>
  <c r="G1057" i="16"/>
  <c r="E1077" i="16"/>
  <c r="D1077" i="16"/>
  <c r="H1077" i="16"/>
  <c r="I1077" i="16"/>
  <c r="J1077" i="16"/>
  <c r="F1077" i="16"/>
  <c r="E1093" i="16"/>
  <c r="F1093" i="16"/>
  <c r="D1093" i="16"/>
  <c r="I1093" i="16"/>
  <c r="J1093" i="16"/>
  <c r="G1093" i="16"/>
  <c r="H1093" i="16"/>
  <c r="E1149" i="16"/>
  <c r="J1149" i="16"/>
  <c r="F1149" i="16"/>
  <c r="I1149" i="16"/>
  <c r="H1149" i="16"/>
  <c r="D1149" i="16"/>
  <c r="G1169" i="16"/>
  <c r="I1193" i="16"/>
  <c r="E1193" i="16"/>
  <c r="D1193" i="16"/>
  <c r="J1193" i="16"/>
  <c r="F1193" i="16"/>
  <c r="H1193" i="16"/>
  <c r="E1213" i="16"/>
  <c r="F1213" i="16"/>
  <c r="D1213" i="16"/>
  <c r="J1213" i="16"/>
  <c r="H1213" i="16"/>
  <c r="I1213" i="16"/>
  <c r="H1233" i="16"/>
  <c r="E1233" i="16"/>
  <c r="F1233" i="16"/>
  <c r="J1233" i="16"/>
  <c r="I1233" i="16"/>
  <c r="D1233" i="16"/>
  <c r="G1361" i="16"/>
  <c r="E1405" i="16"/>
  <c r="I1405" i="16"/>
  <c r="F607" i="16"/>
  <c r="E607" i="16"/>
  <c r="D607" i="16"/>
  <c r="I607" i="16"/>
  <c r="H607" i="16"/>
  <c r="J607" i="16"/>
  <c r="D639" i="16"/>
  <c r="E639" i="16"/>
  <c r="H639" i="16"/>
  <c r="J639" i="16"/>
  <c r="F639" i="16"/>
  <c r="I639" i="16"/>
  <c r="D871" i="16"/>
  <c r="E871" i="16"/>
  <c r="H871" i="16"/>
  <c r="F871" i="16"/>
  <c r="J871" i="16"/>
  <c r="I871" i="16"/>
  <c r="D1651" i="16"/>
  <c r="J1651" i="16"/>
  <c r="E1651" i="16"/>
  <c r="F1651" i="16"/>
  <c r="I1651" i="16"/>
  <c r="H1651" i="16"/>
  <c r="G1651" i="16"/>
  <c r="I1778" i="16"/>
  <c r="F1778" i="16"/>
  <c r="J1778" i="16"/>
  <c r="G1790" i="16"/>
  <c r="J1928" i="16"/>
  <c r="F1928" i="16"/>
  <c r="H1928" i="16"/>
  <c r="I1928" i="16"/>
  <c r="D2028" i="16"/>
  <c r="J2028" i="16"/>
  <c r="F2128" i="16"/>
  <c r="J2128" i="16"/>
  <c r="J2312" i="16"/>
  <c r="F2312" i="16"/>
  <c r="I2312" i="16"/>
  <c r="H2312" i="16"/>
  <c r="I2336" i="16"/>
  <c r="H2336" i="16"/>
  <c r="F2336" i="16"/>
  <c r="D2379" i="16"/>
  <c r="E2379" i="16"/>
  <c r="I2379" i="16"/>
  <c r="J2379" i="16"/>
  <c r="F2379" i="16"/>
  <c r="H2379" i="16"/>
  <c r="G1181" i="16"/>
  <c r="E2054" i="16"/>
  <c r="D2054" i="16"/>
  <c r="H2054" i="16"/>
  <c r="F2054" i="16"/>
  <c r="J2054" i="16"/>
  <c r="I2054" i="16"/>
  <c r="D2074" i="16"/>
  <c r="E2074" i="16"/>
  <c r="J2074" i="16"/>
  <c r="H2074" i="16"/>
  <c r="F2074" i="16"/>
  <c r="I2074" i="16"/>
  <c r="E2082" i="16"/>
  <c r="F2082" i="16"/>
  <c r="I2082" i="16"/>
  <c r="H2082" i="16"/>
  <c r="J2082" i="16"/>
  <c r="D2134" i="16"/>
  <c r="E2134" i="16"/>
  <c r="J2134" i="16"/>
  <c r="H2134" i="16"/>
  <c r="I2134" i="16"/>
  <c r="F2134" i="16"/>
  <c r="J2154" i="16"/>
  <c r="F2154" i="16"/>
  <c r="H2178" i="16"/>
  <c r="J2178" i="16"/>
  <c r="I2238" i="16"/>
  <c r="J2238" i="16"/>
  <c r="F2238" i="16"/>
  <c r="H2238" i="16"/>
  <c r="D2246" i="16"/>
  <c r="E2246" i="16"/>
  <c r="J2246" i="16"/>
  <c r="H2246" i="16"/>
  <c r="I2246" i="16"/>
  <c r="F2246" i="16"/>
  <c r="D2326" i="16"/>
  <c r="U2326" i="16" s="1"/>
  <c r="F2326" i="16"/>
  <c r="I2326" i="16"/>
  <c r="H2326" i="16"/>
  <c r="J2326" i="16"/>
  <c r="D2449" i="16"/>
  <c r="E2449" i="16"/>
  <c r="J2449" i="16"/>
  <c r="I2449" i="16"/>
  <c r="F2449" i="16"/>
  <c r="H2449" i="16"/>
  <c r="D2278" i="16"/>
  <c r="E2278" i="16"/>
  <c r="J2278" i="16"/>
  <c r="H2278" i="16"/>
  <c r="I2278" i="16"/>
  <c r="F2278" i="16"/>
  <c r="J2393" i="16"/>
  <c r="I2393" i="16"/>
  <c r="F2393" i="16"/>
  <c r="H2393" i="16"/>
  <c r="E2445" i="16"/>
  <c r="D2445" i="16"/>
  <c r="J2445" i="16"/>
  <c r="I2445" i="16"/>
  <c r="H2445" i="16"/>
  <c r="F2445" i="16"/>
  <c r="J2258" i="16"/>
  <c r="E2258" i="16"/>
  <c r="D2258" i="16"/>
  <c r="F2258" i="16"/>
  <c r="H2258" i="16"/>
  <c r="I2258" i="16"/>
  <c r="E2274" i="16"/>
  <c r="F2274" i="16"/>
  <c r="J2274" i="16"/>
  <c r="H2274" i="16"/>
  <c r="I2274" i="16"/>
  <c r="D2274" i="16"/>
  <c r="E2286" i="16"/>
  <c r="U2286" i="16" s="1"/>
  <c r="H2286" i="16"/>
  <c r="F2286" i="16"/>
  <c r="I2286" i="16"/>
  <c r="J2286" i="16"/>
  <c r="E2322" i="16"/>
  <c r="H2322" i="16"/>
  <c r="D2322" i="16"/>
  <c r="J2322" i="16"/>
  <c r="F2322" i="16"/>
  <c r="I2322" i="16"/>
  <c r="D802" i="16"/>
  <c r="J802" i="16"/>
  <c r="F802" i="16"/>
  <c r="E802" i="16"/>
  <c r="H802" i="16"/>
  <c r="I802" i="16"/>
  <c r="D830" i="16"/>
  <c r="H830" i="16"/>
  <c r="J830" i="16"/>
  <c r="I830" i="16"/>
  <c r="E830" i="16"/>
  <c r="F830" i="16"/>
  <c r="E1371" i="16"/>
  <c r="F1371" i="16"/>
  <c r="D1371" i="16"/>
  <c r="J1371" i="16"/>
  <c r="I1371" i="16"/>
  <c r="H1371" i="16"/>
  <c r="F341" i="16"/>
  <c r="H341" i="16"/>
  <c r="F523" i="16"/>
  <c r="D523" i="16"/>
  <c r="E523" i="16"/>
  <c r="H523" i="16"/>
  <c r="J523" i="16"/>
  <c r="I523" i="16"/>
  <c r="F1069" i="16"/>
  <c r="D1069" i="16"/>
  <c r="E1069" i="16"/>
  <c r="I1069" i="16"/>
  <c r="H1069" i="16"/>
  <c r="J1069" i="16"/>
  <c r="J1297" i="16"/>
  <c r="F1297" i="16"/>
  <c r="D1425" i="16"/>
  <c r="E1425" i="16"/>
  <c r="H1425" i="16"/>
  <c r="I1425" i="16"/>
  <c r="F1425" i="16"/>
  <c r="J1425" i="16"/>
  <c r="F1433" i="16"/>
  <c r="E1433" i="16"/>
  <c r="H1433" i="16"/>
  <c r="D1433" i="16"/>
  <c r="J1433" i="16"/>
  <c r="I1433" i="16"/>
  <c r="H1453" i="16"/>
  <c r="J1453" i="16"/>
  <c r="I1453" i="16"/>
  <c r="F1453" i="16"/>
  <c r="D1469" i="16"/>
  <c r="E1469" i="16"/>
  <c r="F1469" i="16"/>
  <c r="H1469" i="16"/>
  <c r="I1469" i="16"/>
  <c r="J1469" i="16"/>
  <c r="D1485" i="16"/>
  <c r="E1485" i="16"/>
  <c r="J1485" i="16"/>
  <c r="H1485" i="16"/>
  <c r="F1485" i="16"/>
  <c r="I1485" i="16"/>
  <c r="I1520" i="16"/>
  <c r="F1520" i="16"/>
  <c r="F1617" i="16"/>
  <c r="I1617" i="16"/>
  <c r="J1617" i="16"/>
  <c r="E1625" i="16"/>
  <c r="J1625" i="16"/>
  <c r="I1625" i="16"/>
  <c r="H1625" i="16"/>
  <c r="F1625" i="16"/>
  <c r="E1696" i="16"/>
  <c r="D1696" i="16"/>
  <c r="J1696" i="16"/>
  <c r="F1696" i="16"/>
  <c r="I1696" i="16"/>
  <c r="H1696" i="16"/>
  <c r="I1720" i="16"/>
  <c r="J1720" i="16"/>
  <c r="F1720" i="16"/>
  <c r="H1720" i="16"/>
  <c r="D1740" i="16"/>
  <c r="E1740" i="16"/>
  <c r="J1740" i="16"/>
  <c r="I1740" i="16"/>
  <c r="H1740" i="16"/>
  <c r="F1740" i="16"/>
  <c r="D1756" i="16"/>
  <c r="H1756" i="16"/>
  <c r="F1807" i="16"/>
  <c r="I1807" i="16"/>
  <c r="H1807" i="16"/>
  <c r="D1815" i="16"/>
  <c r="E1815" i="16"/>
  <c r="J1815" i="16"/>
  <c r="F1815" i="16"/>
  <c r="H1815" i="16"/>
  <c r="I1815" i="16"/>
  <c r="J1834" i="16"/>
  <c r="F1834" i="16"/>
  <c r="I1834" i="16"/>
  <c r="H1834" i="16"/>
  <c r="D1838" i="16"/>
  <c r="H1838" i="16"/>
  <c r="I1838" i="16"/>
  <c r="F1838" i="16"/>
  <c r="E1838" i="16"/>
  <c r="J1838" i="16"/>
  <c r="I1846" i="16"/>
  <c r="H1846" i="16"/>
  <c r="F1846" i="16"/>
  <c r="J1846" i="16"/>
  <c r="D1870" i="16"/>
  <c r="E1870" i="16"/>
  <c r="I1870" i="16"/>
  <c r="H1870" i="16"/>
  <c r="F1870" i="16"/>
  <c r="J1870" i="16"/>
  <c r="F1926" i="16"/>
  <c r="I1926" i="16"/>
  <c r="J1926" i="16"/>
  <c r="H1926" i="16"/>
  <c r="H1934" i="16"/>
  <c r="J1934" i="16"/>
  <c r="F1934" i="16"/>
  <c r="I1934" i="16"/>
  <c r="D1942" i="16"/>
  <c r="J1942" i="16"/>
  <c r="F1942" i="16"/>
  <c r="I1942" i="16"/>
  <c r="H1962" i="16"/>
  <c r="D1962" i="16"/>
  <c r="E1962" i="16"/>
  <c r="J1962" i="16"/>
  <c r="I1962" i="16"/>
  <c r="F1962" i="16"/>
  <c r="F1990" i="16"/>
  <c r="H1990" i="16"/>
  <c r="J1990" i="16"/>
  <c r="E1942" i="16"/>
  <c r="D333" i="16"/>
  <c r="D417" i="16"/>
  <c r="D1869" i="16"/>
  <c r="F1377" i="16"/>
  <c r="E1453" i="16"/>
  <c r="G1748" i="16"/>
  <c r="D1424" i="16"/>
  <c r="E1846" i="16"/>
  <c r="E1862" i="16"/>
  <c r="D535" i="16"/>
  <c r="E1166" i="16"/>
  <c r="U1166" i="16" s="1"/>
  <c r="U1438" i="16"/>
  <c r="G2037" i="16"/>
  <c r="H772" i="16"/>
  <c r="G570" i="16"/>
  <c r="D772" i="16"/>
  <c r="I1025" i="16"/>
  <c r="E1807" i="16"/>
  <c r="H1249" i="16"/>
  <c r="E491" i="16"/>
  <c r="J570" i="16"/>
  <c r="G1394" i="16"/>
  <c r="E1297" i="16"/>
  <c r="H573" i="16"/>
  <c r="D573" i="16"/>
  <c r="E1147" i="16"/>
  <c r="H1520" i="16"/>
  <c r="E1834" i="16"/>
  <c r="I1990" i="16"/>
  <c r="I2118" i="16"/>
  <c r="J519" i="16"/>
  <c r="F2118" i="16"/>
  <c r="E2118" i="16"/>
  <c r="H519" i="16"/>
  <c r="J1273" i="16"/>
  <c r="J1436" i="16"/>
  <c r="E463" i="16"/>
  <c r="D2154" i="16"/>
  <c r="U2154" i="16" s="1"/>
  <c r="H2170" i="16"/>
  <c r="J1902" i="16"/>
  <c r="H333" i="16"/>
  <c r="D1834" i="16"/>
  <c r="H1122" i="16"/>
  <c r="I1748" i="16"/>
  <c r="F1548" i="16"/>
  <c r="I393" i="16"/>
  <c r="E1756" i="16"/>
  <c r="H740" i="16"/>
  <c r="E365" i="16"/>
  <c r="G461" i="16"/>
  <c r="H1637" i="16"/>
  <c r="J2042" i="16"/>
  <c r="G365" i="16"/>
  <c r="F2250" i="16"/>
  <c r="E2250" i="16"/>
  <c r="I566" i="16"/>
  <c r="F566" i="16"/>
  <c r="H566" i="16"/>
  <c r="J566" i="16"/>
  <c r="H594" i="16"/>
  <c r="F594" i="16"/>
  <c r="G594" i="16"/>
  <c r="D1344" i="16"/>
  <c r="U1344" i="16" s="1"/>
  <c r="I1344" i="16"/>
  <c r="D1281" i="16"/>
  <c r="I1281" i="16"/>
  <c r="H1281" i="16"/>
  <c r="J1281" i="16"/>
  <c r="F1281" i="16"/>
  <c r="E1465" i="16"/>
  <c r="U1465" i="16" s="1"/>
  <c r="J1465" i="16"/>
  <c r="F1465" i="16"/>
  <c r="H1465" i="16"/>
  <c r="I1465" i="16"/>
  <c r="E1528" i="16"/>
  <c r="U1528" i="16" s="1"/>
  <c r="F1528" i="16"/>
  <c r="J1528" i="16"/>
  <c r="H1528" i="16"/>
  <c r="D1680" i="16"/>
  <c r="E1680" i="16"/>
  <c r="J1680" i="16"/>
  <c r="F1680" i="16"/>
  <c r="I1680" i="16"/>
  <c r="H1680" i="16"/>
  <c r="E1822" i="16"/>
  <c r="D1822" i="16"/>
  <c r="J1822" i="16"/>
  <c r="H1822" i="16"/>
  <c r="F1822" i="16"/>
  <c r="I1822" i="16"/>
  <c r="H1854" i="16"/>
  <c r="I1854" i="16"/>
  <c r="F1854" i="16"/>
  <c r="J1854" i="16"/>
  <c r="D1890" i="16"/>
  <c r="I1890" i="16"/>
  <c r="J1890" i="16"/>
  <c r="F1890" i="16"/>
  <c r="E1890" i="16"/>
  <c r="H1890" i="16"/>
  <c r="D1898" i="16"/>
  <c r="E1898" i="16"/>
  <c r="I1898" i="16"/>
  <c r="J1898" i="16"/>
  <c r="H1898" i="16"/>
  <c r="F1898" i="16"/>
  <c r="E1918" i="16"/>
  <c r="F1918" i="16"/>
  <c r="I1918" i="16"/>
  <c r="F2002" i="16"/>
  <c r="D2002" i="16"/>
  <c r="F2026" i="16"/>
  <c r="E2026" i="16"/>
  <c r="I2026" i="16"/>
  <c r="H2026" i="16"/>
  <c r="J2026" i="16"/>
  <c r="E2034" i="16"/>
  <c r="F2034" i="16"/>
  <c r="H2034" i="16"/>
  <c r="D2034" i="16"/>
  <c r="J2034" i="16"/>
  <c r="I2034" i="16"/>
  <c r="E2062" i="16"/>
  <c r="I2062" i="16"/>
  <c r="F2062" i="16"/>
  <c r="H2062" i="16"/>
  <c r="J2062" i="16"/>
  <c r="D2062" i="16"/>
  <c r="G2062" i="16"/>
  <c r="F2070" i="16"/>
  <c r="H2070" i="16"/>
  <c r="D2070" i="16"/>
  <c r="J2070" i="16"/>
  <c r="E2070" i="16"/>
  <c r="I2070" i="16"/>
  <c r="D2090" i="16"/>
  <c r="J2090" i="16"/>
  <c r="E2090" i="16"/>
  <c r="F2090" i="16"/>
  <c r="I2090" i="16"/>
  <c r="H2090" i="16"/>
  <c r="D2110" i="16"/>
  <c r="E2110" i="16"/>
  <c r="H2110" i="16"/>
  <c r="F2110" i="16"/>
  <c r="J2110" i="16"/>
  <c r="I2110" i="16"/>
  <c r="E2218" i="16"/>
  <c r="D2218" i="16"/>
  <c r="J2218" i="16"/>
  <c r="I2218" i="16"/>
  <c r="H2218" i="16"/>
  <c r="F2218" i="16"/>
  <c r="I2234" i="16"/>
  <c r="E2234" i="16"/>
  <c r="H2234" i="16"/>
  <c r="F2413" i="16"/>
  <c r="D2413" i="16"/>
  <c r="I2413" i="16"/>
  <c r="H2413" i="16"/>
  <c r="J2413" i="16"/>
  <c r="E2413" i="16"/>
  <c r="F946" i="16"/>
  <c r="D946" i="16"/>
  <c r="E946" i="16"/>
  <c r="H946" i="16"/>
  <c r="J946" i="16"/>
  <c r="I946" i="16"/>
  <c r="J810" i="16"/>
  <c r="E810" i="16"/>
  <c r="F810" i="16"/>
  <c r="I810" i="16"/>
  <c r="D810" i="16"/>
  <c r="H810" i="16"/>
  <c r="E1080" i="16"/>
  <c r="D1080" i="16"/>
  <c r="H1080" i="16"/>
  <c r="J1080" i="16"/>
  <c r="I1080" i="16"/>
  <c r="F1080" i="16"/>
  <c r="I1323" i="16"/>
  <c r="D393" i="16"/>
  <c r="J1748" i="16"/>
  <c r="H1862" i="16"/>
  <c r="E1548" i="16"/>
  <c r="J1166" i="16"/>
  <c r="D1436" i="16"/>
  <c r="E1637" i="16"/>
  <c r="D1453" i="16"/>
  <c r="U1453" i="16" s="1"/>
  <c r="D1846" i="16"/>
  <c r="D1862" i="16"/>
  <c r="E535" i="16"/>
  <c r="D1025" i="16"/>
  <c r="D1807" i="16"/>
  <c r="U1807" i="16" s="1"/>
  <c r="J1249" i="16"/>
  <c r="H570" i="16"/>
  <c r="F1394" i="16"/>
  <c r="E1394" i="16"/>
  <c r="F1025" i="16"/>
  <c r="J1025" i="16"/>
  <c r="I573" i="16"/>
  <c r="D355" i="16"/>
  <c r="U355" i="16" s="1"/>
  <c r="D895" i="16"/>
  <c r="D1625" i="16"/>
  <c r="J1147" i="16"/>
  <c r="D1520" i="16"/>
  <c r="D1538" i="16"/>
  <c r="E1990" i="16"/>
  <c r="G2340" i="16"/>
  <c r="F1273" i="16"/>
  <c r="H1273" i="16"/>
  <c r="H2118" i="16"/>
  <c r="E1788" i="16"/>
  <c r="F519" i="16"/>
  <c r="I1273" i="16"/>
  <c r="D463" i="16"/>
  <c r="H2154" i="16"/>
  <c r="E2170" i="16"/>
  <c r="H1902" i="16"/>
  <c r="E333" i="16"/>
  <c r="F1122" i="16"/>
  <c r="E1748" i="16"/>
  <c r="F393" i="16"/>
  <c r="G1548" i="16"/>
  <c r="G1686" i="16"/>
  <c r="I1756" i="16"/>
  <c r="E740" i="16"/>
  <c r="H461" i="16"/>
  <c r="F2042" i="16"/>
  <c r="E2042" i="16"/>
  <c r="F2178" i="16"/>
  <c r="G393" i="16"/>
  <c r="I341" i="16"/>
  <c r="U1241" i="16"/>
  <c r="D2250" i="16"/>
  <c r="H1617" i="16"/>
  <c r="I1096" i="16"/>
  <c r="I594" i="16"/>
  <c r="G566" i="16"/>
  <c r="G523" i="16"/>
  <c r="E1065" i="16"/>
  <c r="J1065" i="16"/>
  <c r="H1065" i="16"/>
  <c r="D1065" i="16"/>
  <c r="I1065" i="16"/>
  <c r="F1065" i="16"/>
  <c r="J1245" i="16"/>
  <c r="I1245" i="16"/>
  <c r="D1293" i="16"/>
  <c r="H1293" i="16"/>
  <c r="E1293" i="16"/>
  <c r="J1293" i="16"/>
  <c r="I1293" i="16"/>
  <c r="F1293" i="16"/>
  <c r="D1429" i="16"/>
  <c r="E1429" i="16"/>
  <c r="J1429" i="16"/>
  <c r="H1429" i="16"/>
  <c r="F1429" i="16"/>
  <c r="I1429" i="16"/>
  <c r="F1461" i="16"/>
  <c r="E1461" i="16"/>
  <c r="H1461" i="16"/>
  <c r="J1461" i="16"/>
  <c r="I1461" i="16"/>
  <c r="D1473" i="16"/>
  <c r="F1473" i="16"/>
  <c r="H1473" i="16"/>
  <c r="J1481" i="16"/>
  <c r="I1481" i="16"/>
  <c r="F1481" i="16"/>
  <c r="F1489" i="16"/>
  <c r="I1489" i="16"/>
  <c r="E1489" i="16"/>
  <c r="J1489" i="16"/>
  <c r="H1489" i="16"/>
  <c r="G1520" i="16"/>
  <c r="H1540" i="16"/>
  <c r="J1540" i="16"/>
  <c r="F1543" i="16"/>
  <c r="J1543" i="16"/>
  <c r="E1629" i="16"/>
  <c r="I1629" i="16"/>
  <c r="F1629" i="16"/>
  <c r="H1629" i="16"/>
  <c r="F1688" i="16"/>
  <c r="E1688" i="16"/>
  <c r="D1688" i="16"/>
  <c r="J1688" i="16"/>
  <c r="H1688" i="16"/>
  <c r="I1688" i="16"/>
  <c r="G1696" i="16"/>
  <c r="D1704" i="16"/>
  <c r="E1704" i="16"/>
  <c r="I1704" i="16"/>
  <c r="H1704" i="16"/>
  <c r="F1704" i="16"/>
  <c r="J1704" i="16"/>
  <c r="G1744" i="16"/>
  <c r="I1744" i="16"/>
  <c r="J1744" i="16"/>
  <c r="H1744" i="16"/>
  <c r="D1752" i="16"/>
  <c r="E1752" i="16"/>
  <c r="F1752" i="16"/>
  <c r="I1752" i="16"/>
  <c r="J1752" i="16"/>
  <c r="H1752" i="16"/>
  <c r="G1815" i="16"/>
  <c r="J1818" i="16"/>
  <c r="D1818" i="16"/>
  <c r="E1818" i="16"/>
  <c r="H1818" i="16"/>
  <c r="I1818" i="16"/>
  <c r="F1818" i="16"/>
  <c r="E1842" i="16"/>
  <c r="D1842" i="16"/>
  <c r="I1842" i="16"/>
  <c r="H1842" i="16"/>
  <c r="F1842" i="16"/>
  <c r="J1842" i="16"/>
  <c r="D1874" i="16"/>
  <c r="I1874" i="16"/>
  <c r="E1874" i="16"/>
  <c r="H1874" i="16"/>
  <c r="J1874" i="16"/>
  <c r="I1910" i="16"/>
  <c r="J1910" i="16"/>
  <c r="F1930" i="16"/>
  <c r="J1930" i="16"/>
  <c r="D1938" i="16"/>
  <c r="E1938" i="16"/>
  <c r="F1938" i="16"/>
  <c r="J1938" i="16"/>
  <c r="H1938" i="16"/>
  <c r="I1938" i="16"/>
  <c r="J1950" i="16"/>
  <c r="F1950" i="16"/>
  <c r="I1950" i="16"/>
  <c r="D1966" i="16"/>
  <c r="E1966" i="16"/>
  <c r="I1966" i="16"/>
  <c r="H1966" i="16"/>
  <c r="F1966" i="16"/>
  <c r="J1966" i="16"/>
  <c r="D1994" i="16"/>
  <c r="H1994" i="16"/>
  <c r="I1994" i="16"/>
  <c r="F1994" i="16"/>
  <c r="J1994" i="16"/>
  <c r="G2042" i="16"/>
  <c r="H2046" i="16"/>
  <c r="J2046" i="16"/>
  <c r="I2046" i="16"/>
  <c r="G2074" i="16"/>
  <c r="G2078" i="16"/>
  <c r="F2078" i="16"/>
  <c r="F2086" i="16"/>
  <c r="E2086" i="16"/>
  <c r="J2086" i="16"/>
  <c r="H2086" i="16"/>
  <c r="I2086" i="16"/>
  <c r="D2086" i="16"/>
  <c r="F2102" i="16"/>
  <c r="J2102" i="16"/>
  <c r="H2102" i="16"/>
  <c r="G2102" i="16"/>
  <c r="E2106" i="16"/>
  <c r="H2106" i="16"/>
  <c r="F2106" i="16"/>
  <c r="I2106" i="16"/>
  <c r="J2106" i="16"/>
  <c r="J2114" i="16"/>
  <c r="I2114" i="16"/>
  <c r="F2114" i="16"/>
  <c r="H2114" i="16"/>
  <c r="D2130" i="16"/>
  <c r="E2130" i="16"/>
  <c r="J2130" i="16"/>
  <c r="F2130" i="16"/>
  <c r="I2130" i="16"/>
  <c r="H2130" i="16"/>
  <c r="H2146" i="16"/>
  <c r="F2146" i="16"/>
  <c r="J2146" i="16"/>
  <c r="I2162" i="16"/>
  <c r="H2162" i="16"/>
  <c r="D2174" i="16"/>
  <c r="E2174" i="16"/>
  <c r="J2174" i="16"/>
  <c r="F2174" i="16"/>
  <c r="I2174" i="16"/>
  <c r="H2174" i="16"/>
  <c r="G2238" i="16"/>
  <c r="D2254" i="16"/>
  <c r="E2254" i="16"/>
  <c r="I2254" i="16"/>
  <c r="F2254" i="16"/>
  <c r="J2254" i="16"/>
  <c r="H2254" i="16"/>
  <c r="F2421" i="16"/>
  <c r="D2421" i="16"/>
  <c r="I2421" i="16"/>
  <c r="E2421" i="16"/>
  <c r="J2421" i="16"/>
  <c r="H2421" i="16"/>
  <c r="D2346" i="16"/>
  <c r="E2346" i="16"/>
  <c r="H2346" i="16"/>
  <c r="F2346" i="16"/>
  <c r="J2346" i="16"/>
  <c r="I2346" i="16"/>
  <c r="G2458" i="16"/>
  <c r="I2458" i="16"/>
  <c r="F2458" i="16"/>
  <c r="I2270" i="16"/>
  <c r="F2270" i="16"/>
  <c r="J2270" i="16"/>
  <c r="H2270" i="16"/>
  <c r="H2282" i="16"/>
  <c r="J2282" i="16"/>
  <c r="I2282" i="16"/>
  <c r="F2282" i="16"/>
  <c r="F2417" i="16"/>
  <c r="H2417" i="16"/>
  <c r="I2417" i="16"/>
  <c r="J2417" i="16"/>
  <c r="D1072" i="16"/>
  <c r="E1072" i="16"/>
  <c r="I1072" i="16"/>
  <c r="F1072" i="16"/>
  <c r="J1072" i="16"/>
  <c r="H1072" i="16"/>
  <c r="G1072" i="16"/>
  <c r="D373" i="16"/>
  <c r="D1926" i="16"/>
  <c r="U1926" i="16" s="1"/>
  <c r="E1436" i="16"/>
  <c r="H1942" i="16"/>
  <c r="U357" i="16"/>
  <c r="D381" i="16"/>
  <c r="U381" i="16" s="1"/>
  <c r="E413" i="16"/>
  <c r="U413" i="16" s="1"/>
  <c r="F573" i="16"/>
  <c r="I772" i="16"/>
  <c r="E772" i="16"/>
  <c r="D1720" i="16"/>
  <c r="U1720" i="16" s="1"/>
  <c r="D491" i="16"/>
  <c r="D341" i="16"/>
  <c r="D365" i="16"/>
  <c r="E1377" i="16"/>
  <c r="E1934" i="16"/>
  <c r="U1934" i="16" s="1"/>
  <c r="E1122" i="16"/>
  <c r="D519" i="16"/>
  <c r="D1548" i="16"/>
  <c r="D1748" i="16"/>
  <c r="U2276" i="16"/>
  <c r="D1637" i="16"/>
  <c r="D2306" i="16"/>
  <c r="D1566" i="16"/>
  <c r="G772" i="16"/>
  <c r="E1025" i="16"/>
  <c r="D2325" i="16"/>
  <c r="G1720" i="16"/>
  <c r="G1249" i="16"/>
  <c r="E1249" i="16"/>
  <c r="E570" i="16"/>
  <c r="U570" i="16" s="1"/>
  <c r="J1394" i="16"/>
  <c r="D1394" i="16"/>
  <c r="D1297" i="16"/>
  <c r="E895" i="16"/>
  <c r="E1520" i="16"/>
  <c r="F1538" i="16"/>
  <c r="E2238" i="16"/>
  <c r="U2238" i="16" s="1"/>
  <c r="D2082" i="16"/>
  <c r="D1990" i="16"/>
  <c r="F1436" i="16"/>
  <c r="H1436" i="16"/>
  <c r="I2154" i="16"/>
  <c r="D2170" i="16"/>
  <c r="J2170" i="16"/>
  <c r="F1902" i="16"/>
  <c r="I1902" i="16"/>
  <c r="U1946" i="16"/>
  <c r="J1122" i="16"/>
  <c r="D740" i="16"/>
  <c r="G1637" i="16"/>
  <c r="H1548" i="16"/>
  <c r="F1756" i="16"/>
  <c r="J740" i="16"/>
  <c r="J393" i="16"/>
  <c r="D2042" i="16"/>
  <c r="I2178" i="16"/>
  <c r="J341" i="16"/>
  <c r="E341" i="16"/>
  <c r="E1617" i="16"/>
  <c r="U1617" i="16" s="1"/>
  <c r="G946" i="16"/>
  <c r="G802" i="16"/>
  <c r="G810" i="16"/>
  <c r="G830" i="16"/>
  <c r="G1371" i="16"/>
  <c r="I530" i="16"/>
  <c r="H530" i="16"/>
  <c r="D586" i="16"/>
  <c r="H586" i="16"/>
  <c r="I586" i="16"/>
  <c r="J586" i="16"/>
  <c r="E586" i="16"/>
  <c r="F586" i="16"/>
  <c r="G1080" i="16"/>
  <c r="G1144" i="16"/>
  <c r="H1144" i="16"/>
  <c r="J1144" i="16"/>
  <c r="F1144" i="16"/>
  <c r="I1144" i="16"/>
  <c r="J1340" i="16"/>
  <c r="E1340" i="16"/>
  <c r="D1340" i="16"/>
  <c r="H1340" i="16"/>
  <c r="F1340" i="16"/>
  <c r="I1340" i="16"/>
  <c r="G1425" i="16"/>
  <c r="G1846" i="16"/>
  <c r="G341" i="16"/>
  <c r="I1061" i="16"/>
  <c r="H1061" i="16"/>
  <c r="J1061" i="16"/>
  <c r="G1069" i="16"/>
  <c r="H1277" i="16"/>
  <c r="E1277" i="16"/>
  <c r="D1277" i="16"/>
  <c r="J1277" i="16"/>
  <c r="F1277" i="16"/>
  <c r="I1277" i="16"/>
  <c r="H1285" i="16"/>
  <c r="F1285" i="16"/>
  <c r="I1285" i="16"/>
  <c r="G1297" i="16"/>
  <c r="E1417" i="16"/>
  <c r="D1417" i="16"/>
  <c r="J1417" i="16"/>
  <c r="H1417" i="16"/>
  <c r="I1417" i="16"/>
  <c r="F1417" i="16"/>
  <c r="G1433" i="16"/>
  <c r="G1453" i="16"/>
  <c r="D1457" i="16"/>
  <c r="H1457" i="16"/>
  <c r="I1457" i="16"/>
  <c r="J1457" i="16"/>
  <c r="F1457" i="16"/>
  <c r="E1457" i="16"/>
  <c r="G1465" i="16"/>
  <c r="G1469" i="16"/>
  <c r="G1485" i="16"/>
  <c r="E1513" i="16"/>
  <c r="D1513" i="16"/>
  <c r="F1513" i="16"/>
  <c r="H1513" i="16"/>
  <c r="I1513" i="16"/>
  <c r="J1513" i="16"/>
  <c r="F1546" i="16"/>
  <c r="J1546" i="16"/>
  <c r="G1617" i="16"/>
  <c r="G1625" i="16"/>
  <c r="F1664" i="16"/>
  <c r="H1664" i="16"/>
  <c r="D1684" i="16"/>
  <c r="F1684" i="16"/>
  <c r="E1684" i="16"/>
  <c r="I1684" i="16"/>
  <c r="H1684" i="16"/>
  <c r="J1684" i="16"/>
  <c r="F1724" i="16"/>
  <c r="D1724" i="16"/>
  <c r="E1724" i="16"/>
  <c r="H1724" i="16"/>
  <c r="J1724" i="16"/>
  <c r="I1724" i="16"/>
  <c r="G1740" i="16"/>
  <c r="G1756" i="16"/>
  <c r="G1807" i="16"/>
  <c r="J1830" i="16"/>
  <c r="I1830" i="16"/>
  <c r="H1830" i="16"/>
  <c r="G1838" i="16"/>
  <c r="D1850" i="16"/>
  <c r="F1850" i="16"/>
  <c r="H1850" i="16"/>
  <c r="J1850" i="16"/>
  <c r="I1850" i="16"/>
  <c r="G1870" i="16"/>
  <c r="I1894" i="16"/>
  <c r="D1894" i="16"/>
  <c r="E1894" i="16"/>
  <c r="J1894" i="16"/>
  <c r="F1894" i="16"/>
  <c r="H1894" i="16"/>
  <c r="G1918" i="16"/>
  <c r="G1926" i="16"/>
  <c r="G1934" i="16"/>
  <c r="G1942" i="16"/>
  <c r="G1962" i="16"/>
  <c r="G1990" i="16"/>
  <c r="I2030" i="16"/>
  <c r="J2030" i="16"/>
  <c r="G2054" i="16"/>
  <c r="D2058" i="16"/>
  <c r="E2058" i="16"/>
  <c r="F2058" i="16"/>
  <c r="H2058" i="16"/>
  <c r="I2058" i="16"/>
  <c r="J2058" i="16"/>
  <c r="G2082" i="16"/>
  <c r="G2110" i="16"/>
  <c r="G2134" i="16"/>
  <c r="G2154" i="16"/>
  <c r="G2170" i="16"/>
  <c r="G2178" i="16"/>
  <c r="F2186" i="16"/>
  <c r="H2186" i="16"/>
  <c r="I2186" i="16"/>
  <c r="J2186" i="16"/>
  <c r="I2206" i="16"/>
  <c r="H2206" i="16"/>
  <c r="H2226" i="16"/>
  <c r="J2226" i="16"/>
  <c r="F2226" i="16"/>
  <c r="I2226" i="16"/>
  <c r="G2246" i="16"/>
  <c r="G2326" i="16"/>
  <c r="F2409" i="16"/>
  <c r="I2409" i="16"/>
  <c r="H2409" i="16"/>
  <c r="J2409" i="16"/>
  <c r="G2449" i="16"/>
  <c r="G2250" i="16"/>
  <c r="G2278" i="16"/>
  <c r="G2393" i="16"/>
  <c r="G2445" i="16"/>
  <c r="G2258" i="16"/>
  <c r="G2274" i="16"/>
  <c r="G2286" i="16"/>
  <c r="G2322" i="16"/>
  <c r="U951" i="16"/>
  <c r="U1314" i="16"/>
  <c r="U2390" i="16"/>
  <c r="U1606" i="16"/>
  <c r="U1299" i="16"/>
  <c r="U1694" i="16"/>
  <c r="U1476" i="16"/>
  <c r="U987" i="16"/>
  <c r="I617" i="16"/>
  <c r="G617" i="16"/>
  <c r="E617" i="16"/>
  <c r="D617" i="16"/>
  <c r="J617" i="16"/>
  <c r="F617" i="16"/>
  <c r="H617" i="16"/>
  <c r="E796" i="16"/>
  <c r="D796" i="16"/>
  <c r="H796" i="16"/>
  <c r="F796" i="16"/>
  <c r="J796" i="16"/>
  <c r="I796" i="16"/>
  <c r="D804" i="16"/>
  <c r="U804" i="16" s="1"/>
  <c r="J804" i="16"/>
  <c r="I804" i="16"/>
  <c r="F804" i="16"/>
  <c r="E940" i="16"/>
  <c r="F940" i="16"/>
  <c r="J940" i="16"/>
  <c r="H940" i="16"/>
  <c r="D940" i="16"/>
  <c r="U940" i="16" s="1"/>
  <c r="I940" i="16"/>
  <c r="D2452" i="16"/>
  <c r="I2452" i="16"/>
  <c r="H2452" i="16"/>
  <c r="F2452" i="16"/>
  <c r="J2452" i="16"/>
  <c r="E2452" i="16"/>
  <c r="G756" i="16"/>
  <c r="J1303" i="16"/>
  <c r="H1147" i="16"/>
  <c r="E359" i="16"/>
  <c r="G439" i="16"/>
  <c r="I517" i="16"/>
  <c r="G1005" i="16"/>
  <c r="D792" i="16"/>
  <c r="E792" i="16"/>
  <c r="F792" i="16"/>
  <c r="J792" i="16"/>
  <c r="I792" i="16"/>
  <c r="H792" i="16"/>
  <c r="J925" i="16"/>
  <c r="F925" i="16"/>
  <c r="I925" i="16"/>
  <c r="F1118" i="16"/>
  <c r="H1118" i="16"/>
  <c r="I1118" i="16"/>
  <c r="J2419" i="16"/>
  <c r="D2419" i="16"/>
  <c r="H2419" i="16"/>
  <c r="E2419" i="16"/>
  <c r="F2419" i="16"/>
  <c r="I2419" i="16"/>
  <c r="I2431" i="16"/>
  <c r="E2431" i="16"/>
  <c r="J2431" i="16"/>
  <c r="H2431" i="16"/>
  <c r="D2431" i="16"/>
  <c r="F2431" i="16"/>
  <c r="E2414" i="16"/>
  <c r="H1303" i="16"/>
  <c r="U764" i="16"/>
  <c r="D1147" i="16"/>
  <c r="J756" i="16"/>
  <c r="J1021" i="16"/>
  <c r="I439" i="16"/>
  <c r="F517" i="16"/>
  <c r="G1530" i="16"/>
  <c r="E633" i="16"/>
  <c r="F633" i="16"/>
  <c r="I633" i="16"/>
  <c r="J633" i="16"/>
  <c r="H633" i="16"/>
  <c r="D633" i="16"/>
  <c r="H732" i="16"/>
  <c r="J732" i="16"/>
  <c r="D752" i="16"/>
  <c r="I752" i="16"/>
  <c r="E752" i="16"/>
  <c r="H752" i="16"/>
  <c r="F752" i="16"/>
  <c r="J752" i="16"/>
  <c r="G760" i="16"/>
  <c r="E760" i="16"/>
  <c r="J760" i="16"/>
  <c r="H760" i="16"/>
  <c r="D760" i="16"/>
  <c r="F760" i="16"/>
  <c r="I760" i="16"/>
  <c r="G796" i="16"/>
  <c r="D800" i="16"/>
  <c r="F800" i="16"/>
  <c r="J800" i="16"/>
  <c r="E800" i="16"/>
  <c r="H800" i="16"/>
  <c r="I800" i="16"/>
  <c r="H944" i="16"/>
  <c r="F944" i="16"/>
  <c r="I944" i="16"/>
  <c r="J944" i="16"/>
  <c r="G2419" i="16"/>
  <c r="J2194" i="16"/>
  <c r="I1303" i="16"/>
  <c r="H756" i="16"/>
  <c r="I1021" i="16"/>
  <c r="J517" i="16"/>
  <c r="H1168" i="16"/>
  <c r="E1168" i="16"/>
  <c r="I1168" i="16"/>
  <c r="F1168" i="16"/>
  <c r="D1168" i="16"/>
  <c r="J1168" i="16"/>
  <c r="D748" i="16"/>
  <c r="H748" i="16"/>
  <c r="I748" i="16"/>
  <c r="E748" i="16"/>
  <c r="F748" i="16"/>
  <c r="J748" i="16"/>
  <c r="G804" i="16"/>
  <c r="E921" i="16"/>
  <c r="D921" i="16"/>
  <c r="I921" i="16"/>
  <c r="F921" i="16"/>
  <c r="J921" i="16"/>
  <c r="H921" i="16"/>
  <c r="G940" i="16"/>
  <c r="E2423" i="16"/>
  <c r="D2423" i="16"/>
  <c r="I2423" i="16"/>
  <c r="J2423" i="16"/>
  <c r="F2423" i="16"/>
  <c r="H2423" i="16"/>
  <c r="G2452" i="16"/>
  <c r="U644" i="16"/>
  <c r="U475" i="16"/>
  <c r="U549" i="16"/>
  <c r="U1802" i="16"/>
  <c r="U445" i="16"/>
  <c r="U1158" i="16"/>
  <c r="U544" i="16"/>
  <c r="U433" i="16"/>
  <c r="U1953" i="16"/>
  <c r="U2394" i="16"/>
  <c r="U2013" i="16"/>
  <c r="U1881" i="16"/>
  <c r="U730" i="16"/>
  <c r="U1256" i="16"/>
  <c r="U1264" i="16"/>
  <c r="U1544" i="16"/>
  <c r="F1151" i="16"/>
  <c r="H1151" i="16"/>
  <c r="I1151" i="16"/>
  <c r="G1151" i="16"/>
  <c r="E353" i="16"/>
  <c r="H353" i="16"/>
  <c r="G353" i="16"/>
  <c r="I353" i="16"/>
  <c r="F353" i="16"/>
  <c r="J353" i="16"/>
  <c r="I361" i="16"/>
  <c r="F361" i="16"/>
  <c r="H361" i="16"/>
  <c r="E367" i="16"/>
  <c r="D367" i="16"/>
  <c r="I367" i="16"/>
  <c r="H367" i="16"/>
  <c r="J367" i="16"/>
  <c r="F367" i="16"/>
  <c r="E427" i="16"/>
  <c r="D427" i="16"/>
  <c r="H427" i="16"/>
  <c r="J427" i="16"/>
  <c r="F427" i="16"/>
  <c r="I427" i="16"/>
  <c r="D437" i="16"/>
  <c r="E437" i="16"/>
  <c r="F437" i="16"/>
  <c r="I437" i="16"/>
  <c r="J437" i="16"/>
  <c r="H437" i="16"/>
  <c r="H447" i="16"/>
  <c r="F447" i="16"/>
  <c r="E489" i="16"/>
  <c r="D489" i="16"/>
  <c r="F489" i="16"/>
  <c r="J489" i="16"/>
  <c r="I489" i="16"/>
  <c r="H489" i="16"/>
  <c r="I537" i="16"/>
  <c r="J537" i="16"/>
  <c r="H537" i="16"/>
  <c r="F537" i="16"/>
  <c r="E993" i="16"/>
  <c r="D993" i="16"/>
  <c r="I993" i="16"/>
  <c r="H993" i="16"/>
  <c r="J993" i="16"/>
  <c r="F993" i="16"/>
  <c r="I1155" i="16"/>
  <c r="F1155" i="16"/>
  <c r="I1162" i="16"/>
  <c r="J1162" i="16"/>
  <c r="H1162" i="16"/>
  <c r="F1162" i="16"/>
  <c r="H1276" i="16"/>
  <c r="D1276" i="16"/>
  <c r="I1276" i="16"/>
  <c r="E1276" i="16"/>
  <c r="J1276" i="16"/>
  <c r="F1276" i="16"/>
  <c r="J1311" i="16"/>
  <c r="D1311" i="16"/>
  <c r="F1311" i="16"/>
  <c r="H1311" i="16"/>
  <c r="D1327" i="16"/>
  <c r="E1327" i="16"/>
  <c r="F1327" i="16"/>
  <c r="H1327" i="16"/>
  <c r="J1327" i="16"/>
  <c r="I1327" i="16"/>
  <c r="G1564" i="16"/>
  <c r="J1564" i="16"/>
  <c r="I1564" i="16"/>
  <c r="F1564" i="16"/>
  <c r="H1564" i="16"/>
  <c r="I1604" i="16"/>
  <c r="D1604" i="16"/>
  <c r="J1604" i="16"/>
  <c r="E1604" i="16"/>
  <c r="H1604" i="16"/>
  <c r="F1604" i="16"/>
  <c r="F1726" i="16"/>
  <c r="H1726" i="16"/>
  <c r="J1726" i="16"/>
  <c r="J1889" i="16"/>
  <c r="I1889" i="16"/>
  <c r="F1889" i="16"/>
  <c r="F1901" i="16"/>
  <c r="J1901" i="16"/>
  <c r="H1901" i="16"/>
  <c r="I1901" i="16"/>
  <c r="E1311" i="16"/>
  <c r="D353" i="16"/>
  <c r="D411" i="16"/>
  <c r="D1151" i="16"/>
  <c r="U1151" i="16" s="1"/>
  <c r="E2096" i="16"/>
  <c r="D599" i="16"/>
  <c r="E1959" i="16"/>
  <c r="D1901" i="16"/>
  <c r="U1901" i="16" s="1"/>
  <c r="E1162" i="16"/>
  <c r="D1989" i="16"/>
  <c r="E1359" i="16"/>
  <c r="I1873" i="16"/>
  <c r="E1814" i="16"/>
  <c r="U1814" i="16" s="1"/>
  <c r="D1155" i="16"/>
  <c r="D1682" i="16"/>
  <c r="G1889" i="16"/>
  <c r="E2037" i="16"/>
  <c r="F1576" i="16"/>
  <c r="G727" i="16"/>
  <c r="I727" i="16"/>
  <c r="H1602" i="16"/>
  <c r="E441" i="16"/>
  <c r="U900" i="16"/>
  <c r="G2302" i="16"/>
  <c r="H2302" i="16"/>
  <c r="J1788" i="16"/>
  <c r="G447" i="16"/>
  <c r="G1682" i="16"/>
  <c r="F1989" i="16"/>
  <c r="U2327" i="16"/>
  <c r="G441" i="16"/>
  <c r="G1671" i="16"/>
  <c r="G1873" i="16"/>
  <c r="I441" i="16"/>
  <c r="U471" i="16"/>
  <c r="H1698" i="16"/>
  <c r="J1698" i="16"/>
  <c r="F1698" i="16"/>
  <c r="I1698" i="16"/>
  <c r="G537" i="16"/>
  <c r="E345" i="16"/>
  <c r="J345" i="16"/>
  <c r="H345" i="16"/>
  <c r="I345" i="16"/>
  <c r="F345" i="16"/>
  <c r="I359" i="16"/>
  <c r="J359" i="16"/>
  <c r="H359" i="16"/>
  <c r="J365" i="16"/>
  <c r="I365" i="16"/>
  <c r="I375" i="16"/>
  <c r="H375" i="16"/>
  <c r="J375" i="16"/>
  <c r="F375" i="16"/>
  <c r="E385" i="16"/>
  <c r="U385" i="16" s="1"/>
  <c r="H385" i="16"/>
  <c r="F385" i="16"/>
  <c r="J385" i="16"/>
  <c r="I385" i="16"/>
  <c r="I391" i="16"/>
  <c r="F391" i="16"/>
  <c r="H391" i="16"/>
  <c r="J391" i="16"/>
  <c r="F455" i="16"/>
  <c r="I455" i="16"/>
  <c r="J455" i="16"/>
  <c r="H455" i="16"/>
  <c r="I459" i="16"/>
  <c r="J459" i="16"/>
  <c r="F459" i="16"/>
  <c r="G459" i="16"/>
  <c r="D469" i="16"/>
  <c r="E469" i="16"/>
  <c r="F469" i="16"/>
  <c r="J469" i="16"/>
  <c r="I469" i="16"/>
  <c r="H469" i="16"/>
  <c r="D505" i="16"/>
  <c r="F505" i="16"/>
  <c r="J505" i="16"/>
  <c r="I505" i="16"/>
  <c r="H505" i="16"/>
  <c r="E619" i="16"/>
  <c r="I619" i="16"/>
  <c r="H619" i="16"/>
  <c r="F619" i="16"/>
  <c r="J619" i="16"/>
  <c r="D619" i="16"/>
  <c r="J716" i="16"/>
  <c r="H716" i="16"/>
  <c r="E716" i="16"/>
  <c r="F716" i="16"/>
  <c r="E738" i="16"/>
  <c r="H738" i="16"/>
  <c r="F738" i="16"/>
  <c r="I738" i="16"/>
  <c r="D738" i="16"/>
  <c r="U738" i="16" s="1"/>
  <c r="J738" i="16"/>
  <c r="J832" i="16"/>
  <c r="I832" i="16"/>
  <c r="F832" i="16"/>
  <c r="E832" i="16"/>
  <c r="D832" i="16"/>
  <c r="H832" i="16"/>
  <c r="H895" i="16"/>
  <c r="J895" i="16"/>
  <c r="I895" i="16"/>
  <c r="D1013" i="16"/>
  <c r="E1013" i="16"/>
  <c r="F1013" i="16"/>
  <c r="H1013" i="16"/>
  <c r="J1013" i="16"/>
  <c r="I1013" i="16"/>
  <c r="G1033" i="16"/>
  <c r="E1033" i="16"/>
  <c r="U1033" i="16" s="1"/>
  <c r="I1033" i="16"/>
  <c r="H1033" i="16"/>
  <c r="F1033" i="16"/>
  <c r="I1147" i="16"/>
  <c r="F1147" i="16"/>
  <c r="I1170" i="16"/>
  <c r="D1170" i="16"/>
  <c r="H1170" i="16"/>
  <c r="F1170" i="16"/>
  <c r="E1170" i="16"/>
  <c r="J1170" i="16"/>
  <c r="D1284" i="16"/>
  <c r="E1284" i="16"/>
  <c r="F1284" i="16"/>
  <c r="I1284" i="16"/>
  <c r="J1284" i="16"/>
  <c r="H1284" i="16"/>
  <c r="G1284" i="16"/>
  <c r="E1296" i="16"/>
  <c r="J1296" i="16"/>
  <c r="F1296" i="16"/>
  <c r="H1296" i="16"/>
  <c r="H1464" i="16"/>
  <c r="D1464" i="16"/>
  <c r="E1464" i="16"/>
  <c r="I1464" i="16"/>
  <c r="J1464" i="16"/>
  <c r="F1464" i="16"/>
  <c r="G1726" i="16"/>
  <c r="D1917" i="16"/>
  <c r="E1917" i="16"/>
  <c r="H1917" i="16"/>
  <c r="J1917" i="16"/>
  <c r="F1917" i="16"/>
  <c r="I1917" i="16"/>
  <c r="H1937" i="16"/>
  <c r="F1937" i="16"/>
  <c r="D1937" i="16"/>
  <c r="I1937" i="16"/>
  <c r="E1937" i="16"/>
  <c r="J1937" i="16"/>
  <c r="H1957" i="16"/>
  <c r="E1957" i="16"/>
  <c r="F1957" i="16"/>
  <c r="I1957" i="16"/>
  <c r="D1957" i="16"/>
  <c r="J1957" i="16"/>
  <c r="D1977" i="16"/>
  <c r="E1977" i="16"/>
  <c r="H1977" i="16"/>
  <c r="J1977" i="16"/>
  <c r="F1977" i="16"/>
  <c r="I1977" i="16"/>
  <c r="G1162" i="16"/>
  <c r="D2330" i="16"/>
  <c r="E2330" i="16"/>
  <c r="I2330" i="16"/>
  <c r="F2330" i="16"/>
  <c r="H2330" i="16"/>
  <c r="J2330" i="16"/>
  <c r="E377" i="16"/>
  <c r="H377" i="16"/>
  <c r="J377" i="16"/>
  <c r="F377" i="16"/>
  <c r="I377" i="16"/>
  <c r="E335" i="16"/>
  <c r="D335" i="16"/>
  <c r="H335" i="16"/>
  <c r="J335" i="16"/>
  <c r="F335" i="16"/>
  <c r="I335" i="16"/>
  <c r="F381" i="16"/>
  <c r="H381" i="16"/>
  <c r="J381" i="16"/>
  <c r="I381" i="16"/>
  <c r="J387" i="16"/>
  <c r="H387" i="16"/>
  <c r="F387" i="16"/>
  <c r="I387" i="16"/>
  <c r="E405" i="16"/>
  <c r="J405" i="16"/>
  <c r="I405" i="16"/>
  <c r="F405" i="16"/>
  <c r="H405" i="16"/>
  <c r="H411" i="16"/>
  <c r="F411" i="16"/>
  <c r="J411" i="16"/>
  <c r="I411" i="16"/>
  <c r="F421" i="16"/>
  <c r="I421" i="16"/>
  <c r="J421" i="16"/>
  <c r="H421" i="16"/>
  <c r="D431" i="16"/>
  <c r="I431" i="16"/>
  <c r="E431" i="16"/>
  <c r="J431" i="16"/>
  <c r="H431" i="16"/>
  <c r="F431" i="16"/>
  <c r="I465" i="16"/>
  <c r="J465" i="16"/>
  <c r="F465" i="16"/>
  <c r="D477" i="16"/>
  <c r="E477" i="16"/>
  <c r="H477" i="16"/>
  <c r="J477" i="16"/>
  <c r="I477" i="16"/>
  <c r="F477" i="16"/>
  <c r="E485" i="16"/>
  <c r="D485" i="16"/>
  <c r="J485" i="16"/>
  <c r="F485" i="16"/>
  <c r="I485" i="16"/>
  <c r="H485" i="16"/>
  <c r="F611" i="16"/>
  <c r="I611" i="16"/>
  <c r="J611" i="16"/>
  <c r="H611" i="16"/>
  <c r="D720" i="16"/>
  <c r="J720" i="16"/>
  <c r="H720" i="16"/>
  <c r="F720" i="16"/>
  <c r="D742" i="16"/>
  <c r="H742" i="16"/>
  <c r="E742" i="16"/>
  <c r="F742" i="16"/>
  <c r="J742" i="16"/>
  <c r="I742" i="16"/>
  <c r="E985" i="16"/>
  <c r="H985" i="16"/>
  <c r="D985" i="16"/>
  <c r="J985" i="16"/>
  <c r="I985" i="16"/>
  <c r="F985" i="16"/>
  <c r="H1288" i="16"/>
  <c r="E1288" i="16"/>
  <c r="J1288" i="16"/>
  <c r="D1288" i="16"/>
  <c r="I1288" i="16"/>
  <c r="F1288" i="16"/>
  <c r="D1488" i="16"/>
  <c r="E1488" i="16"/>
  <c r="H1488" i="16"/>
  <c r="I1488" i="16"/>
  <c r="J1488" i="16"/>
  <c r="F1488" i="16"/>
  <c r="H1552" i="16"/>
  <c r="I1552" i="16"/>
  <c r="J1552" i="16"/>
  <c r="F1552" i="16"/>
  <c r="E1568" i="16"/>
  <c r="D1568" i="16"/>
  <c r="F1568" i="16"/>
  <c r="I1568" i="16"/>
  <c r="H1568" i="16"/>
  <c r="J1568" i="16"/>
  <c r="I1734" i="16"/>
  <c r="D1734" i="16"/>
  <c r="H1734" i="16"/>
  <c r="J1734" i="16"/>
  <c r="E1734" i="16"/>
  <c r="F1734" i="16"/>
  <c r="D1909" i="16"/>
  <c r="U1909" i="16" s="1"/>
  <c r="I1909" i="16"/>
  <c r="H1909" i="16"/>
  <c r="F1909" i="16"/>
  <c r="J1909" i="16"/>
  <c r="H425" i="16"/>
  <c r="J425" i="16"/>
  <c r="I425" i="16"/>
  <c r="I1311" i="16"/>
  <c r="D405" i="16"/>
  <c r="E1278" i="16"/>
  <c r="D2096" i="16"/>
  <c r="E1564" i="16"/>
  <c r="F1682" i="16"/>
  <c r="E611" i="16"/>
  <c r="E2059" i="16"/>
  <c r="U2059" i="16" s="1"/>
  <c r="E1576" i="16"/>
  <c r="D727" i="16"/>
  <c r="J1602" i="16"/>
  <c r="D387" i="16"/>
  <c r="E720" i="16"/>
  <c r="U720" i="16" s="1"/>
  <c r="D2275" i="16"/>
  <c r="G1410" i="16"/>
  <c r="I2302" i="16"/>
  <c r="F1788" i="16"/>
  <c r="D1788" i="16"/>
  <c r="I447" i="16"/>
  <c r="I1989" i="16"/>
  <c r="G1989" i="16"/>
  <c r="D465" i="16"/>
  <c r="I1726" i="16"/>
  <c r="F425" i="16"/>
  <c r="J1151" i="16"/>
  <c r="H608" i="16"/>
  <c r="J608" i="16"/>
  <c r="F608" i="16"/>
  <c r="I608" i="16"/>
  <c r="G1604" i="16"/>
  <c r="G335" i="16"/>
  <c r="I333" i="16"/>
  <c r="J333" i="16"/>
  <c r="F333" i="16"/>
  <c r="E351" i="16"/>
  <c r="D351" i="16"/>
  <c r="F351" i="16"/>
  <c r="J351" i="16"/>
  <c r="H351" i="16"/>
  <c r="I351" i="16"/>
  <c r="I355" i="16"/>
  <c r="J355" i="16"/>
  <c r="H355" i="16"/>
  <c r="G355" i="16"/>
  <c r="F355" i="16"/>
  <c r="J363" i="16"/>
  <c r="F363" i="16"/>
  <c r="H363" i="16"/>
  <c r="I363" i="16"/>
  <c r="E369" i="16"/>
  <c r="I369" i="16"/>
  <c r="J369" i="16"/>
  <c r="H369" i="16"/>
  <c r="F369" i="16"/>
  <c r="G377" i="16"/>
  <c r="E383" i="16"/>
  <c r="D383" i="16"/>
  <c r="H383" i="16"/>
  <c r="J383" i="16"/>
  <c r="F383" i="16"/>
  <c r="I383" i="16"/>
  <c r="G387" i="16"/>
  <c r="E389" i="16"/>
  <c r="U389" i="16" s="1"/>
  <c r="F389" i="16"/>
  <c r="J389" i="16"/>
  <c r="H389" i="16"/>
  <c r="I389" i="16"/>
  <c r="G389" i="16"/>
  <c r="E409" i="16"/>
  <c r="J409" i="16"/>
  <c r="H409" i="16"/>
  <c r="F409" i="16"/>
  <c r="I409" i="16"/>
  <c r="H413" i="16"/>
  <c r="F413" i="16"/>
  <c r="G413" i="16"/>
  <c r="J413" i="16"/>
  <c r="I413" i="16"/>
  <c r="F429" i="16"/>
  <c r="H429" i="16"/>
  <c r="I429" i="16"/>
  <c r="J429" i="16"/>
  <c r="H439" i="16"/>
  <c r="F439" i="16"/>
  <c r="J439" i="16"/>
  <c r="D453" i="16"/>
  <c r="E453" i="16"/>
  <c r="H453" i="16"/>
  <c r="F453" i="16"/>
  <c r="I453" i="16"/>
  <c r="J453" i="16"/>
  <c r="D461" i="16"/>
  <c r="U461" i="16" s="1"/>
  <c r="I461" i="16"/>
  <c r="F461" i="16"/>
  <c r="J461" i="16"/>
  <c r="H463" i="16"/>
  <c r="F463" i="16"/>
  <c r="J463" i="16"/>
  <c r="I463" i="16"/>
  <c r="E467" i="16"/>
  <c r="D467" i="16"/>
  <c r="J467" i="16"/>
  <c r="I467" i="16"/>
  <c r="H467" i="16"/>
  <c r="G485" i="16"/>
  <c r="E487" i="16"/>
  <c r="U487" i="16" s="1"/>
  <c r="I487" i="16"/>
  <c r="J487" i="16"/>
  <c r="H487" i="16"/>
  <c r="F487" i="16"/>
  <c r="H501" i="16"/>
  <c r="E501" i="16"/>
  <c r="J501" i="16"/>
  <c r="D501" i="16"/>
  <c r="D533" i="16"/>
  <c r="E533" i="16"/>
  <c r="J533" i="16"/>
  <c r="I533" i="16"/>
  <c r="H533" i="16"/>
  <c r="F533" i="16"/>
  <c r="I541" i="16"/>
  <c r="D541" i="16"/>
  <c r="H541" i="16"/>
  <c r="F541" i="16"/>
  <c r="E541" i="16"/>
  <c r="J541" i="16"/>
  <c r="H615" i="16"/>
  <c r="I615" i="16"/>
  <c r="F615" i="16"/>
  <c r="J615" i="16"/>
  <c r="G720" i="16"/>
  <c r="D724" i="16"/>
  <c r="E724" i="16"/>
  <c r="J724" i="16"/>
  <c r="I724" i="16"/>
  <c r="F724" i="16"/>
  <c r="H724" i="16"/>
  <c r="E750" i="16"/>
  <c r="I750" i="16"/>
  <c r="D750" i="16"/>
  <c r="F750" i="16"/>
  <c r="H750" i="16"/>
  <c r="J750" i="16"/>
  <c r="J887" i="16"/>
  <c r="H887" i="16"/>
  <c r="D887" i="16"/>
  <c r="F887" i="16"/>
  <c r="I887" i="16"/>
  <c r="E887" i="16"/>
  <c r="D989" i="16"/>
  <c r="J989" i="16"/>
  <c r="H989" i="16"/>
  <c r="E989" i="16"/>
  <c r="F989" i="16"/>
  <c r="I989" i="16"/>
  <c r="D1001" i="16"/>
  <c r="F1001" i="16"/>
  <c r="E1001" i="16"/>
  <c r="J1001" i="16"/>
  <c r="H1001" i="16"/>
  <c r="I1001" i="16"/>
  <c r="D1009" i="16"/>
  <c r="E1009" i="16"/>
  <c r="F1009" i="16"/>
  <c r="H1009" i="16"/>
  <c r="J1009" i="16"/>
  <c r="I1009" i="16"/>
  <c r="G1155" i="16"/>
  <c r="I1166" i="16"/>
  <c r="F1166" i="16"/>
  <c r="H1166" i="16"/>
  <c r="D1234" i="16"/>
  <c r="E1234" i="16"/>
  <c r="F1234" i="16"/>
  <c r="H1234" i="16"/>
  <c r="I1234" i="16"/>
  <c r="J1234" i="16"/>
  <c r="G1311" i="16"/>
  <c r="D1323" i="16"/>
  <c r="E1323" i="16"/>
  <c r="H1323" i="16"/>
  <c r="F1323" i="16"/>
  <c r="F1331" i="16"/>
  <c r="J1331" i="16"/>
  <c r="H1331" i="16"/>
  <c r="J1398" i="16"/>
  <c r="F1398" i="16"/>
  <c r="H1534" i="16"/>
  <c r="J1534" i="16"/>
  <c r="E1538" i="16"/>
  <c r="J1538" i="16"/>
  <c r="I1538" i="16"/>
  <c r="H1538" i="16"/>
  <c r="H1580" i="16"/>
  <c r="E1580" i="16"/>
  <c r="D1580" i="16"/>
  <c r="J1580" i="16"/>
  <c r="F1580" i="16"/>
  <c r="I1580" i="16"/>
  <c r="J1588" i="16"/>
  <c r="D1588" i="16"/>
  <c r="H1588" i="16"/>
  <c r="F1588" i="16"/>
  <c r="E1588" i="16"/>
  <c r="I1588" i="16"/>
  <c r="D1897" i="16"/>
  <c r="J1897" i="16"/>
  <c r="I1897" i="16"/>
  <c r="F1897" i="16"/>
  <c r="H1897" i="16"/>
  <c r="H1913" i="16"/>
  <c r="D1913" i="16"/>
  <c r="E1913" i="16"/>
  <c r="J1913" i="16"/>
  <c r="I1913" i="16"/>
  <c r="F1913" i="16"/>
  <c r="E1945" i="16"/>
  <c r="D1945" i="16"/>
  <c r="F1945" i="16"/>
  <c r="H1945" i="16"/>
  <c r="I1945" i="16"/>
  <c r="J1945" i="16"/>
  <c r="I1997" i="16"/>
  <c r="F1997" i="16"/>
  <c r="I2021" i="16"/>
  <c r="J2021" i="16"/>
  <c r="F2021" i="16"/>
  <c r="H2021" i="16"/>
  <c r="G425" i="16"/>
  <c r="G1166" i="16"/>
  <c r="G489" i="16"/>
  <c r="E599" i="16"/>
  <c r="D1162" i="16"/>
  <c r="U1162" i="16" s="1"/>
  <c r="E1410" i="16"/>
  <c r="U1410" i="16" s="1"/>
  <c r="E1671" i="16"/>
  <c r="U1671" i="16" s="1"/>
  <c r="D1359" i="16"/>
  <c r="E1889" i="16"/>
  <c r="I2037" i="16"/>
  <c r="F727" i="16"/>
  <c r="J1576" i="16"/>
  <c r="U345" i="16"/>
  <c r="D361" i="16"/>
  <c r="U361" i="16" s="1"/>
  <c r="D377" i="16"/>
  <c r="E421" i="16"/>
  <c r="U421" i="16" s="1"/>
  <c r="E2366" i="16"/>
  <c r="H1682" i="16"/>
  <c r="E537" i="16"/>
  <c r="U537" i="16" s="1"/>
  <c r="E1552" i="16"/>
  <c r="U1552" i="16" s="1"/>
  <c r="D1564" i="16"/>
  <c r="D611" i="16"/>
  <c r="D1889" i="16"/>
  <c r="H2037" i="16"/>
  <c r="G1576" i="16"/>
  <c r="D1576" i="16"/>
  <c r="J727" i="16"/>
  <c r="G1602" i="16"/>
  <c r="I2414" i="16"/>
  <c r="E387" i="16"/>
  <c r="I720" i="16"/>
  <c r="F2275" i="16"/>
  <c r="J2302" i="16"/>
  <c r="I1788" i="16"/>
  <c r="E447" i="16"/>
  <c r="J1989" i="16"/>
  <c r="E465" i="16"/>
  <c r="D1726" i="16"/>
  <c r="U1726" i="16" s="1"/>
  <c r="J361" i="16"/>
  <c r="H1155" i="16"/>
  <c r="G381" i="16"/>
  <c r="E425" i="16"/>
  <c r="U425" i="16" s="1"/>
  <c r="G2330" i="16"/>
  <c r="G421" i="16"/>
  <c r="G467" i="16"/>
  <c r="G375" i="16"/>
  <c r="J331" i="16"/>
  <c r="I331" i="16"/>
  <c r="H331" i="16"/>
  <c r="F331" i="16"/>
  <c r="F339" i="16"/>
  <c r="H339" i="16"/>
  <c r="J339" i="16"/>
  <c r="H343" i="16"/>
  <c r="F343" i="16"/>
  <c r="I343" i="16"/>
  <c r="E349" i="16"/>
  <c r="F349" i="16"/>
  <c r="I349" i="16"/>
  <c r="J349" i="16"/>
  <c r="H349" i="16"/>
  <c r="G359" i="16"/>
  <c r="G361" i="16"/>
  <c r="G363" i="16"/>
  <c r="G367" i="16"/>
  <c r="E373" i="16"/>
  <c r="J373" i="16"/>
  <c r="I373" i="16"/>
  <c r="H373" i="16"/>
  <c r="F373" i="16"/>
  <c r="G385" i="16"/>
  <c r="G391" i="16"/>
  <c r="J397" i="16"/>
  <c r="H397" i="16"/>
  <c r="I397" i="16"/>
  <c r="E401" i="16"/>
  <c r="I401" i="16"/>
  <c r="F401" i="16"/>
  <c r="H401" i="16"/>
  <c r="J401" i="16"/>
  <c r="G415" i="16"/>
  <c r="F417" i="16"/>
  <c r="H417" i="16"/>
  <c r="I417" i="16"/>
  <c r="J417" i="16"/>
  <c r="G427" i="16"/>
  <c r="G431" i="16"/>
  <c r="G437" i="16"/>
  <c r="E443" i="16"/>
  <c r="D443" i="16"/>
  <c r="J443" i="16"/>
  <c r="I443" i="16"/>
  <c r="F443" i="16"/>
  <c r="H443" i="16"/>
  <c r="G455" i="16"/>
  <c r="H457" i="16"/>
  <c r="F457" i="16"/>
  <c r="J457" i="16"/>
  <c r="I457" i="16"/>
  <c r="G465" i="16"/>
  <c r="G469" i="16"/>
  <c r="D481" i="16"/>
  <c r="E481" i="16"/>
  <c r="I481" i="16"/>
  <c r="F481" i="16"/>
  <c r="H481" i="16"/>
  <c r="J481" i="16"/>
  <c r="E497" i="16"/>
  <c r="D497" i="16"/>
  <c r="I497" i="16"/>
  <c r="H497" i="16"/>
  <c r="J497" i="16"/>
  <c r="F497" i="16"/>
  <c r="D529" i="16"/>
  <c r="E529" i="16"/>
  <c r="F529" i="16"/>
  <c r="I529" i="16"/>
  <c r="J529" i="16"/>
  <c r="H529" i="16"/>
  <c r="G608" i="16"/>
  <c r="D734" i="16"/>
  <c r="E734" i="16"/>
  <c r="H734" i="16"/>
  <c r="I734" i="16"/>
  <c r="J734" i="16"/>
  <c r="F734" i="16"/>
  <c r="G742" i="16"/>
  <c r="E746" i="16"/>
  <c r="J746" i="16"/>
  <c r="I746" i="16"/>
  <c r="F746" i="16"/>
  <c r="H746" i="16"/>
  <c r="D746" i="16"/>
  <c r="G985" i="16"/>
  <c r="G993" i="16"/>
  <c r="I997" i="16"/>
  <c r="H997" i="16"/>
  <c r="D997" i="16"/>
  <c r="E997" i="16"/>
  <c r="F997" i="16"/>
  <c r="J997" i="16"/>
  <c r="J1005" i="16"/>
  <c r="H1005" i="16"/>
  <c r="G1013" i="16"/>
  <c r="E1143" i="16"/>
  <c r="H1143" i="16"/>
  <c r="I1143" i="16"/>
  <c r="J1143" i="16"/>
  <c r="H1174" i="16"/>
  <c r="E1174" i="16"/>
  <c r="F1174" i="16"/>
  <c r="I1174" i="16"/>
  <c r="J1174" i="16"/>
  <c r="D1174" i="16"/>
  <c r="U1174" i="16" s="1"/>
  <c r="F1260" i="16"/>
  <c r="I1260" i="16"/>
  <c r="J1260" i="16"/>
  <c r="H1260" i="16"/>
  <c r="G1276" i="16"/>
  <c r="I1280" i="16"/>
  <c r="F1280" i="16"/>
  <c r="D1280" i="16"/>
  <c r="H1280" i="16"/>
  <c r="J1280" i="16"/>
  <c r="E1280" i="16"/>
  <c r="G1288" i="16"/>
  <c r="J1292" i="16"/>
  <c r="H1292" i="16"/>
  <c r="D1292" i="16"/>
  <c r="E1292" i="16"/>
  <c r="I1292" i="16"/>
  <c r="F1292" i="16"/>
  <c r="I1315" i="16"/>
  <c r="F1315" i="16"/>
  <c r="H1315" i="16"/>
  <c r="J1315" i="16"/>
  <c r="G1488" i="16"/>
  <c r="H1530" i="16"/>
  <c r="F1530" i="16"/>
  <c r="I1530" i="16"/>
  <c r="J1530" i="16"/>
  <c r="F1556" i="16"/>
  <c r="J1556" i="16"/>
  <c r="G1568" i="16"/>
  <c r="G1698" i="16"/>
  <c r="E1718" i="16"/>
  <c r="D1718" i="16"/>
  <c r="F1718" i="16"/>
  <c r="J1718" i="16"/>
  <c r="I1718" i="16"/>
  <c r="H1718" i="16"/>
  <c r="G1734" i="16"/>
  <c r="G1901" i="16"/>
  <c r="G1909" i="16"/>
  <c r="E1973" i="16"/>
  <c r="H1973" i="16"/>
  <c r="D1973" i="16"/>
  <c r="I1973" i="16"/>
  <c r="F1973" i="16"/>
  <c r="J1973" i="16"/>
  <c r="F1985" i="16"/>
  <c r="J1985" i="16"/>
  <c r="D1985" i="16"/>
  <c r="E1985" i="16"/>
  <c r="I1985" i="16"/>
  <c r="H1985" i="16"/>
  <c r="D1993" i="16"/>
  <c r="J1993" i="16"/>
  <c r="I1993" i="16"/>
  <c r="F1993" i="16"/>
  <c r="E1993" i="16"/>
  <c r="H1993" i="16"/>
  <c r="G615" i="16"/>
  <c r="G1327" i="16"/>
  <c r="G1552" i="16"/>
  <c r="U2091" i="16"/>
  <c r="U1810" i="16"/>
  <c r="U1823" i="16"/>
  <c r="U1011" i="16"/>
  <c r="U841" i="16"/>
  <c r="U1244" i="16"/>
  <c r="U1806" i="16"/>
  <c r="U765" i="16"/>
  <c r="U347" i="16"/>
  <c r="U2391" i="16"/>
  <c r="U646" i="16"/>
  <c r="U1514" i="16"/>
  <c r="U423" i="16"/>
  <c r="U1353" i="16"/>
  <c r="U1760" i="16"/>
  <c r="U1484" i="16"/>
  <c r="U1079" i="16"/>
  <c r="U1652" i="16"/>
  <c r="U2099" i="16"/>
  <c r="U1841" i="16"/>
  <c r="U1117" i="16"/>
  <c r="U2404" i="16"/>
  <c r="U2177" i="16"/>
  <c r="U1472" i="16"/>
  <c r="U2231" i="16"/>
  <c r="U1728" i="16"/>
  <c r="U2260" i="16"/>
  <c r="U2247" i="16"/>
  <c r="U1879" i="16"/>
  <c r="U2323" i="16"/>
  <c r="U2303" i="16"/>
  <c r="U2135" i="16"/>
  <c r="U2022" i="16"/>
  <c r="U2350" i="16"/>
  <c r="U1559" i="16"/>
  <c r="U610" i="16"/>
  <c r="U979" i="16"/>
  <c r="U673" i="16"/>
  <c r="U379" i="16"/>
  <c r="U2196" i="16"/>
  <c r="U1236" i="16"/>
  <c r="U1482" i="16"/>
  <c r="U1906" i="16"/>
  <c r="U2113" i="16"/>
  <c r="U1046" i="16"/>
  <c r="U1535" i="16"/>
  <c r="U1884" i="16"/>
  <c r="U919" i="16"/>
  <c r="U2185" i="16"/>
  <c r="U2259" i="16"/>
  <c r="U1460" i="16"/>
  <c r="U2189" i="16"/>
  <c r="U2057" i="16"/>
  <c r="U2197" i="16"/>
  <c r="U1986" i="16"/>
  <c r="U2077" i="16"/>
  <c r="U2398" i="16"/>
  <c r="U1700" i="16"/>
  <c r="U1837" i="16"/>
  <c r="U712" i="16"/>
  <c r="U2087" i="16"/>
  <c r="U1504" i="16"/>
  <c r="U1619" i="16"/>
  <c r="U2014" i="16"/>
  <c r="U694" i="16"/>
  <c r="U915" i="16"/>
  <c r="U1920" i="16"/>
  <c r="U2416" i="16"/>
  <c r="U1547" i="16"/>
  <c r="U1667" i="16"/>
  <c r="U1678" i="16"/>
  <c r="U329" i="16"/>
  <c r="U2455" i="16"/>
  <c r="U1467" i="16"/>
  <c r="U2061" i="16"/>
  <c r="U2376" i="16"/>
  <c r="U2159" i="16"/>
  <c r="U1729" i="16"/>
  <c r="U943" i="16"/>
  <c r="U1456" i="16"/>
  <c r="U1785" i="16"/>
  <c r="U1585" i="16"/>
  <c r="U793" i="16"/>
  <c r="U723" i="16"/>
  <c r="U327" i="16"/>
  <c r="U1509" i="16"/>
  <c r="U1716" i="16"/>
  <c r="U1358" i="16"/>
  <c r="U2211" i="16"/>
  <c r="U2129" i="16"/>
  <c r="U729" i="16"/>
  <c r="U1792" i="16"/>
  <c r="U2308" i="16"/>
  <c r="U2372" i="16"/>
  <c r="U1634" i="16"/>
  <c r="U1887" i="16"/>
  <c r="U1825" i="16"/>
  <c r="U2142" i="16"/>
  <c r="D1999" i="16"/>
  <c r="F1999" i="16"/>
  <c r="E1999" i="16"/>
  <c r="H1999" i="16"/>
  <c r="I1999" i="16"/>
  <c r="J1999" i="16"/>
  <c r="H2076" i="16"/>
  <c r="D2076" i="16"/>
  <c r="E2076" i="16"/>
  <c r="I2076" i="16"/>
  <c r="F2076" i="16"/>
  <c r="J2076" i="16"/>
  <c r="D2084" i="16"/>
  <c r="E2084" i="16"/>
  <c r="F2084" i="16"/>
  <c r="I2084" i="16"/>
  <c r="H2084" i="16"/>
  <c r="J2084" i="16"/>
  <c r="E2392" i="16"/>
  <c r="D2392" i="16"/>
  <c r="J2392" i="16"/>
  <c r="I2392" i="16"/>
  <c r="G2392" i="16"/>
  <c r="F2392" i="16"/>
  <c r="H2392" i="16"/>
  <c r="D2150" i="16"/>
  <c r="I2150" i="16"/>
  <c r="F2150" i="16"/>
  <c r="E2150" i="16"/>
  <c r="H2150" i="16"/>
  <c r="J2150" i="16"/>
  <c r="E2166" i="16"/>
  <c r="D2166" i="16"/>
  <c r="J2166" i="16"/>
  <c r="I2166" i="16"/>
  <c r="H2166" i="16"/>
  <c r="F2166" i="16"/>
  <c r="I1638" i="16"/>
  <c r="D1638" i="16"/>
  <c r="H1638" i="16"/>
  <c r="J1638" i="16"/>
  <c r="E1638" i="16"/>
  <c r="F1638" i="16"/>
  <c r="G1638" i="16"/>
  <c r="I1914" i="16"/>
  <c r="D1914" i="16"/>
  <c r="H1914" i="16"/>
  <c r="E1914" i="16"/>
  <c r="J1914" i="16"/>
  <c r="F1914" i="16"/>
  <c r="H2048" i="16"/>
  <c r="J2048" i="16"/>
  <c r="I2048" i="16"/>
  <c r="F2048" i="16"/>
  <c r="E2434" i="16"/>
  <c r="D2434" i="16"/>
  <c r="J2434" i="16"/>
  <c r="I2434" i="16"/>
  <c r="F2434" i="16"/>
  <c r="H2434" i="16"/>
  <c r="D2239" i="16"/>
  <c r="U2239" i="16" s="1"/>
  <c r="I2239" i="16"/>
  <c r="F2239" i="16"/>
  <c r="J2239" i="16"/>
  <c r="H2239" i="16"/>
  <c r="G2239" i="16"/>
  <c r="E1645" i="16"/>
  <c r="D1645" i="16"/>
  <c r="H1645" i="16"/>
  <c r="J1645" i="16"/>
  <c r="I1645" i="16"/>
  <c r="F1645" i="16"/>
  <c r="I1656" i="16"/>
  <c r="F1656" i="16"/>
  <c r="J1656" i="16"/>
  <c r="H1656" i="16"/>
  <c r="D1674" i="16"/>
  <c r="U1674" i="16" s="1"/>
  <c r="I1674" i="16"/>
  <c r="J1674" i="16"/>
  <c r="H1674" i="16"/>
  <c r="F1674" i="16"/>
  <c r="E1705" i="16"/>
  <c r="F1705" i="16"/>
  <c r="J1705" i="16"/>
  <c r="I1705" i="16"/>
  <c r="D1705" i="16"/>
  <c r="U1705" i="16" s="1"/>
  <c r="H1705" i="16"/>
  <c r="D1713" i="16"/>
  <c r="E1713" i="16"/>
  <c r="I1713" i="16"/>
  <c r="H1713" i="16"/>
  <c r="F1713" i="16"/>
  <c r="G1713" i="16"/>
  <c r="J1713" i="16"/>
  <c r="E1725" i="16"/>
  <c r="H1725" i="16"/>
  <c r="D1725" i="16"/>
  <c r="I1725" i="16"/>
  <c r="F1725" i="16"/>
  <c r="J1725" i="16"/>
  <c r="E1733" i="16"/>
  <c r="J1733" i="16"/>
  <c r="H1733" i="16"/>
  <c r="D1733" i="16"/>
  <c r="I1733" i="16"/>
  <c r="F1733" i="16"/>
  <c r="D1851" i="16"/>
  <c r="I1851" i="16"/>
  <c r="E1851" i="16"/>
  <c r="H1851" i="16"/>
  <c r="J1851" i="16"/>
  <c r="F1851" i="16"/>
  <c r="J1921" i="16"/>
  <c r="D1921" i="16"/>
  <c r="E1921" i="16"/>
  <c r="H1921" i="16"/>
  <c r="I1921" i="16"/>
  <c r="F1921" i="16"/>
  <c r="I2059" i="16"/>
  <c r="F2059" i="16"/>
  <c r="H2059" i="16"/>
  <c r="J2059" i="16"/>
  <c r="I2271" i="16"/>
  <c r="D2271" i="16"/>
  <c r="H2271" i="16"/>
  <c r="E2271" i="16"/>
  <c r="F2271" i="16"/>
  <c r="J2271" i="16"/>
  <c r="D2283" i="16"/>
  <c r="U2283" i="16" s="1"/>
  <c r="F2283" i="16"/>
  <c r="I2283" i="16"/>
  <c r="J2283" i="16"/>
  <c r="H2283" i="16"/>
  <c r="E2362" i="16"/>
  <c r="D2362" i="16"/>
  <c r="J2362" i="16"/>
  <c r="I2362" i="16"/>
  <c r="H2362" i="16"/>
  <c r="F2362" i="16"/>
  <c r="E2389" i="16"/>
  <c r="D2389" i="16"/>
  <c r="J2389" i="16"/>
  <c r="H2389" i="16"/>
  <c r="I2389" i="16"/>
  <c r="F2389" i="16"/>
  <c r="H2294" i="16"/>
  <c r="F2294" i="16"/>
  <c r="I2294" i="16"/>
  <c r="G2294" i="16"/>
  <c r="J2294" i="16"/>
  <c r="J2216" i="16"/>
  <c r="D2216" i="16"/>
  <c r="F2216" i="16"/>
  <c r="I2216" i="16"/>
  <c r="H2216" i="16"/>
  <c r="E2216" i="16"/>
  <c r="F2284" i="16"/>
  <c r="D2284" i="16"/>
  <c r="I2284" i="16"/>
  <c r="J2284" i="16"/>
  <c r="H2284" i="16"/>
  <c r="E2284" i="16"/>
  <c r="D2366" i="16"/>
  <c r="J2366" i="16"/>
  <c r="I2366" i="16"/>
  <c r="H2366" i="16"/>
  <c r="F2366" i="16"/>
  <c r="J1773" i="16"/>
  <c r="E1773" i="16"/>
  <c r="I1773" i="16"/>
  <c r="F1773" i="16"/>
  <c r="D1773" i="16"/>
  <c r="H1773" i="16"/>
  <c r="F2006" i="16"/>
  <c r="D2006" i="16"/>
  <c r="E2006" i="16"/>
  <c r="I2006" i="16"/>
  <c r="J2006" i="16"/>
  <c r="G2006" i="16"/>
  <c r="H2006" i="16"/>
  <c r="E2018" i="16"/>
  <c r="D2018" i="16"/>
  <c r="H2018" i="16"/>
  <c r="I2018" i="16"/>
  <c r="F2018" i="16"/>
  <c r="J2018" i="16"/>
  <c r="E2204" i="16"/>
  <c r="I2204" i="16"/>
  <c r="D2204" i="16"/>
  <c r="J2204" i="16"/>
  <c r="F2204" i="16"/>
  <c r="H2204" i="16"/>
  <c r="J2351" i="16"/>
  <c r="D2351" i="16"/>
  <c r="F2351" i="16"/>
  <c r="E2351" i="16"/>
  <c r="I2351" i="16"/>
  <c r="H2351" i="16"/>
  <c r="D2305" i="16"/>
  <c r="E2305" i="16"/>
  <c r="F2305" i="16"/>
  <c r="I2305" i="16"/>
  <c r="J2305" i="16"/>
  <c r="H2305" i="16"/>
  <c r="J1814" i="16"/>
  <c r="F1814" i="16"/>
  <c r="H1814" i="16"/>
  <c r="G1814" i="16"/>
  <c r="I1814" i="16"/>
  <c r="G1656" i="16"/>
  <c r="F1663" i="16"/>
  <c r="J1663" i="16"/>
  <c r="H1663" i="16"/>
  <c r="I1663" i="16"/>
  <c r="H1686" i="16"/>
  <c r="F1686" i="16"/>
  <c r="J1686" i="16"/>
  <c r="I1686" i="16"/>
  <c r="E1701" i="16"/>
  <c r="D1701" i="16"/>
  <c r="F1701" i="16"/>
  <c r="H1701" i="16"/>
  <c r="I1701" i="16"/>
  <c r="J1701" i="16"/>
  <c r="D1776" i="16"/>
  <c r="E1776" i="16"/>
  <c r="J1776" i="16"/>
  <c r="F1776" i="16"/>
  <c r="I1776" i="16"/>
  <c r="H1776" i="16"/>
  <c r="J1839" i="16"/>
  <c r="I1839" i="16"/>
  <c r="J1862" i="16"/>
  <c r="F1862" i="16"/>
  <c r="I1862" i="16"/>
  <c r="I1869" i="16"/>
  <c r="F1869" i="16"/>
  <c r="H1869" i="16"/>
  <c r="J1869" i="16"/>
  <c r="J1885" i="16"/>
  <c r="F1885" i="16"/>
  <c r="I1885" i="16"/>
  <c r="I1933" i="16"/>
  <c r="E1933" i="16"/>
  <c r="J1933" i="16"/>
  <c r="H1933" i="16"/>
  <c r="F1933" i="16"/>
  <c r="D1933" i="16"/>
  <c r="G2059" i="16"/>
  <c r="I2079" i="16"/>
  <c r="J2079" i="16"/>
  <c r="H2079" i="16"/>
  <c r="F2079" i="16"/>
  <c r="E2223" i="16"/>
  <c r="D2223" i="16"/>
  <c r="F2223" i="16"/>
  <c r="H2223" i="16"/>
  <c r="J2223" i="16"/>
  <c r="I2223" i="16"/>
  <c r="E1590" i="16"/>
  <c r="U1590" i="16" s="1"/>
  <c r="D2080" i="16"/>
  <c r="J2080" i="16"/>
  <c r="E2080" i="16"/>
  <c r="I2080" i="16"/>
  <c r="H2080" i="16"/>
  <c r="F2080" i="16"/>
  <c r="D2143" i="16"/>
  <c r="F2143" i="16"/>
  <c r="I2143" i="16"/>
  <c r="J2143" i="16"/>
  <c r="H2143" i="16"/>
  <c r="E2143" i="16"/>
  <c r="G2143" i="16"/>
  <c r="D2248" i="16"/>
  <c r="E2248" i="16"/>
  <c r="J2248" i="16"/>
  <c r="F2248" i="16"/>
  <c r="I2248" i="16"/>
  <c r="H2248" i="16"/>
  <c r="G2248" i="16"/>
  <c r="D2125" i="16"/>
  <c r="I2125" i="16"/>
  <c r="E2125" i="16"/>
  <c r="H2125" i="16"/>
  <c r="J2125" i="16"/>
  <c r="F2125" i="16"/>
  <c r="D2158" i="16"/>
  <c r="E2158" i="16"/>
  <c r="J2158" i="16"/>
  <c r="F2158" i="16"/>
  <c r="I2158" i="16"/>
  <c r="H2158" i="16"/>
  <c r="I2340" i="16"/>
  <c r="J2340" i="16"/>
  <c r="F2340" i="16"/>
  <c r="H2340" i="16"/>
  <c r="E1757" i="16"/>
  <c r="D1757" i="16"/>
  <c r="F1757" i="16"/>
  <c r="J1757" i="16"/>
  <c r="I1757" i="16"/>
  <c r="H1757" i="16"/>
  <c r="G2204" i="16"/>
  <c r="D2395" i="16"/>
  <c r="E2395" i="16"/>
  <c r="H2395" i="16"/>
  <c r="I2395" i="16"/>
  <c r="F2395" i="16"/>
  <c r="J2395" i="16"/>
  <c r="H2403" i="16"/>
  <c r="J2403" i="16"/>
  <c r="I2403" i="16"/>
  <c r="G2403" i="16"/>
  <c r="E2438" i="16"/>
  <c r="F2438" i="16"/>
  <c r="D2438" i="16"/>
  <c r="J2438" i="16"/>
  <c r="I2438" i="16"/>
  <c r="H2438" i="16"/>
  <c r="G2438" i="16"/>
  <c r="G1674" i="16"/>
  <c r="I1641" i="16"/>
  <c r="J1641" i="16"/>
  <c r="I1649" i="16"/>
  <c r="F1649" i="16"/>
  <c r="J1649" i="16"/>
  <c r="H1649" i="16"/>
  <c r="H1671" i="16"/>
  <c r="F1671" i="16"/>
  <c r="I1671" i="16"/>
  <c r="J1671" i="16"/>
  <c r="H1697" i="16"/>
  <c r="D1697" i="16"/>
  <c r="E1697" i="16"/>
  <c r="F1697" i="16"/>
  <c r="J1697" i="16"/>
  <c r="I1697" i="16"/>
  <c r="G1705" i="16"/>
  <c r="E1709" i="16"/>
  <c r="F1709" i="16"/>
  <c r="I1709" i="16"/>
  <c r="J1709" i="16"/>
  <c r="H1709" i="16"/>
  <c r="D1709" i="16"/>
  <c r="D1717" i="16"/>
  <c r="H1717" i="16"/>
  <c r="E1717" i="16"/>
  <c r="J1717" i="16"/>
  <c r="I1717" i="16"/>
  <c r="F1717" i="16"/>
  <c r="G1717" i="16"/>
  <c r="G1733" i="16"/>
  <c r="F1772" i="16"/>
  <c r="H1772" i="16"/>
  <c r="J1772" i="16"/>
  <c r="I1772" i="16"/>
  <c r="H1784" i="16"/>
  <c r="D1784" i="16"/>
  <c r="I1784" i="16"/>
  <c r="F1784" i="16"/>
  <c r="E1784" i="16"/>
  <c r="J1784" i="16"/>
  <c r="J1877" i="16"/>
  <c r="I1877" i="16"/>
  <c r="E1877" i="16"/>
  <c r="H1877" i="16"/>
  <c r="F1877" i="16"/>
  <c r="D1877" i="16"/>
  <c r="E2111" i="16"/>
  <c r="H2111" i="16"/>
  <c r="D2111" i="16"/>
  <c r="F2111" i="16"/>
  <c r="I2111" i="16"/>
  <c r="J2111" i="16"/>
  <c r="I2219" i="16"/>
  <c r="F2219" i="16"/>
  <c r="J2219" i="16"/>
  <c r="H2219" i="16"/>
  <c r="E2243" i="16"/>
  <c r="D2243" i="16"/>
  <c r="J2243" i="16"/>
  <c r="I2243" i="16"/>
  <c r="F2243" i="16"/>
  <c r="H2243" i="16"/>
  <c r="J2275" i="16"/>
  <c r="E2275" i="16"/>
  <c r="I2275" i="16"/>
  <c r="H2275" i="16"/>
  <c r="G2362" i="16"/>
  <c r="D2377" i="16"/>
  <c r="E2377" i="16"/>
  <c r="I2377" i="16"/>
  <c r="J2377" i="16"/>
  <c r="H2377" i="16"/>
  <c r="F2377" i="16"/>
  <c r="J2385" i="16"/>
  <c r="F2385" i="16"/>
  <c r="G2385" i="16"/>
  <c r="H2385" i="16"/>
  <c r="I2385" i="16"/>
  <c r="G1788" i="16"/>
  <c r="H1590" i="16"/>
  <c r="G1999" i="16"/>
  <c r="G2076" i="16"/>
  <c r="G2084" i="16"/>
  <c r="D2208" i="16"/>
  <c r="H2208" i="16"/>
  <c r="J2208" i="16"/>
  <c r="E2208" i="16"/>
  <c r="F2208" i="16"/>
  <c r="I2208" i="16"/>
  <c r="E2288" i="16"/>
  <c r="J2288" i="16"/>
  <c r="D2288" i="16"/>
  <c r="F2288" i="16"/>
  <c r="I2288" i="16"/>
  <c r="H2288" i="16"/>
  <c r="E2337" i="16"/>
  <c r="D2337" i="16"/>
  <c r="J2337" i="16"/>
  <c r="F2337" i="16"/>
  <c r="H2337" i="16"/>
  <c r="G2337" i="16"/>
  <c r="I2337" i="16"/>
  <c r="G2150" i="16"/>
  <c r="G2166" i="16"/>
  <c r="D1781" i="16"/>
  <c r="F1781" i="16"/>
  <c r="H1781" i="16"/>
  <c r="J1781" i="16"/>
  <c r="I1781" i="16"/>
  <c r="G1914" i="16"/>
  <c r="D2010" i="16"/>
  <c r="E2010" i="16"/>
  <c r="I2010" i="16"/>
  <c r="H2010" i="16"/>
  <c r="F2010" i="16"/>
  <c r="G2010" i="16"/>
  <c r="J2010" i="16"/>
  <c r="G2048" i="16"/>
  <c r="I2313" i="16"/>
  <c r="H2313" i="16"/>
  <c r="E2313" i="16"/>
  <c r="D2313" i="16"/>
  <c r="F2313" i="16"/>
  <c r="J2313" i="16"/>
  <c r="G2434" i="16"/>
  <c r="G1645" i="16"/>
  <c r="H1659" i="16"/>
  <c r="E1659" i="16"/>
  <c r="F1659" i="16"/>
  <c r="D1659" i="16"/>
  <c r="I1659" i="16"/>
  <c r="J1659" i="16"/>
  <c r="G1725" i="16"/>
  <c r="D1736" i="16"/>
  <c r="E1736" i="16"/>
  <c r="J1736" i="16"/>
  <c r="I1736" i="16"/>
  <c r="F1736" i="16"/>
  <c r="H1736" i="16"/>
  <c r="F1764" i="16"/>
  <c r="I1764" i="16"/>
  <c r="J1764" i="16"/>
  <c r="H1764" i="16"/>
  <c r="I1768" i="16"/>
  <c r="E1768" i="16"/>
  <c r="D1768" i="16"/>
  <c r="H1768" i="16"/>
  <c r="F1768" i="16"/>
  <c r="J1768" i="16"/>
  <c r="D1780" i="16"/>
  <c r="I1780" i="16"/>
  <c r="J1780" i="16"/>
  <c r="F1780" i="16"/>
  <c r="H1780" i="16"/>
  <c r="D1843" i="16"/>
  <c r="I1843" i="16"/>
  <c r="J1843" i="16"/>
  <c r="H1843" i="16"/>
  <c r="F1843" i="16"/>
  <c r="E1843" i="16"/>
  <c r="G1851" i="16"/>
  <c r="D1859" i="16"/>
  <c r="E1859" i="16"/>
  <c r="F1859" i="16"/>
  <c r="H1859" i="16"/>
  <c r="J1859" i="16"/>
  <c r="I1859" i="16"/>
  <c r="J1873" i="16"/>
  <c r="H1873" i="16"/>
  <c r="F1873" i="16"/>
  <c r="G1921" i="16"/>
  <c r="D2071" i="16"/>
  <c r="E2071" i="16"/>
  <c r="I2071" i="16"/>
  <c r="F2071" i="16"/>
  <c r="H2071" i="16"/>
  <c r="J2071" i="16"/>
  <c r="D2083" i="16"/>
  <c r="I2083" i="16"/>
  <c r="H2083" i="16"/>
  <c r="J2083" i="16"/>
  <c r="F2083" i="16"/>
  <c r="E2083" i="16"/>
  <c r="D2095" i="16"/>
  <c r="F2095" i="16"/>
  <c r="J2095" i="16"/>
  <c r="I2095" i="16"/>
  <c r="H2095" i="16"/>
  <c r="E2227" i="16"/>
  <c r="D2227" i="16"/>
  <c r="F2227" i="16"/>
  <c r="H2227" i="16"/>
  <c r="I2227" i="16"/>
  <c r="J2227" i="16"/>
  <c r="D2255" i="16"/>
  <c r="F2255" i="16"/>
  <c r="H2255" i="16"/>
  <c r="J2255" i="16"/>
  <c r="I2255" i="16"/>
  <c r="G2255" i="16"/>
  <c r="E2255" i="16"/>
  <c r="G2271" i="16"/>
  <c r="G2283" i="16"/>
  <c r="D2287" i="16"/>
  <c r="E2287" i="16"/>
  <c r="I2287" i="16"/>
  <c r="J2287" i="16"/>
  <c r="F2287" i="16"/>
  <c r="H2287" i="16"/>
  <c r="D2298" i="16"/>
  <c r="J2298" i="16"/>
  <c r="H2298" i="16"/>
  <c r="E2298" i="16"/>
  <c r="F2298" i="16"/>
  <c r="I2298" i="16"/>
  <c r="I2381" i="16"/>
  <c r="H2381" i="16"/>
  <c r="F2381" i="16"/>
  <c r="J2381" i="16"/>
  <c r="G2389" i="16"/>
  <c r="C45" i="10"/>
  <c r="U2397" i="16"/>
  <c r="U2267" i="16"/>
  <c r="U2115" i="16"/>
  <c r="C25" i="10"/>
  <c r="C23" i="10"/>
  <c r="C21" i="10"/>
  <c r="C30" i="10"/>
  <c r="C40" i="10"/>
  <c r="C18" i="10"/>
  <c r="C10" i="10"/>
  <c r="C13" i="10"/>
  <c r="C15" i="10"/>
  <c r="C11" i="10"/>
  <c r="C12" i="10"/>
  <c r="U2049" i="16"/>
  <c r="U1230" i="16"/>
  <c r="U1497" i="16"/>
  <c r="U1413" i="16"/>
  <c r="C5" i="10"/>
  <c r="U1762" i="16"/>
  <c r="U1427" i="16"/>
  <c r="U1666" i="16"/>
  <c r="U2317" i="16"/>
  <c r="C4" i="10"/>
  <c r="U1526" i="16"/>
  <c r="U512" i="16"/>
  <c r="U1699" i="16"/>
  <c r="U2136" i="16"/>
  <c r="U2264" i="16"/>
  <c r="A25" i="10"/>
  <c r="U1392" i="16"/>
  <c r="U1026" i="16"/>
  <c r="U1630" i="16"/>
  <c r="U1380" i="16"/>
  <c r="U1227" i="16"/>
  <c r="U1956" i="16"/>
  <c r="U1389" i="16"/>
  <c r="U960" i="16"/>
  <c r="U773" i="16"/>
  <c r="U1051" i="16"/>
  <c r="U2375" i="16"/>
  <c r="U1251" i="16"/>
  <c r="U1493" i="16"/>
  <c r="U1600" i="16"/>
  <c r="U1494" i="16"/>
  <c r="U1661" i="16"/>
  <c r="U1399" i="16"/>
  <c r="U1455" i="16"/>
  <c r="U1721" i="16"/>
  <c r="U948" i="16"/>
  <c r="U1550" i="16"/>
  <c r="U2215" i="16"/>
  <c r="U1498" i="16"/>
  <c r="U1412" i="16"/>
  <c r="U1506" i="16"/>
  <c r="U2320" i="16"/>
  <c r="U2151" i="16"/>
  <c r="U2025" i="16"/>
  <c r="U1665" i="16"/>
  <c r="U2094" i="16"/>
  <c r="B56" i="4"/>
  <c r="A40" i="10" s="1"/>
  <c r="U784" i="16"/>
  <c r="U866" i="16"/>
  <c r="U1326" i="16"/>
  <c r="U1161" i="16"/>
  <c r="U628" i="16"/>
  <c r="U846" i="16"/>
  <c r="U1153" i="16"/>
  <c r="U2457" i="16"/>
  <c r="U1007" i="16"/>
  <c r="U1369" i="16"/>
  <c r="U707" i="16"/>
  <c r="U618" i="16"/>
  <c r="U1786" i="16"/>
  <c r="U1432" i="16"/>
  <c r="U2011" i="16"/>
  <c r="U585" i="16"/>
  <c r="U814" i="16"/>
  <c r="U1880" i="16"/>
  <c r="U1434" i="16"/>
  <c r="U1592" i="16"/>
  <c r="U798" i="16"/>
  <c r="U906" i="16"/>
  <c r="U1875" i="16"/>
  <c r="U2348" i="16"/>
  <c r="U1270" i="16"/>
  <c r="U1940" i="16"/>
  <c r="U1086" i="16"/>
  <c r="U2029" i="16"/>
  <c r="U1691" i="16"/>
  <c r="U2003" i="16"/>
  <c r="U826" i="16"/>
  <c r="U403" i="16"/>
  <c r="U1856" i="16"/>
  <c r="U2374" i="16"/>
  <c r="U2396" i="16"/>
  <c r="U1328" i="16"/>
  <c r="U1384" i="16"/>
  <c r="U1567" i="16"/>
  <c r="U1376" i="16"/>
  <c r="U2426" i="16"/>
  <c r="U909" i="16"/>
  <c r="U1101" i="16"/>
  <c r="U1755" i="16"/>
  <c r="U2103" i="16"/>
  <c r="U1955" i="16"/>
  <c r="U2145" i="16"/>
  <c r="U631" i="16"/>
  <c r="U1675" i="16"/>
  <c r="U1615" i="16"/>
  <c r="U1635" i="16"/>
  <c r="U2195" i="16"/>
  <c r="U1829" i="16"/>
  <c r="U2148" i="16"/>
  <c r="U395" i="16"/>
  <c r="U2207" i="16"/>
  <c r="U888" i="16"/>
  <c r="U2309" i="16"/>
  <c r="U858" i="16"/>
  <c r="U2454" i="16"/>
  <c r="U2089" i="16"/>
  <c r="U558" i="16"/>
  <c r="U1312" i="16"/>
  <c r="B50" i="4"/>
  <c r="A35" i="10" s="1"/>
  <c r="U1339" i="16"/>
  <c r="U371" i="16"/>
  <c r="U479" i="16"/>
  <c r="U2052" i="16"/>
  <c r="U524" i="16"/>
  <c r="B5" i="16"/>
  <c r="B7" i="16"/>
  <c r="B9" i="16"/>
  <c r="B11" i="16"/>
  <c r="B13" i="16"/>
  <c r="B15" i="16"/>
  <c r="B17" i="16"/>
  <c r="B19" i="16"/>
  <c r="B21" i="16"/>
  <c r="B23" i="16"/>
  <c r="B25" i="16"/>
  <c r="B27" i="16"/>
  <c r="B30" i="16"/>
  <c r="B32" i="16"/>
  <c r="B34" i="16"/>
  <c r="B37" i="16"/>
  <c r="B38" i="16"/>
  <c r="B40" i="16"/>
  <c r="B43" i="16"/>
  <c r="B45" i="16"/>
  <c r="B47" i="16"/>
  <c r="B49" i="16"/>
  <c r="B51" i="16"/>
  <c r="B52" i="16"/>
  <c r="B54" i="16"/>
  <c r="B56" i="16"/>
  <c r="B58" i="16"/>
  <c r="B59" i="16"/>
  <c r="B62" i="16"/>
  <c r="B66" i="16"/>
  <c r="B68" i="16"/>
  <c r="B70" i="16"/>
  <c r="B72" i="16"/>
  <c r="B74" i="16"/>
  <c r="B76" i="16"/>
  <c r="B78" i="16"/>
  <c r="B81" i="16"/>
  <c r="B83" i="16"/>
  <c r="B85" i="16"/>
  <c r="B87" i="16"/>
  <c r="B89" i="16"/>
  <c r="B91" i="16"/>
  <c r="B92" i="16"/>
  <c r="B94" i="16"/>
  <c r="B96" i="16"/>
  <c r="B98" i="16"/>
  <c r="B100" i="16"/>
  <c r="B102" i="16"/>
  <c r="B104" i="16"/>
  <c r="B106" i="16"/>
  <c r="B111" i="16"/>
  <c r="B113" i="16"/>
  <c r="B115" i="16"/>
  <c r="B117" i="16"/>
  <c r="B120" i="16"/>
  <c r="B122" i="16"/>
  <c r="B124" i="16"/>
  <c r="B126" i="16"/>
  <c r="B128" i="16"/>
  <c r="B130" i="16"/>
  <c r="B131" i="16"/>
  <c r="B134" i="16"/>
  <c r="B136" i="16"/>
  <c r="B137" i="16"/>
  <c r="B139" i="16"/>
  <c r="B141" i="16"/>
  <c r="B143" i="16"/>
  <c r="B144" i="16"/>
  <c r="B145" i="16"/>
  <c r="B6" i="16"/>
  <c r="B8" i="16"/>
  <c r="B10" i="16"/>
  <c r="B12" i="16"/>
  <c r="B14" i="16"/>
  <c r="B16" i="16"/>
  <c r="B20" i="16"/>
  <c r="B22" i="16"/>
  <c r="B24" i="16"/>
  <c r="B26" i="16"/>
  <c r="B28" i="16"/>
  <c r="B29" i="16"/>
  <c r="B31" i="16"/>
  <c r="B33" i="16"/>
  <c r="B35" i="16"/>
  <c r="B36" i="16"/>
  <c r="B39" i="16"/>
  <c r="B41" i="16"/>
  <c r="B42" i="16"/>
  <c r="B44" i="16"/>
  <c r="B46" i="16"/>
  <c r="B48" i="16"/>
  <c r="B50" i="16"/>
  <c r="B53" i="16"/>
  <c r="B55" i="16"/>
  <c r="B57" i="16"/>
  <c r="B60" i="16"/>
  <c r="B61" i="16"/>
  <c r="B63" i="16"/>
  <c r="B64" i="16"/>
  <c r="B65" i="16"/>
  <c r="B67" i="16"/>
  <c r="B69" i="16"/>
  <c r="B71" i="16"/>
  <c r="B73" i="16"/>
  <c r="B75" i="16"/>
  <c r="B77" i="16"/>
  <c r="B79" i="16"/>
  <c r="B80" i="16"/>
  <c r="B82" i="16"/>
  <c r="B84" i="16"/>
  <c r="B86" i="16"/>
  <c r="B88" i="16"/>
  <c r="B90" i="16"/>
  <c r="B93" i="16"/>
  <c r="B95" i="16"/>
  <c r="B97" i="16"/>
  <c r="B99" i="16"/>
  <c r="B101" i="16"/>
  <c r="B103" i="16"/>
  <c r="B105" i="16"/>
  <c r="B107" i="16"/>
  <c r="B108" i="16"/>
  <c r="B109" i="16"/>
  <c r="B110" i="16"/>
  <c r="B112" i="16"/>
  <c r="B114" i="16"/>
  <c r="B116" i="16"/>
  <c r="B118" i="16"/>
  <c r="B119" i="16"/>
  <c r="B121" i="16"/>
  <c r="B123" i="16"/>
  <c r="B125" i="16"/>
  <c r="B127" i="16"/>
  <c r="B129" i="16"/>
  <c r="B132" i="16"/>
  <c r="B133" i="16"/>
  <c r="B138" i="16"/>
  <c r="B140" i="16"/>
  <c r="B142" i="16"/>
  <c r="B146" i="16"/>
  <c r="C5" i="16"/>
  <c r="C11" i="16"/>
  <c r="C15" i="16"/>
  <c r="C19" i="16"/>
  <c r="C23" i="16"/>
  <c r="C27" i="16"/>
  <c r="C30" i="16"/>
  <c r="C38" i="16"/>
  <c r="C45" i="16"/>
  <c r="C49" i="16"/>
  <c r="C52" i="16"/>
  <c r="C56" i="16"/>
  <c r="C59" i="16"/>
  <c r="C62" i="16"/>
  <c r="C68" i="16"/>
  <c r="C72" i="16"/>
  <c r="C76" i="16"/>
  <c r="C81" i="16"/>
  <c r="C85" i="16"/>
  <c r="C89" i="16"/>
  <c r="C92" i="16"/>
  <c r="C96" i="16"/>
  <c r="C100" i="16"/>
  <c r="C104" i="16"/>
  <c r="C113" i="16"/>
  <c r="C117" i="16"/>
  <c r="C120" i="16"/>
  <c r="C124" i="16"/>
  <c r="C128" i="16"/>
  <c r="C131" i="16"/>
  <c r="C134" i="16"/>
  <c r="C137" i="16"/>
  <c r="C139" i="16"/>
  <c r="C143" i="16"/>
  <c r="C145" i="16"/>
  <c r="B148" i="16"/>
  <c r="B150" i="16"/>
  <c r="B152" i="16"/>
  <c r="B153" i="16"/>
  <c r="B154" i="16"/>
  <c r="B156" i="16"/>
  <c r="B158" i="16"/>
  <c r="B160" i="16"/>
  <c r="B164" i="16"/>
  <c r="B166" i="16"/>
  <c r="B169" i="16"/>
  <c r="B171" i="16"/>
  <c r="B173" i="16"/>
  <c r="B175" i="16"/>
  <c r="B177" i="16"/>
  <c r="B179" i="16"/>
  <c r="B182" i="16"/>
  <c r="B184" i="16"/>
  <c r="B186" i="16"/>
  <c r="B189" i="16"/>
  <c r="B190" i="16"/>
  <c r="B192" i="16"/>
  <c r="B194" i="16"/>
  <c r="B197" i="16"/>
  <c r="B199" i="16"/>
  <c r="B201" i="16"/>
  <c r="B203" i="16"/>
  <c r="B206" i="16"/>
  <c r="B208" i="16"/>
  <c r="B210" i="16"/>
  <c r="B212" i="16"/>
  <c r="B214" i="16"/>
  <c r="B216" i="16"/>
  <c r="B217" i="16"/>
  <c r="B220" i="16"/>
  <c r="C6" i="16"/>
  <c r="C8" i="16"/>
  <c r="C12" i="16"/>
  <c r="C16" i="16"/>
  <c r="C20" i="16"/>
  <c r="C24" i="16"/>
  <c r="C28" i="16"/>
  <c r="C31" i="16"/>
  <c r="C33" i="16"/>
  <c r="C36" i="16"/>
  <c r="C39" i="16"/>
  <c r="C42" i="16"/>
  <c r="C46" i="16"/>
  <c r="C50" i="16"/>
  <c r="C53" i="16"/>
  <c r="C57" i="16"/>
  <c r="C60" i="16"/>
  <c r="C63" i="16"/>
  <c r="C65" i="16"/>
  <c r="C69" i="16"/>
  <c r="C73" i="16"/>
  <c r="C77" i="16"/>
  <c r="C80" i="16"/>
  <c r="C82" i="16"/>
  <c r="C86" i="16"/>
  <c r="C90" i="16"/>
  <c r="C93" i="16"/>
  <c r="C97" i="16"/>
  <c r="C101" i="16"/>
  <c r="C105" i="16"/>
  <c r="C108" i="16"/>
  <c r="C110" i="16"/>
  <c r="C114" i="16"/>
  <c r="C118" i="16"/>
  <c r="C121" i="16"/>
  <c r="C125" i="16"/>
  <c r="C129" i="16"/>
  <c r="C132" i="16"/>
  <c r="C135" i="16"/>
  <c r="S135" i="16" s="1"/>
  <c r="C138" i="16"/>
  <c r="C140" i="16"/>
  <c r="C146" i="16"/>
  <c r="C148" i="16"/>
  <c r="C150" i="16"/>
  <c r="C152" i="16"/>
  <c r="C153" i="16"/>
  <c r="C154" i="16"/>
  <c r="C156" i="16"/>
  <c r="C158" i="16"/>
  <c r="C160" i="16"/>
  <c r="C162" i="16"/>
  <c r="C164" i="16"/>
  <c r="C166" i="16"/>
  <c r="C169" i="16"/>
  <c r="C171" i="16"/>
  <c r="C173" i="16"/>
  <c r="C175" i="16"/>
  <c r="C177" i="16"/>
  <c r="C179" i="16"/>
  <c r="C182" i="16"/>
  <c r="C184" i="16"/>
  <c r="C186" i="16"/>
  <c r="C189" i="16"/>
  <c r="C190" i="16"/>
  <c r="C192" i="16"/>
  <c r="C194" i="16"/>
  <c r="C197" i="16"/>
  <c r="C199" i="16"/>
  <c r="C201" i="16"/>
  <c r="C203" i="16"/>
  <c r="C206" i="16"/>
  <c r="C208" i="16"/>
  <c r="C210" i="16"/>
  <c r="C212" i="16"/>
  <c r="C214" i="16"/>
  <c r="C216" i="16"/>
  <c r="C217" i="16"/>
  <c r="C7" i="16"/>
  <c r="C13" i="16"/>
  <c r="C21" i="16"/>
  <c r="C34" i="16"/>
  <c r="C40" i="16"/>
  <c r="C47" i="16"/>
  <c r="C54" i="16"/>
  <c r="C66" i="16"/>
  <c r="C74" i="16"/>
  <c r="C87" i="16"/>
  <c r="C94" i="16"/>
  <c r="C102" i="16"/>
  <c r="C115" i="16"/>
  <c r="C122" i="16"/>
  <c r="C130" i="16"/>
  <c r="C136" i="16"/>
  <c r="C141" i="16"/>
  <c r="B147" i="16"/>
  <c r="B151" i="16"/>
  <c r="B157" i="16"/>
  <c r="B161" i="16"/>
  <c r="B165" i="16"/>
  <c r="B168" i="16"/>
  <c r="B172" i="16"/>
  <c r="B176" i="16"/>
  <c r="B180" i="16"/>
  <c r="B183" i="16"/>
  <c r="B187" i="16"/>
  <c r="B193" i="16"/>
  <c r="B196" i="16"/>
  <c r="B200" i="16"/>
  <c r="B204" i="16"/>
  <c r="B207" i="16"/>
  <c r="B209" i="16"/>
  <c r="B213" i="16"/>
  <c r="B219" i="16"/>
  <c r="C221" i="16"/>
  <c r="C223" i="16"/>
  <c r="C225" i="16"/>
  <c r="C227" i="16"/>
  <c r="C229" i="16"/>
  <c r="C231" i="16"/>
  <c r="C233" i="16"/>
  <c r="C234" i="16"/>
  <c r="C236" i="16"/>
  <c r="C237" i="16"/>
  <c r="C239" i="16"/>
  <c r="C241" i="16"/>
  <c r="C243" i="16"/>
  <c r="C245" i="16"/>
  <c r="C247" i="16"/>
  <c r="C249" i="16"/>
  <c r="C251" i="16"/>
  <c r="C252" i="16"/>
  <c r="C254" i="16"/>
  <c r="C256" i="16"/>
  <c r="C258" i="16"/>
  <c r="C260" i="16"/>
  <c r="C262" i="16"/>
  <c r="C264" i="16"/>
  <c r="C266" i="16"/>
  <c r="C268" i="16"/>
  <c r="C270" i="16"/>
  <c r="C272" i="16"/>
  <c r="C274" i="16"/>
  <c r="C276" i="16"/>
  <c r="C278" i="16"/>
  <c r="C281" i="16"/>
  <c r="C283" i="16"/>
  <c r="C285" i="16"/>
  <c r="C287" i="16"/>
  <c r="C289" i="16"/>
  <c r="C291" i="16"/>
  <c r="C293" i="16"/>
  <c r="C295" i="16"/>
  <c r="C297" i="16"/>
  <c r="C299" i="16"/>
  <c r="C300" i="16"/>
  <c r="C9" i="16"/>
  <c r="C17" i="16"/>
  <c r="C25" i="16"/>
  <c r="C32" i="16"/>
  <c r="C37" i="16"/>
  <c r="C43" i="16"/>
  <c r="C51" i="16"/>
  <c r="C58" i="16"/>
  <c r="C70" i="16"/>
  <c r="C78" i="16"/>
  <c r="C83" i="16"/>
  <c r="C91" i="16"/>
  <c r="C98" i="16"/>
  <c r="C106" i="16"/>
  <c r="C111" i="16"/>
  <c r="C126" i="16"/>
  <c r="C144" i="16"/>
  <c r="B149" i="16"/>
  <c r="B155" i="16"/>
  <c r="B159" i="16"/>
  <c r="B163" i="16"/>
  <c r="B167" i="16"/>
  <c r="B170" i="16"/>
  <c r="B174" i="16"/>
  <c r="B178" i="16"/>
  <c r="B181" i="16"/>
  <c r="B185" i="16"/>
  <c r="B188" i="16"/>
  <c r="B191" i="16"/>
  <c r="B195" i="16"/>
  <c r="B198" i="16"/>
  <c r="B202" i="16"/>
  <c r="B205" i="16"/>
  <c r="B211" i="16"/>
  <c r="B215" i="16"/>
  <c r="B218" i="16"/>
  <c r="C220" i="16"/>
  <c r="C222" i="16"/>
  <c r="C224" i="16"/>
  <c r="C226" i="16"/>
  <c r="C228" i="16"/>
  <c r="C230" i="16"/>
  <c r="C232" i="16"/>
  <c r="C235" i="16"/>
  <c r="C238" i="16"/>
  <c r="C240" i="16"/>
  <c r="C242" i="16"/>
  <c r="C244" i="16"/>
  <c r="C246" i="16"/>
  <c r="C248" i="16"/>
  <c r="C250" i="16"/>
  <c r="C253" i="16"/>
  <c r="C255" i="16"/>
  <c r="C257" i="16"/>
  <c r="C259" i="16"/>
  <c r="C261" i="16"/>
  <c r="C263" i="16"/>
  <c r="C265" i="16"/>
  <c r="C267" i="16"/>
  <c r="C269" i="16"/>
  <c r="C271" i="16"/>
  <c r="C273" i="16"/>
  <c r="C275" i="16"/>
  <c r="C277" i="16"/>
  <c r="C279" i="16"/>
  <c r="C280" i="16"/>
  <c r="C282" i="16"/>
  <c r="C284" i="16"/>
  <c r="C286" i="16"/>
  <c r="C288" i="16"/>
  <c r="C290" i="16"/>
  <c r="C292" i="16"/>
  <c r="C294" i="16"/>
  <c r="C296" i="16"/>
  <c r="C298" i="16"/>
  <c r="C22" i="16"/>
  <c r="C35" i="16"/>
  <c r="C48" i="16"/>
  <c r="C61" i="16"/>
  <c r="C75" i="16"/>
  <c r="C88" i="16"/>
  <c r="C103" i="16"/>
  <c r="C116" i="16"/>
  <c r="C142" i="16"/>
  <c r="C151" i="16"/>
  <c r="C157" i="16"/>
  <c r="C165" i="16"/>
  <c r="C172" i="16"/>
  <c r="C180" i="16"/>
  <c r="C187" i="16"/>
  <c r="C193" i="16"/>
  <c r="C200" i="16"/>
  <c r="C207" i="16"/>
  <c r="C213" i="16"/>
  <c r="C219" i="16"/>
  <c r="B224" i="16"/>
  <c r="B228" i="16"/>
  <c r="B232" i="16"/>
  <c r="B235" i="16"/>
  <c r="B238" i="16"/>
  <c r="B242" i="16"/>
  <c r="B246" i="16"/>
  <c r="B250" i="16"/>
  <c r="B253" i="16"/>
  <c r="B257" i="16"/>
  <c r="B261" i="16"/>
  <c r="B265" i="16"/>
  <c r="B269" i="16"/>
  <c r="B273" i="16"/>
  <c r="B277" i="16"/>
  <c r="B280" i="16"/>
  <c r="B284" i="16"/>
  <c r="B288" i="16"/>
  <c r="B292" i="16"/>
  <c r="B296" i="16"/>
  <c r="B302" i="16"/>
  <c r="B304" i="16"/>
  <c r="B306" i="16"/>
  <c r="B308" i="16"/>
  <c r="B310" i="16"/>
  <c r="B311" i="16"/>
  <c r="B313" i="16"/>
  <c r="B315" i="16"/>
  <c r="B317" i="16"/>
  <c r="B319" i="16"/>
  <c r="B321" i="16"/>
  <c r="B323" i="16"/>
  <c r="C10" i="16"/>
  <c r="C26" i="16"/>
  <c r="C64" i="16"/>
  <c r="C79" i="16"/>
  <c r="C107" i="16"/>
  <c r="C119" i="16"/>
  <c r="C133" i="16"/>
  <c r="C159" i="16"/>
  <c r="C167" i="16"/>
  <c r="C174" i="16"/>
  <c r="C181" i="16"/>
  <c r="C188" i="16"/>
  <c r="C195" i="16"/>
  <c r="C202" i="16"/>
  <c r="C215" i="16"/>
  <c r="B221" i="16"/>
  <c r="B225" i="16"/>
  <c r="B229" i="16"/>
  <c r="B233" i="16"/>
  <c r="B236" i="16"/>
  <c r="B243" i="16"/>
  <c r="B247" i="16"/>
  <c r="B251" i="16"/>
  <c r="B254" i="16"/>
  <c r="B258" i="16"/>
  <c r="B262" i="16"/>
  <c r="B266" i="16"/>
  <c r="B270" i="16"/>
  <c r="B274" i="16"/>
  <c r="B278" i="16"/>
  <c r="B281" i="16"/>
  <c r="B285" i="16"/>
  <c r="B289" i="16"/>
  <c r="B293" i="16"/>
  <c r="B297" i="16"/>
  <c r="B300" i="16"/>
  <c r="C302" i="16"/>
  <c r="C304" i="16"/>
  <c r="C306" i="16"/>
  <c r="C308" i="16"/>
  <c r="C310" i="16"/>
  <c r="C311" i="16"/>
  <c r="C313" i="16"/>
  <c r="C315" i="16"/>
  <c r="C317" i="16"/>
  <c r="C319" i="16"/>
  <c r="C321" i="16"/>
  <c r="C323" i="16"/>
  <c r="C14" i="16"/>
  <c r="C29" i="16"/>
  <c r="C41" i="16"/>
  <c r="C55" i="16"/>
  <c r="C67" i="16"/>
  <c r="C95" i="16"/>
  <c r="C109" i="16"/>
  <c r="C123" i="16"/>
  <c r="C147" i="16"/>
  <c r="C161" i="16"/>
  <c r="C168" i="16"/>
  <c r="C176" i="16"/>
  <c r="C183" i="16"/>
  <c r="C196" i="16"/>
  <c r="C204" i="16"/>
  <c r="C209" i="16"/>
  <c r="B222" i="16"/>
  <c r="B226" i="16"/>
  <c r="B230" i="16"/>
  <c r="B240" i="16"/>
  <c r="B244" i="16"/>
  <c r="B248" i="16"/>
  <c r="B255" i="16"/>
  <c r="B259" i="16"/>
  <c r="B263" i="16"/>
  <c r="B267" i="16"/>
  <c r="B271" i="16"/>
  <c r="B275" i="16"/>
  <c r="B279" i="16"/>
  <c r="B282" i="16"/>
  <c r="B286" i="16"/>
  <c r="B290" i="16"/>
  <c r="B294" i="16"/>
  <c r="B298" i="16"/>
  <c r="B301" i="16"/>
  <c r="B303" i="16"/>
  <c r="B305" i="16"/>
  <c r="B307" i="16"/>
  <c r="B309" i="16"/>
  <c r="B312" i="16"/>
  <c r="B314" i="16"/>
  <c r="B316" i="16"/>
  <c r="B318" i="16"/>
  <c r="B320" i="16"/>
  <c r="B322" i="16"/>
  <c r="C18" i="16"/>
  <c r="S18" i="16" s="1"/>
  <c r="C44" i="16"/>
  <c r="C112" i="16"/>
  <c r="C155" i="16"/>
  <c r="C185" i="16"/>
  <c r="C211" i="16"/>
  <c r="B231" i="16"/>
  <c r="B245" i="16"/>
  <c r="B260" i="16"/>
  <c r="B276" i="16"/>
  <c r="B291" i="16"/>
  <c r="C303" i="16"/>
  <c r="C318" i="16"/>
  <c r="C71" i="16"/>
  <c r="C127" i="16"/>
  <c r="C163" i="16"/>
  <c r="C191" i="16"/>
  <c r="C218" i="16"/>
  <c r="B234" i="16"/>
  <c r="B249" i="16"/>
  <c r="B264" i="16"/>
  <c r="B295" i="16"/>
  <c r="C305" i="16"/>
  <c r="C312" i="16"/>
  <c r="C320" i="16"/>
  <c r="C84" i="16"/>
  <c r="C170" i="16"/>
  <c r="C198" i="16"/>
  <c r="B223" i="16"/>
  <c r="B237" i="16"/>
  <c r="B252" i="16"/>
  <c r="B268" i="16"/>
  <c r="B283" i="16"/>
  <c r="B299" i="16"/>
  <c r="C307" i="16"/>
  <c r="C314" i="16"/>
  <c r="C322" i="16"/>
  <c r="C99" i="16"/>
  <c r="C149" i="16"/>
  <c r="B241" i="16"/>
  <c r="C301" i="16"/>
  <c r="C178" i="16"/>
  <c r="B256" i="16"/>
  <c r="C309" i="16"/>
  <c r="C205" i="16"/>
  <c r="B272" i="16"/>
  <c r="C316" i="16"/>
  <c r="B227" i="16"/>
  <c r="B287" i="16"/>
  <c r="U1563" i="16"/>
  <c r="U1855" i="16"/>
  <c r="U1695" i="16"/>
  <c r="B62" i="4"/>
  <c r="A45" i="10" s="1"/>
  <c r="U825" i="16"/>
  <c r="U873" i="16"/>
  <c r="U451" i="16"/>
  <c r="U1265" i="16"/>
  <c r="U1639" i="16"/>
  <c r="U2447" i="16"/>
  <c r="U545" i="16"/>
  <c r="U2140" i="16"/>
  <c r="U2144" i="16"/>
  <c r="U2355" i="16"/>
  <c r="U1448" i="16"/>
  <c r="I1289" i="16"/>
  <c r="H1289" i="16"/>
  <c r="J1289" i="16"/>
  <c r="E1289" i="16"/>
  <c r="F1289" i="16"/>
  <c r="D1289" i="16"/>
  <c r="D2256" i="16"/>
  <c r="I2256" i="16"/>
  <c r="E2256" i="16"/>
  <c r="G2256" i="16"/>
  <c r="J2256" i="16"/>
  <c r="H2256" i="16"/>
  <c r="F2256" i="16"/>
  <c r="E2345" i="16"/>
  <c r="D2345" i="16"/>
  <c r="H2345" i="16"/>
  <c r="I2345" i="16"/>
  <c r="F2345" i="16"/>
  <c r="J2345" i="16"/>
  <c r="E2410" i="16"/>
  <c r="D2410" i="16"/>
  <c r="H2410" i="16"/>
  <c r="I2410" i="16"/>
  <c r="F2410" i="16"/>
  <c r="G2410" i="16"/>
  <c r="J2410" i="16"/>
  <c r="D2422" i="16"/>
  <c r="E2422" i="16"/>
  <c r="F2422" i="16"/>
  <c r="I2422" i="16"/>
  <c r="J2422" i="16"/>
  <c r="H2422" i="16"/>
  <c r="H1474" i="16"/>
  <c r="I1474" i="16"/>
  <c r="F1474" i="16"/>
  <c r="J1474" i="16"/>
  <c r="E1098" i="16"/>
  <c r="D1098" i="16"/>
  <c r="J1098" i="16"/>
  <c r="H1098" i="16"/>
  <c r="I1098" i="16"/>
  <c r="F1098" i="16"/>
  <c r="E1355" i="16"/>
  <c r="J1355" i="16"/>
  <c r="H1355" i="16"/>
  <c r="D1355" i="16"/>
  <c r="I1355" i="16"/>
  <c r="F1355" i="16"/>
  <c r="G1355" i="16"/>
  <c r="D1431" i="16"/>
  <c r="E1431" i="16"/>
  <c r="H1431" i="16"/>
  <c r="J1431" i="16"/>
  <c r="F1431" i="16"/>
  <c r="I1431" i="16"/>
  <c r="E1462" i="16"/>
  <c r="D1462" i="16"/>
  <c r="H1462" i="16"/>
  <c r="J1462" i="16"/>
  <c r="F1462" i="16"/>
  <c r="I1462" i="16"/>
  <c r="D1499" i="16"/>
  <c r="E1499" i="16"/>
  <c r="F1499" i="16"/>
  <c r="I1499" i="16"/>
  <c r="J1499" i="16"/>
  <c r="H1499" i="16"/>
  <c r="J1554" i="16"/>
  <c r="F1554" i="16"/>
  <c r="E1562" i="16"/>
  <c r="H1562" i="16"/>
  <c r="D1562" i="16"/>
  <c r="I1562" i="16"/>
  <c r="F1562" i="16"/>
  <c r="J1562" i="16"/>
  <c r="F1971" i="16"/>
  <c r="E1971" i="16"/>
  <c r="H1971" i="16"/>
  <c r="I1971" i="16"/>
  <c r="J1971" i="16"/>
  <c r="D1971" i="16"/>
  <c r="F33" i="10"/>
  <c r="H33" i="10" s="1"/>
  <c r="F38" i="10"/>
  <c r="H38" i="10" s="1"/>
  <c r="H28" i="10"/>
  <c r="F48" i="10"/>
  <c r="H48" i="10" s="1"/>
  <c r="D48" i="10" s="1"/>
  <c r="F43" i="10"/>
  <c r="H43" i="10" s="1"/>
  <c r="H2194" i="16"/>
  <c r="U1654" i="16"/>
  <c r="U2220" i="16"/>
  <c r="U554" i="16"/>
  <c r="U1172" i="16"/>
  <c r="E2306" i="16"/>
  <c r="U737" i="16"/>
  <c r="U1100" i="16"/>
  <c r="U991" i="16"/>
  <c r="U602" i="16"/>
  <c r="U496" i="16"/>
  <c r="U1853" i="16"/>
  <c r="U1708" i="16"/>
  <c r="U1605" i="16"/>
  <c r="U892" i="16"/>
  <c r="J2037" i="16"/>
  <c r="D2037" i="16"/>
  <c r="J1445" i="16"/>
  <c r="D1445" i="16"/>
  <c r="I2325" i="16"/>
  <c r="E1420" i="16"/>
  <c r="U2429" i="16"/>
  <c r="U1653" i="16"/>
  <c r="F1602" i="16"/>
  <c r="H1554" i="16"/>
  <c r="U1034" i="16"/>
  <c r="C36" i="10"/>
  <c r="U1070" i="16"/>
  <c r="U1911" i="16"/>
  <c r="U914" i="16"/>
  <c r="U885" i="16"/>
  <c r="U1616" i="16"/>
  <c r="J2418" i="16"/>
  <c r="F2418" i="16"/>
  <c r="H2418" i="16"/>
  <c r="G2418" i="16"/>
  <c r="I2418" i="16"/>
  <c r="E2064" i="16"/>
  <c r="H2064" i="16"/>
  <c r="J2064" i="16"/>
  <c r="I2064" i="16"/>
  <c r="D2064" i="16"/>
  <c r="F2064" i="16"/>
  <c r="E2088" i="16"/>
  <c r="D2088" i="16"/>
  <c r="I2088" i="16"/>
  <c r="J2088" i="16"/>
  <c r="F2088" i="16"/>
  <c r="H2088" i="16"/>
  <c r="J2096" i="16"/>
  <c r="F2096" i="16"/>
  <c r="I2096" i="16"/>
  <c r="H2096" i="16"/>
  <c r="H2108" i="16"/>
  <c r="J2108" i="16"/>
  <c r="F2108" i="16"/>
  <c r="I2108" i="16"/>
  <c r="D2314" i="16"/>
  <c r="I2314" i="16"/>
  <c r="F2314" i="16"/>
  <c r="H2314" i="16"/>
  <c r="G2314" i="16"/>
  <c r="J2314" i="16"/>
  <c r="E2314" i="16"/>
  <c r="D2363" i="16"/>
  <c r="E2363" i="16"/>
  <c r="J2363" i="16"/>
  <c r="H2363" i="16"/>
  <c r="I2363" i="16"/>
  <c r="F2363" i="16"/>
  <c r="D2446" i="16"/>
  <c r="J2446" i="16"/>
  <c r="E2446" i="16"/>
  <c r="H2446" i="16"/>
  <c r="F2446" i="16"/>
  <c r="I2446" i="16"/>
  <c r="A15" i="10"/>
  <c r="B32" i="4"/>
  <c r="A20" i="10" s="1"/>
  <c r="D68" i="4"/>
  <c r="D61" i="4"/>
  <c r="D37" i="4"/>
  <c r="D43" i="4"/>
  <c r="D55" i="4"/>
  <c r="D49" i="4"/>
  <c r="D31" i="4"/>
  <c r="P37" i="4" s="1"/>
  <c r="Q37" i="4" s="1"/>
  <c r="H491" i="16"/>
  <c r="I491" i="16"/>
  <c r="J491" i="16"/>
  <c r="F535" i="16"/>
  <c r="H535" i="16"/>
  <c r="J535" i="16"/>
  <c r="I535" i="16"/>
  <c r="I599" i="16"/>
  <c r="H599" i="16"/>
  <c r="J599" i="16"/>
  <c r="F599" i="16"/>
  <c r="E1023" i="16"/>
  <c r="J1023" i="16"/>
  <c r="H1023" i="16"/>
  <c r="I1023" i="16"/>
  <c r="D1023" i="16"/>
  <c r="F1023" i="16"/>
  <c r="D1278" i="16"/>
  <c r="F1278" i="16"/>
  <c r="J1278" i="16"/>
  <c r="I1278" i="16"/>
  <c r="H1278" i="16"/>
  <c r="H1351" i="16"/>
  <c r="E1351" i="16"/>
  <c r="D1351" i="16"/>
  <c r="F1351" i="16"/>
  <c r="I1351" i="16"/>
  <c r="J1351" i="16"/>
  <c r="J1363" i="16"/>
  <c r="E1363" i="16"/>
  <c r="D1363" i="16"/>
  <c r="I1363" i="16"/>
  <c r="H1363" i="16"/>
  <c r="F1363" i="16"/>
  <c r="E1402" i="16"/>
  <c r="D1402" i="16"/>
  <c r="H1402" i="16"/>
  <c r="I1402" i="16"/>
  <c r="J1402" i="16"/>
  <c r="F1402" i="16"/>
  <c r="E1416" i="16"/>
  <c r="U1416" i="16" s="1"/>
  <c r="J1416" i="16"/>
  <c r="F1416" i="16"/>
  <c r="I1416" i="16"/>
  <c r="G1416" i="16"/>
  <c r="H1416" i="16"/>
  <c r="E1452" i="16"/>
  <c r="F1452" i="16"/>
  <c r="H1452" i="16"/>
  <c r="I1452" i="16"/>
  <c r="D1452" i="16"/>
  <c r="J1452" i="16"/>
  <c r="D1459" i="16"/>
  <c r="F1459" i="16"/>
  <c r="J1459" i="16"/>
  <c r="I1459" i="16"/>
  <c r="H1459" i="16"/>
  <c r="E1459" i="16"/>
  <c r="D1470" i="16"/>
  <c r="E1470" i="16"/>
  <c r="I1470" i="16"/>
  <c r="H1470" i="16"/>
  <c r="F1470" i="16"/>
  <c r="J1470" i="16"/>
  <c r="D1570" i="16"/>
  <c r="E1570" i="16"/>
  <c r="F1570" i="16"/>
  <c r="H1570" i="16"/>
  <c r="J1570" i="16"/>
  <c r="I1570" i="16"/>
  <c r="E1578" i="16"/>
  <c r="D1578" i="16"/>
  <c r="I1578" i="16"/>
  <c r="F1578" i="16"/>
  <c r="H1578" i="16"/>
  <c r="J1578" i="16"/>
  <c r="G1578" i="16"/>
  <c r="E1586" i="16"/>
  <c r="D1586" i="16"/>
  <c r="J1586" i="16"/>
  <c r="I1586" i="16"/>
  <c r="F1586" i="16"/>
  <c r="H1586" i="16"/>
  <c r="E1594" i="16"/>
  <c r="I1594" i="16"/>
  <c r="D1594" i="16"/>
  <c r="H1594" i="16"/>
  <c r="F1594" i="16"/>
  <c r="J1594" i="16"/>
  <c r="D1959" i="16"/>
  <c r="J1959" i="16"/>
  <c r="I1959" i="16"/>
  <c r="F1959" i="16"/>
  <c r="H1959" i="16"/>
  <c r="U2001" i="16"/>
  <c r="E2202" i="16"/>
  <c r="D2202" i="16"/>
  <c r="H2202" i="16"/>
  <c r="F2202" i="16"/>
  <c r="I2202" i="16"/>
  <c r="J2202" i="16"/>
  <c r="I2300" i="16"/>
  <c r="J2300" i="16"/>
  <c r="H2300" i="16"/>
  <c r="E2300" i="16"/>
  <c r="D2300" i="16"/>
  <c r="F2300" i="16"/>
  <c r="A16" i="10"/>
  <c r="B33" i="4"/>
  <c r="A21" i="10" s="1"/>
  <c r="B46" i="4"/>
  <c r="A32" i="10" s="1"/>
  <c r="B52" i="4"/>
  <c r="A37" i="10" s="1"/>
  <c r="A27" i="10"/>
  <c r="B58" i="4"/>
  <c r="A42" i="10" s="1"/>
  <c r="E2041" i="16"/>
  <c r="I2041" i="16"/>
  <c r="J2041" i="16"/>
  <c r="F2041" i="16"/>
  <c r="H2041" i="16"/>
  <c r="E2045" i="16"/>
  <c r="J2045" i="16"/>
  <c r="I2045" i="16"/>
  <c r="F2045" i="16"/>
  <c r="H2056" i="16"/>
  <c r="E2056" i="16"/>
  <c r="J2056" i="16"/>
  <c r="D2056" i="16"/>
  <c r="I2056" i="16"/>
  <c r="F2056" i="16"/>
  <c r="D2045" i="16"/>
  <c r="U1903" i="16"/>
  <c r="D1048" i="16"/>
  <c r="E1048" i="16"/>
  <c r="F1048" i="16"/>
  <c r="G1048" i="16"/>
  <c r="J1048" i="16"/>
  <c r="H1048" i="16"/>
  <c r="I1048" i="16"/>
  <c r="D1878" i="16"/>
  <c r="H1878" i="16"/>
  <c r="E1878" i="16"/>
  <c r="I1878" i="16"/>
  <c r="J1878" i="16"/>
  <c r="G1878" i="16"/>
  <c r="F1878" i="16"/>
  <c r="F2194" i="16"/>
  <c r="I2194" i="16"/>
  <c r="E2194" i="16"/>
  <c r="D2194" i="16"/>
  <c r="F2217" i="16"/>
  <c r="H2217" i="16"/>
  <c r="D2217" i="16"/>
  <c r="E2217" i="16"/>
  <c r="I2217" i="16"/>
  <c r="J2217" i="16"/>
  <c r="E1566" i="16"/>
  <c r="H1566" i="16"/>
  <c r="F1566" i="16"/>
  <c r="I1566" i="16"/>
  <c r="J1566" i="16"/>
  <c r="G2056" i="16"/>
  <c r="I2060" i="16"/>
  <c r="E2060" i="16"/>
  <c r="F2060" i="16"/>
  <c r="J2060" i="16"/>
  <c r="D2060" i="16"/>
  <c r="H2060" i="16"/>
  <c r="D2126" i="16"/>
  <c r="E2126" i="16"/>
  <c r="I2126" i="16"/>
  <c r="J2126" i="16"/>
  <c r="F2126" i="16"/>
  <c r="H2126" i="16"/>
  <c r="I2306" i="16"/>
  <c r="J2306" i="16"/>
  <c r="H2306" i="16"/>
  <c r="F2306" i="16"/>
  <c r="H2321" i="16"/>
  <c r="E2321" i="16"/>
  <c r="D2321" i="16"/>
  <c r="I2321" i="16"/>
  <c r="J2321" i="16"/>
  <c r="F2321" i="16"/>
  <c r="G2329" i="16"/>
  <c r="D2329" i="16"/>
  <c r="H2329" i="16"/>
  <c r="E2329" i="16"/>
  <c r="F2329" i="16"/>
  <c r="J2329" i="16"/>
  <c r="I2329" i="16"/>
  <c r="D2359" i="16"/>
  <c r="I2359" i="16"/>
  <c r="J2359" i="16"/>
  <c r="F2359" i="16"/>
  <c r="E2359" i="16"/>
  <c r="H2359" i="16"/>
  <c r="F2414" i="16"/>
  <c r="G2414" i="16"/>
  <c r="G49" i="4"/>
  <c r="G68" i="4"/>
  <c r="G31" i="4"/>
  <c r="G55" i="4"/>
  <c r="G37" i="4"/>
  <c r="G43" i="4"/>
  <c r="G61" i="4"/>
  <c r="D1963" i="16"/>
  <c r="U1963" i="16" s="1"/>
  <c r="J1963" i="16"/>
  <c r="H1963" i="16"/>
  <c r="I1963" i="16"/>
  <c r="F1963" i="16"/>
  <c r="F499" i="16"/>
  <c r="H499" i="16"/>
  <c r="I499" i="16"/>
  <c r="J499" i="16"/>
  <c r="U580" i="16"/>
  <c r="D1258" i="16"/>
  <c r="E1258" i="16"/>
  <c r="F1258" i="16"/>
  <c r="J1258" i="16"/>
  <c r="H1258" i="16"/>
  <c r="G1258" i="16"/>
  <c r="I1258" i="16"/>
  <c r="H1359" i="16"/>
  <c r="F1359" i="16"/>
  <c r="I1359" i="16"/>
  <c r="J1359" i="16"/>
  <c r="I1410" i="16"/>
  <c r="J1410" i="16"/>
  <c r="H1410" i="16"/>
  <c r="F1410" i="16"/>
  <c r="E1424" i="16"/>
  <c r="F1424" i="16"/>
  <c r="J1424" i="16"/>
  <c r="I1424" i="16"/>
  <c r="G1462" i="16"/>
  <c r="F1466" i="16"/>
  <c r="D1466" i="16"/>
  <c r="H1466" i="16"/>
  <c r="I1466" i="16"/>
  <c r="J1466" i="16"/>
  <c r="E1466" i="16"/>
  <c r="G1474" i="16"/>
  <c r="I1496" i="16"/>
  <c r="D1496" i="16"/>
  <c r="E1496" i="16"/>
  <c r="H1496" i="16"/>
  <c r="J1496" i="16"/>
  <c r="F1496" i="16"/>
  <c r="J1511" i="16"/>
  <c r="D1511" i="16"/>
  <c r="E1511" i="16"/>
  <c r="F1511" i="16"/>
  <c r="H1511" i="16"/>
  <c r="I1511" i="16"/>
  <c r="E1525" i="16"/>
  <c r="F1525" i="16"/>
  <c r="J1525" i="16"/>
  <c r="I1525" i="16"/>
  <c r="D1525" i="16"/>
  <c r="H1525" i="16"/>
  <c r="G1525" i="16"/>
  <c r="E1558" i="16"/>
  <c r="D1558" i="16"/>
  <c r="I1558" i="16"/>
  <c r="F1558" i="16"/>
  <c r="H1558" i="16"/>
  <c r="D1628" i="16"/>
  <c r="E1628" i="16"/>
  <c r="F1628" i="16"/>
  <c r="J1628" i="16"/>
  <c r="H1628" i="16"/>
  <c r="I1628" i="16"/>
  <c r="J1975" i="16"/>
  <c r="E1975" i="16"/>
  <c r="H1975" i="16"/>
  <c r="D1975" i="16"/>
  <c r="I1975" i="16"/>
  <c r="F1975" i="16"/>
  <c r="U1505" i="16"/>
  <c r="U2295" i="16"/>
  <c r="D1983" i="16"/>
  <c r="H1983" i="16"/>
  <c r="J1983" i="16"/>
  <c r="G1983" i="16"/>
  <c r="E1983" i="16"/>
  <c r="F1983" i="16"/>
  <c r="I1983" i="16"/>
  <c r="F2171" i="16"/>
  <c r="D2171" i="16"/>
  <c r="E2171" i="16"/>
  <c r="H2171" i="16"/>
  <c r="J2171" i="16"/>
  <c r="I2171" i="16"/>
  <c r="U1308" i="16"/>
  <c r="E1474" i="16"/>
  <c r="U1474" i="16" s="1"/>
  <c r="U562" i="16"/>
  <c r="U1156" i="16"/>
  <c r="U837" i="16"/>
  <c r="U1262" i="16"/>
  <c r="U1320" i="16"/>
  <c r="U1208" i="16"/>
  <c r="U516" i="16"/>
  <c r="U1214" i="16"/>
  <c r="H2045" i="16"/>
  <c r="D2041" i="16"/>
  <c r="J1420" i="16"/>
  <c r="F1445" i="16"/>
  <c r="F2325" i="16"/>
  <c r="H1420" i="16"/>
  <c r="U1250" i="16"/>
  <c r="E2325" i="16"/>
  <c r="I1602" i="16"/>
  <c r="U1912" i="16"/>
  <c r="J2414" i="16"/>
  <c r="D2414" i="16"/>
  <c r="U2358" i="16"/>
  <c r="U1597" i="16"/>
  <c r="U947" i="16"/>
  <c r="U2155" i="16"/>
  <c r="G1554" i="16"/>
  <c r="E1554" i="16"/>
  <c r="U1554" i="16" s="1"/>
  <c r="U1237" i="16"/>
  <c r="U2033" i="16"/>
  <c r="U879" i="16"/>
  <c r="U1017" i="16"/>
  <c r="U744" i="16"/>
  <c r="G1289" i="16"/>
  <c r="J1539" i="16"/>
  <c r="G1539" i="16"/>
  <c r="D1539" i="16"/>
  <c r="H1539" i="16"/>
  <c r="F1539" i="16"/>
  <c r="E1539" i="16"/>
  <c r="I1539" i="16"/>
  <c r="U2137" i="16"/>
  <c r="G2202" i="16"/>
  <c r="G2300" i="16"/>
  <c r="U597" i="16"/>
  <c r="F1590" i="16"/>
  <c r="G1590" i="16"/>
  <c r="C41" i="10"/>
  <c r="D41" i="10"/>
  <c r="C35" i="10"/>
  <c r="D35" i="10"/>
  <c r="G2045" i="16"/>
  <c r="D2068" i="16"/>
  <c r="E2068" i="16"/>
  <c r="H2068" i="16"/>
  <c r="J2068" i="16"/>
  <c r="F2068" i="16"/>
  <c r="I2068" i="16"/>
  <c r="F2092" i="16"/>
  <c r="E2092" i="16"/>
  <c r="I2092" i="16"/>
  <c r="D2092" i="16"/>
  <c r="H2092" i="16"/>
  <c r="J2092" i="16"/>
  <c r="D2100" i="16"/>
  <c r="E2100" i="16"/>
  <c r="H2100" i="16"/>
  <c r="I2100" i="16"/>
  <c r="F2100" i="16"/>
  <c r="J2100" i="16"/>
  <c r="D2122" i="16"/>
  <c r="E2122" i="16"/>
  <c r="H2122" i="16"/>
  <c r="I2122" i="16"/>
  <c r="J2122" i="16"/>
  <c r="F2122" i="16"/>
  <c r="G2122" i="16"/>
  <c r="G2345" i="16"/>
  <c r="U2352" i="16"/>
  <c r="G2363" i="16"/>
  <c r="G2422" i="16"/>
  <c r="E2442" i="16"/>
  <c r="D2442" i="16"/>
  <c r="F2442" i="16"/>
  <c r="J2442" i="16"/>
  <c r="I2442" i="16"/>
  <c r="H2442" i="16"/>
  <c r="F2451" i="16"/>
  <c r="E2451" i="16"/>
  <c r="I2451" i="16"/>
  <c r="J2451" i="16"/>
  <c r="D2451" i="16"/>
  <c r="H2451" i="16"/>
  <c r="B65" i="4"/>
  <c r="A48" i="10" s="1"/>
  <c r="B59" i="4"/>
  <c r="A43" i="10" s="1"/>
  <c r="B47" i="4"/>
  <c r="A33" i="10" s="1"/>
  <c r="B53" i="4"/>
  <c r="A38" i="10" s="1"/>
  <c r="A28" i="10"/>
  <c r="B34" i="4"/>
  <c r="A22" i="10" s="1"/>
  <c r="A17" i="10"/>
  <c r="U492" i="16"/>
  <c r="H603" i="16"/>
  <c r="J603" i="16"/>
  <c r="I603" i="16"/>
  <c r="H509" i="16"/>
  <c r="I509" i="16"/>
  <c r="F509" i="16"/>
  <c r="J509" i="16"/>
  <c r="H495" i="16"/>
  <c r="J495" i="16"/>
  <c r="F495" i="16"/>
  <c r="I495" i="16"/>
  <c r="F584" i="16"/>
  <c r="H584" i="16"/>
  <c r="J584" i="16"/>
  <c r="I584" i="16"/>
  <c r="H588" i="16"/>
  <c r="D588" i="16"/>
  <c r="E588" i="16"/>
  <c r="J588" i="16"/>
  <c r="F588" i="16"/>
  <c r="I588" i="16"/>
  <c r="G1023" i="16"/>
  <c r="G1098" i="16"/>
  <c r="D1266" i="16"/>
  <c r="E1266" i="16"/>
  <c r="F1266" i="16"/>
  <c r="J1266" i="16"/>
  <c r="I1266" i="16"/>
  <c r="H1266" i="16"/>
  <c r="D1373" i="16"/>
  <c r="E1373" i="16"/>
  <c r="I1373" i="16"/>
  <c r="F1373" i="16"/>
  <c r="H1373" i="16"/>
  <c r="J1373" i="16"/>
  <c r="D1377" i="16"/>
  <c r="H1377" i="16"/>
  <c r="J1377" i="16"/>
  <c r="I1377" i="16"/>
  <c r="U1408" i="16"/>
  <c r="G1431" i="16"/>
  <c r="G1499" i="16"/>
  <c r="I1503" i="16"/>
  <c r="D1503" i="16"/>
  <c r="J1503" i="16"/>
  <c r="H1503" i="16"/>
  <c r="E1503" i="16"/>
  <c r="F1503" i="16"/>
  <c r="D1521" i="16"/>
  <c r="U1521" i="16" s="1"/>
  <c r="J1521" i="16"/>
  <c r="I1521" i="16"/>
  <c r="F1521" i="16"/>
  <c r="H1521" i="16"/>
  <c r="G1521" i="16"/>
  <c r="G1562" i="16"/>
  <c r="E1574" i="16"/>
  <c r="D1574" i="16"/>
  <c r="J1574" i="16"/>
  <c r="H1574" i="16"/>
  <c r="F1574" i="16"/>
  <c r="I1574" i="16"/>
  <c r="E1582" i="16"/>
  <c r="J1582" i="16"/>
  <c r="F1582" i="16"/>
  <c r="I1582" i="16"/>
  <c r="D1582" i="16"/>
  <c r="H1582" i="16"/>
  <c r="F1598" i="16"/>
  <c r="I1598" i="16"/>
  <c r="J1598" i="16"/>
  <c r="E1624" i="16"/>
  <c r="H1624" i="16"/>
  <c r="D1624" i="16"/>
  <c r="I1624" i="16"/>
  <c r="F1624" i="16"/>
  <c r="J1624" i="16"/>
  <c r="G1971" i="16"/>
  <c r="E2180" i="16"/>
  <c r="F2180" i="16"/>
  <c r="I2180" i="16"/>
  <c r="J2180" i="16"/>
  <c r="H2180" i="16"/>
  <c r="F2184" i="16"/>
  <c r="E2184" i="16"/>
  <c r="H2184" i="16"/>
  <c r="D2184" i="16"/>
  <c r="I2184" i="16"/>
  <c r="J2184" i="16"/>
  <c r="G1963" i="16"/>
  <c r="U2228" i="16"/>
  <c r="U2109" i="16"/>
  <c r="U787" i="16"/>
  <c r="U709" i="16"/>
  <c r="U1238" i="16"/>
  <c r="U2149" i="16"/>
  <c r="U2124" i="16"/>
  <c r="U1981" i="16"/>
  <c r="U612" i="16"/>
  <c r="U1463" i="16"/>
  <c r="U1932" i="16"/>
  <c r="U2382" i="16"/>
  <c r="U1191" i="16"/>
  <c r="U739" i="16"/>
  <c r="U2236" i="16"/>
  <c r="U1644" i="16"/>
  <c r="U1332" i="16"/>
  <c r="U2156" i="16"/>
  <c r="U648" i="16"/>
  <c r="U1593" i="16"/>
  <c r="U1545" i="16"/>
  <c r="U1529" i="16"/>
  <c r="U912" i="16"/>
  <c r="U844" i="16"/>
  <c r="U1775" i="16"/>
  <c r="U2242" i="16"/>
  <c r="U786" i="16"/>
  <c r="U1305" i="16"/>
  <c r="U1581" i="16"/>
  <c r="U2107" i="16"/>
  <c r="U1542" i="16"/>
  <c r="U849" i="16"/>
  <c r="U801" i="16"/>
  <c r="U725" i="16"/>
  <c r="U1352" i="16"/>
  <c r="U508" i="16"/>
  <c r="U1268" i="16"/>
  <c r="U1418" i="16"/>
  <c r="U659" i="16"/>
  <c r="U939" i="16"/>
  <c r="U493" i="16"/>
  <c r="U1152" i="16"/>
  <c r="U822" i="16"/>
  <c r="U774" i="16"/>
  <c r="U1857" i="16"/>
  <c r="U2097" i="16"/>
  <c r="U1160" i="16"/>
  <c r="U2179" i="16"/>
  <c r="U1533" i="16"/>
  <c r="U1322" i="16"/>
  <c r="U813" i="16"/>
  <c r="U803" i="16"/>
  <c r="U2182" i="16"/>
  <c r="U2027" i="16"/>
  <c r="U1075" i="16"/>
  <c r="U824" i="16"/>
  <c r="U1183" i="16"/>
  <c r="U2285" i="16"/>
  <c r="U1036" i="16"/>
  <c r="U1719" i="16"/>
  <c r="U706" i="16"/>
  <c r="U700" i="16"/>
  <c r="U1958" i="16"/>
  <c r="U551" i="16"/>
  <c r="U366" i="16"/>
  <c r="U645" i="16"/>
  <c r="U627" i="16"/>
  <c r="U781" i="16"/>
  <c r="U967" i="16"/>
  <c r="U1532" i="16"/>
  <c r="U1074" i="16"/>
  <c r="U1893" i="16"/>
  <c r="U1803" i="16"/>
  <c r="U1112" i="16"/>
  <c r="U697" i="16"/>
  <c r="U941" i="16"/>
  <c r="U2043" i="16"/>
  <c r="U2009" i="16"/>
  <c r="U870" i="16"/>
  <c r="U971" i="16"/>
  <c r="U1063" i="16"/>
  <c r="U1032" i="16"/>
  <c r="U856" i="16"/>
  <c r="U536" i="16"/>
  <c r="U1660" i="16"/>
  <c r="U828" i="16"/>
  <c r="U759" i="16"/>
  <c r="U1739" i="16"/>
  <c r="U872" i="16"/>
  <c r="U1078" i="16"/>
  <c r="U1396" i="16"/>
  <c r="U1081" i="16"/>
  <c r="U1715" i="16"/>
  <c r="U1309" i="16"/>
  <c r="U1203" i="16"/>
  <c r="U1108" i="16"/>
  <c r="U656" i="16"/>
  <c r="U2441" i="16"/>
  <c r="U1190" i="16"/>
  <c r="U1388" i="16"/>
  <c r="U917" i="16"/>
  <c r="U1941" i="16"/>
  <c r="U1116" i="16"/>
  <c r="U2035" i="16"/>
  <c r="U1820" i="16"/>
  <c r="U1211" i="16"/>
  <c r="U1159" i="16"/>
  <c r="U809" i="16"/>
  <c r="U660" i="16"/>
  <c r="U574" i="16"/>
  <c r="U1105" i="16"/>
  <c r="U635" i="16"/>
  <c r="U1243" i="16"/>
  <c r="U1411" i="16"/>
  <c r="U2386" i="16"/>
  <c r="U1750" i="16"/>
  <c r="U1294" i="16"/>
  <c r="U1003" i="16"/>
  <c r="U926" i="16"/>
  <c r="U864" i="16"/>
  <c r="U601" i="16"/>
  <c r="U1124" i="16"/>
  <c r="U685" i="16"/>
  <c r="U1176" i="16"/>
  <c r="U1066" i="16"/>
  <c r="U823" i="16"/>
  <c r="U1731" i="16"/>
  <c r="U2342" i="16"/>
  <c r="U1553" i="16"/>
  <c r="U571" i="16"/>
  <c r="U2341" i="16"/>
  <c r="U1976" i="16"/>
  <c r="U1515" i="16"/>
  <c r="U916" i="16"/>
  <c r="U704" i="16"/>
  <c r="U556" i="16"/>
  <c r="U708" i="16"/>
  <c r="U807" i="16"/>
  <c r="U1683" i="16"/>
  <c r="U1041" i="16"/>
  <c r="U713" i="16"/>
  <c r="U582" i="16"/>
  <c r="U539" i="16"/>
  <c r="U2055" i="16"/>
  <c r="U2318" i="16"/>
  <c r="U1028" i="16"/>
  <c r="U569" i="16"/>
  <c r="U2433" i="16"/>
  <c r="U2016" i="16"/>
  <c r="U1302" i="16"/>
  <c r="U1128" i="16"/>
  <c r="U2188" i="16"/>
  <c r="U1180" i="16"/>
  <c r="U1085" i="16"/>
  <c r="U2160" i="16"/>
  <c r="U719" i="16"/>
  <c r="U490" i="16"/>
  <c r="U679" i="16"/>
  <c r="U710" i="16"/>
  <c r="U1783" i="16"/>
  <c r="U1706" i="16"/>
  <c r="U747" i="16"/>
  <c r="U2152" i="16"/>
  <c r="U681" i="16"/>
  <c r="U2440" i="16"/>
  <c r="U1833" i="16"/>
  <c r="U877" i="16"/>
  <c r="U2245" i="16"/>
  <c r="U711" i="16"/>
  <c r="U1004" i="16"/>
  <c r="U1730" i="16"/>
  <c r="U1931" i="16"/>
  <c r="U1844" i="16"/>
  <c r="U1210" i="16"/>
  <c r="U1746" i="16"/>
  <c r="U1290" i="16"/>
  <c r="U2450" i="16"/>
  <c r="E336" i="16"/>
  <c r="D336" i="16"/>
  <c r="F336" i="16"/>
  <c r="H336" i="16"/>
  <c r="I336" i="16"/>
  <c r="J336" i="16"/>
  <c r="E358" i="16"/>
  <c r="D358" i="16"/>
  <c r="F358" i="16"/>
  <c r="I358" i="16"/>
  <c r="J358" i="16"/>
  <c r="H358" i="16"/>
  <c r="E384" i="16"/>
  <c r="D384" i="16"/>
  <c r="F384" i="16"/>
  <c r="I384" i="16"/>
  <c r="H384" i="16"/>
  <c r="J384" i="16"/>
  <c r="F42" i="10"/>
  <c r="H42" i="10" s="1"/>
  <c r="F37" i="10"/>
  <c r="H37" i="10" s="1"/>
  <c r="H27" i="10"/>
  <c r="F32" i="10"/>
  <c r="H32" i="10" s="1"/>
  <c r="F47" i="10"/>
  <c r="H47" i="10" s="1"/>
  <c r="F50" i="10"/>
  <c r="C31" i="10"/>
  <c r="D31" i="10"/>
  <c r="E362" i="16"/>
  <c r="D362" i="16"/>
  <c r="J362" i="16"/>
  <c r="I362" i="16"/>
  <c r="G362" i="16"/>
  <c r="F362" i="16"/>
  <c r="H362" i="16"/>
  <c r="D410" i="16"/>
  <c r="E410" i="16"/>
  <c r="F410" i="16"/>
  <c r="J410" i="16"/>
  <c r="I410" i="16"/>
  <c r="H410" i="16"/>
  <c r="E462" i="16"/>
  <c r="D462" i="16"/>
  <c r="I462" i="16"/>
  <c r="J462" i="16"/>
  <c r="H462" i="16"/>
  <c r="F462" i="16"/>
  <c r="U1114" i="16"/>
  <c r="U1083" i="16"/>
  <c r="U2081" i="16"/>
  <c r="U538" i="16"/>
  <c r="U874" i="16"/>
  <c r="U859" i="16"/>
  <c r="U1189" i="16"/>
  <c r="U2360" i="16"/>
  <c r="U1133" i="16"/>
  <c r="U1182" i="16"/>
  <c r="U2047" i="16"/>
  <c r="U690" i="16"/>
  <c r="U683" i="16"/>
  <c r="U1537" i="16"/>
  <c r="U1000" i="16"/>
  <c r="U2263" i="16"/>
  <c r="U531" i="16"/>
  <c r="U1387" i="16"/>
  <c r="U2019" i="16"/>
  <c r="U2085" i="16"/>
  <c r="U503" i="16"/>
  <c r="U1109" i="16"/>
  <c r="U2104" i="16"/>
  <c r="U2005" i="16"/>
  <c r="U942" i="16"/>
  <c r="U1346" i="16"/>
  <c r="U970" i="16"/>
  <c r="U1964" i="16"/>
  <c r="U590" i="16"/>
  <c r="U2291" i="16"/>
  <c r="U1261" i="16"/>
  <c r="U1240" i="16"/>
  <c r="U1354" i="16"/>
  <c r="U882" i="16"/>
  <c r="U1765" i="16"/>
  <c r="E326" i="16"/>
  <c r="D326" i="16"/>
  <c r="F326" i="16"/>
  <c r="H326" i="16"/>
  <c r="I326" i="16"/>
  <c r="J326" i="16"/>
  <c r="E372" i="16"/>
  <c r="D372" i="16"/>
  <c r="I372" i="16"/>
  <c r="J372" i="16"/>
  <c r="H372" i="16"/>
  <c r="F372" i="16"/>
  <c r="E380" i="16"/>
  <c r="D380" i="16"/>
  <c r="F380" i="16"/>
  <c r="J380" i="16"/>
  <c r="I380" i="16"/>
  <c r="H380" i="16"/>
  <c r="E398" i="16"/>
  <c r="D398" i="16"/>
  <c r="F398" i="16"/>
  <c r="H398" i="16"/>
  <c r="I398" i="16"/>
  <c r="J398" i="16"/>
  <c r="E408" i="16"/>
  <c r="D408" i="16"/>
  <c r="F408" i="16"/>
  <c r="I408" i="16"/>
  <c r="J408" i="16"/>
  <c r="H408" i="16"/>
  <c r="E426" i="16"/>
  <c r="D426" i="16"/>
  <c r="J426" i="16"/>
  <c r="I426" i="16"/>
  <c r="H426" i="16"/>
  <c r="F426" i="16"/>
  <c r="E460" i="16"/>
  <c r="D460" i="16"/>
  <c r="J460" i="16"/>
  <c r="H460" i="16"/>
  <c r="I460" i="16"/>
  <c r="F460" i="16"/>
  <c r="E464" i="16"/>
  <c r="D464" i="16"/>
  <c r="F464" i="16"/>
  <c r="H464" i="16"/>
  <c r="I464" i="16"/>
  <c r="J464" i="16"/>
  <c r="E468" i="16"/>
  <c r="D468" i="16"/>
  <c r="J468" i="16"/>
  <c r="I468" i="16"/>
  <c r="F468" i="16"/>
  <c r="H468" i="16"/>
  <c r="E482" i="16"/>
  <c r="D482" i="16"/>
  <c r="J482" i="16"/>
  <c r="F482" i="16"/>
  <c r="G482" i="16"/>
  <c r="I482" i="16"/>
  <c r="H482" i="16"/>
  <c r="E488" i="16"/>
  <c r="D488" i="16"/>
  <c r="J488" i="16"/>
  <c r="H488" i="16"/>
  <c r="F488" i="16"/>
  <c r="I488" i="16"/>
  <c r="U502" i="16"/>
  <c r="U923" i="16"/>
  <c r="U1714" i="16"/>
  <c r="U676" i="16"/>
  <c r="U1967" i="16"/>
  <c r="U2199" i="16"/>
  <c r="U1895" i="16"/>
  <c r="U1129" i="16"/>
  <c r="U876" i="16"/>
  <c r="U1179" i="16"/>
  <c r="U604" i="16"/>
  <c r="U1555" i="16"/>
  <c r="U2353" i="16"/>
  <c r="U1246" i="16"/>
  <c r="U578" i="16"/>
  <c r="E328" i="16"/>
  <c r="D328" i="16"/>
  <c r="F328" i="16"/>
  <c r="H328" i="16"/>
  <c r="J328" i="16"/>
  <c r="I328" i="16"/>
  <c r="E348" i="16"/>
  <c r="D348" i="16"/>
  <c r="I348" i="16"/>
  <c r="H348" i="16"/>
  <c r="F348" i="16"/>
  <c r="J348" i="16"/>
  <c r="E364" i="16"/>
  <c r="D364" i="16"/>
  <c r="I364" i="16"/>
  <c r="J364" i="16"/>
  <c r="F364" i="16"/>
  <c r="H364" i="16"/>
  <c r="E386" i="16"/>
  <c r="D386" i="16"/>
  <c r="J386" i="16"/>
  <c r="H386" i="16"/>
  <c r="I386" i="16"/>
  <c r="F386" i="16"/>
  <c r="E428" i="16"/>
  <c r="D428" i="16"/>
  <c r="J428" i="16"/>
  <c r="I428" i="16"/>
  <c r="F428" i="16"/>
  <c r="H428" i="16"/>
  <c r="E442" i="16"/>
  <c r="D442" i="16"/>
  <c r="H442" i="16"/>
  <c r="F442" i="16"/>
  <c r="J442" i="16"/>
  <c r="I442" i="16"/>
  <c r="E458" i="16"/>
  <c r="D458" i="16"/>
  <c r="F458" i="16"/>
  <c r="H458" i="16"/>
  <c r="J458" i="16"/>
  <c r="I458" i="16"/>
  <c r="E472" i="16"/>
  <c r="D472" i="16"/>
  <c r="J472" i="16"/>
  <c r="H472" i="16"/>
  <c r="I472" i="16"/>
  <c r="F472" i="16"/>
  <c r="C17" i="10"/>
  <c r="D17" i="10"/>
  <c r="U1207" i="16"/>
  <c r="U1583" i="16"/>
  <c r="U1107" i="16"/>
  <c r="U1565" i="16"/>
  <c r="U1703" i="16"/>
  <c r="U2101" i="16"/>
  <c r="U1670" i="16"/>
  <c r="U929" i="16"/>
  <c r="U2032" i="16"/>
  <c r="C46" i="10"/>
  <c r="D46" i="10"/>
  <c r="U506" i="16"/>
  <c r="U794" i="16"/>
  <c r="U1362" i="16"/>
  <c r="U1347" i="16"/>
  <c r="E332" i="16"/>
  <c r="D332" i="16"/>
  <c r="J332" i="16"/>
  <c r="F332" i="16"/>
  <c r="I332" i="16"/>
  <c r="H332" i="16"/>
  <c r="E368" i="16"/>
  <c r="D368" i="16"/>
  <c r="H368" i="16"/>
  <c r="F368" i="16"/>
  <c r="J368" i="16"/>
  <c r="I368" i="16"/>
  <c r="E424" i="16"/>
  <c r="D424" i="16"/>
  <c r="J424" i="16"/>
  <c r="H424" i="16"/>
  <c r="F424" i="16"/>
  <c r="I424" i="16"/>
  <c r="E438" i="16"/>
  <c r="D438" i="16"/>
  <c r="F438" i="16"/>
  <c r="J438" i="16"/>
  <c r="H438" i="16"/>
  <c r="I438" i="16"/>
  <c r="G438" i="16"/>
  <c r="E444" i="16"/>
  <c r="D444" i="16"/>
  <c r="H444" i="16"/>
  <c r="F444" i="16"/>
  <c r="I444" i="16"/>
  <c r="J444" i="16"/>
  <c r="E450" i="16"/>
  <c r="D450" i="16"/>
  <c r="I450" i="16"/>
  <c r="F450" i="16"/>
  <c r="H450" i="16"/>
  <c r="J450" i="16"/>
  <c r="E456" i="16"/>
  <c r="D456" i="16"/>
  <c r="F456" i="16"/>
  <c r="J456" i="16"/>
  <c r="H456" i="16"/>
  <c r="I456" i="16"/>
  <c r="U1809" i="16"/>
  <c r="U1679" i="16"/>
  <c r="U2280" i="16"/>
  <c r="U1300" i="16"/>
  <c r="U2430" i="16"/>
  <c r="G348" i="16"/>
  <c r="C61" i="10"/>
  <c r="D61" i="10"/>
  <c r="E350" i="16"/>
  <c r="D350" i="16"/>
  <c r="I350" i="16"/>
  <c r="J350" i="16"/>
  <c r="H350" i="16"/>
  <c r="F350" i="16"/>
  <c r="E434" i="16"/>
  <c r="D434" i="16"/>
  <c r="F434" i="16"/>
  <c r="H434" i="16"/>
  <c r="I434" i="16"/>
  <c r="J434" i="16"/>
  <c r="E392" i="16"/>
  <c r="D392" i="16"/>
  <c r="J392" i="16"/>
  <c r="I392" i="16"/>
  <c r="F392" i="16"/>
  <c r="H392" i="16"/>
  <c r="E376" i="16"/>
  <c r="D376" i="16"/>
  <c r="I376" i="16"/>
  <c r="J376" i="16"/>
  <c r="F376" i="16"/>
  <c r="H376" i="16"/>
  <c r="E2339" i="16"/>
  <c r="F2339" i="16"/>
  <c r="D2339" i="16"/>
  <c r="I2339" i="16"/>
  <c r="H2339" i="16"/>
  <c r="J2339" i="16"/>
  <c r="U2214" i="16"/>
  <c r="U2201" i="16"/>
  <c r="U910" i="16"/>
  <c r="U1668" i="16"/>
  <c r="U2191" i="16"/>
  <c r="U1059" i="16"/>
  <c r="U577" i="16"/>
  <c r="U1341" i="16"/>
  <c r="U1998" i="16"/>
  <c r="U614" i="16"/>
  <c r="U494" i="16"/>
  <c r="U808" i="16"/>
  <c r="U1348" i="16"/>
  <c r="U1058" i="16"/>
  <c r="U1102" i="16"/>
  <c r="U1110" i="16"/>
  <c r="U2225" i="16"/>
  <c r="U1304" i="16"/>
  <c r="U896" i="16"/>
  <c r="U1595" i="16"/>
  <c r="U1088" i="16"/>
  <c r="U688" i="16"/>
  <c r="U2437" i="16"/>
  <c r="U2044" i="16"/>
  <c r="U1560" i="16"/>
  <c r="U1008" i="16"/>
  <c r="U572" i="16"/>
  <c r="U1575" i="16"/>
  <c r="U1269" i="16"/>
  <c r="U743" i="16"/>
  <c r="U1374" i="16"/>
  <c r="U2229" i="16"/>
  <c r="U2425" i="16"/>
  <c r="U965" i="16"/>
  <c r="U1693" i="16"/>
  <c r="U520" i="16"/>
  <c r="U2315" i="16"/>
  <c r="U1422" i="16"/>
  <c r="U1954" i="16"/>
  <c r="G336" i="16"/>
  <c r="E342" i="16"/>
  <c r="D342" i="16"/>
  <c r="F342" i="16"/>
  <c r="J342" i="16"/>
  <c r="H342" i="16"/>
  <c r="I342" i="16"/>
  <c r="G342" i="16"/>
  <c r="E344" i="16"/>
  <c r="D344" i="16"/>
  <c r="J344" i="16"/>
  <c r="I344" i="16"/>
  <c r="H344" i="16"/>
  <c r="F344" i="16"/>
  <c r="E374" i="16"/>
  <c r="D374" i="16"/>
  <c r="J374" i="16"/>
  <c r="H374" i="16"/>
  <c r="F374" i="16"/>
  <c r="I374" i="16"/>
  <c r="G408" i="16"/>
  <c r="D416" i="16"/>
  <c r="E416" i="16"/>
  <c r="F416" i="16"/>
  <c r="J416" i="16"/>
  <c r="I416" i="16"/>
  <c r="H416" i="16"/>
  <c r="D420" i="16"/>
  <c r="E420" i="16"/>
  <c r="H420" i="16"/>
  <c r="F420" i="16"/>
  <c r="I420" i="16"/>
  <c r="J420" i="16"/>
  <c r="G434" i="16"/>
  <c r="E446" i="16"/>
  <c r="D446" i="16"/>
  <c r="J446" i="16"/>
  <c r="F446" i="16"/>
  <c r="I446" i="16"/>
  <c r="H446" i="16"/>
  <c r="E448" i="16"/>
  <c r="D448" i="16"/>
  <c r="F448" i="16"/>
  <c r="I448" i="16"/>
  <c r="H448" i="16"/>
  <c r="J448" i="16"/>
  <c r="E454" i="16"/>
  <c r="D454" i="16"/>
  <c r="F454" i="16"/>
  <c r="H454" i="16"/>
  <c r="J454" i="16"/>
  <c r="I454" i="16"/>
  <c r="U865" i="16"/>
  <c r="U1219" i="16"/>
  <c r="U2407" i="16"/>
  <c r="U2237" i="16"/>
  <c r="U589" i="16"/>
  <c r="U2212" i="16"/>
  <c r="U1275" i="16"/>
  <c r="U1978" i="16"/>
  <c r="U2112" i="16"/>
  <c r="U1163" i="16"/>
  <c r="U1019" i="16"/>
  <c r="U1423" i="16"/>
  <c r="U557" i="16"/>
  <c r="U1449" i="16"/>
  <c r="U1622" i="16"/>
  <c r="U878" i="16"/>
  <c r="E334" i="16"/>
  <c r="D334" i="16"/>
  <c r="I334" i="16"/>
  <c r="H334" i="16"/>
  <c r="F334" i="16"/>
  <c r="J334" i="16"/>
  <c r="E378" i="16"/>
  <c r="D378" i="16"/>
  <c r="H378" i="16"/>
  <c r="I378" i="16"/>
  <c r="F378" i="16"/>
  <c r="J378" i="16"/>
  <c r="E400" i="16"/>
  <c r="D400" i="16"/>
  <c r="F400" i="16"/>
  <c r="H400" i="16"/>
  <c r="J400" i="16"/>
  <c r="I400" i="16"/>
  <c r="D414" i="16"/>
  <c r="E414" i="16"/>
  <c r="F414" i="16"/>
  <c r="I414" i="16"/>
  <c r="J414" i="16"/>
  <c r="H414" i="16"/>
  <c r="E422" i="16"/>
  <c r="D422" i="16"/>
  <c r="I422" i="16"/>
  <c r="J422" i="16"/>
  <c r="F422" i="16"/>
  <c r="H422" i="16"/>
  <c r="E486" i="16"/>
  <c r="D486" i="16"/>
  <c r="J486" i="16"/>
  <c r="F486" i="16"/>
  <c r="H486" i="16"/>
  <c r="I486" i="16"/>
  <c r="U1084" i="16"/>
  <c r="U514" i="16"/>
  <c r="U1650" i="16"/>
  <c r="U1421" i="16"/>
  <c r="G410" i="16"/>
  <c r="U1385" i="16"/>
  <c r="U1722" i="16"/>
  <c r="U1441" i="16"/>
  <c r="G392" i="16"/>
  <c r="E324" i="16"/>
  <c r="D324" i="16"/>
  <c r="I324" i="16"/>
  <c r="H324" i="16"/>
  <c r="J324" i="16"/>
  <c r="F324" i="16"/>
  <c r="E338" i="16"/>
  <c r="D338" i="16"/>
  <c r="F338" i="16"/>
  <c r="I338" i="16"/>
  <c r="H338" i="16"/>
  <c r="J338" i="16"/>
  <c r="G338" i="16"/>
  <c r="E346" i="16"/>
  <c r="D346" i="16"/>
  <c r="J346" i="16"/>
  <c r="H346" i="16"/>
  <c r="I346" i="16"/>
  <c r="F346" i="16"/>
  <c r="E354" i="16"/>
  <c r="D354" i="16"/>
  <c r="H354" i="16"/>
  <c r="F354" i="16"/>
  <c r="J354" i="16"/>
  <c r="I354" i="16"/>
  <c r="G376" i="16"/>
  <c r="E390" i="16"/>
  <c r="D390" i="16"/>
  <c r="I390" i="16"/>
  <c r="F390" i="16"/>
  <c r="H390" i="16"/>
  <c r="J390" i="16"/>
  <c r="E404" i="16"/>
  <c r="D404" i="16"/>
  <c r="H404" i="16"/>
  <c r="J404" i="16"/>
  <c r="I404" i="16"/>
  <c r="F404" i="16"/>
  <c r="E484" i="16"/>
  <c r="D484" i="16"/>
  <c r="J484" i="16"/>
  <c r="F484" i="16"/>
  <c r="I484" i="16"/>
  <c r="H484" i="16"/>
  <c r="G358" i="16"/>
  <c r="G364" i="16"/>
  <c r="G1826" i="16"/>
  <c r="I1826" i="16"/>
  <c r="D1826" i="16"/>
  <c r="J1826" i="16"/>
  <c r="H1826" i="16"/>
  <c r="F1826" i="16"/>
  <c r="E1826" i="16"/>
  <c r="E2167" i="16"/>
  <c r="D2167" i="16"/>
  <c r="J2167" i="16"/>
  <c r="I2167" i="16"/>
  <c r="H2167" i="16"/>
  <c r="F2167" i="16"/>
  <c r="G2167" i="16"/>
  <c r="E388" i="16"/>
  <c r="D388" i="16"/>
  <c r="F388" i="16"/>
  <c r="I388" i="16"/>
  <c r="J388" i="16"/>
  <c r="H388" i="16"/>
  <c r="E402" i="16"/>
  <c r="D402" i="16"/>
  <c r="H402" i="16"/>
  <c r="F402" i="16"/>
  <c r="J402" i="16"/>
  <c r="I402" i="16"/>
  <c r="E430" i="16"/>
  <c r="D430" i="16"/>
  <c r="H430" i="16"/>
  <c r="J430" i="16"/>
  <c r="F430" i="16"/>
  <c r="I430" i="16"/>
  <c r="E474" i="16"/>
  <c r="D474" i="16"/>
  <c r="I474" i="16"/>
  <c r="F474" i="16"/>
  <c r="H474" i="16"/>
  <c r="J474" i="16"/>
  <c r="D1952" i="16"/>
  <c r="G1952" i="16"/>
  <c r="I1952" i="16"/>
  <c r="J1952" i="16"/>
  <c r="F1952" i="16"/>
  <c r="H1952" i="16"/>
  <c r="E1952" i="16"/>
  <c r="U1091" i="16"/>
  <c r="U1865" i="16"/>
  <c r="U848" i="16"/>
  <c r="U2031" i="16"/>
  <c r="U1395" i="16"/>
  <c r="U540" i="16"/>
  <c r="U1146" i="16"/>
  <c r="U753" i="16"/>
  <c r="U2153" i="16"/>
  <c r="U1832" i="16"/>
  <c r="U749" i="16"/>
  <c r="U1961" i="16"/>
  <c r="U1383" i="16"/>
  <c r="U1307" i="16"/>
  <c r="U650" i="16"/>
  <c r="U1947" i="16"/>
  <c r="U1727" i="16"/>
  <c r="U543" i="16"/>
  <c r="U687" i="16"/>
  <c r="U898" i="16"/>
  <c r="U702" i="16"/>
  <c r="U534" i="16"/>
  <c r="U842" i="16"/>
  <c r="U1584" i="16"/>
  <c r="U1040" i="16"/>
  <c r="U2210" i="16"/>
  <c r="U1002" i="16"/>
  <c r="U626" i="16"/>
  <c r="U1126" i="16"/>
  <c r="U978" i="16"/>
  <c r="J1690" i="16"/>
  <c r="D1690" i="16"/>
  <c r="I1690" i="16"/>
  <c r="E1690" i="16"/>
  <c r="H1690" i="16"/>
  <c r="F1690" i="16"/>
  <c r="U731" i="16"/>
  <c r="U1318" i="16"/>
  <c r="U1178" i="16"/>
  <c r="U652" i="16"/>
  <c r="U1758" i="16"/>
  <c r="U2244" i="16"/>
  <c r="U565" i="16"/>
  <c r="U1831" i="16"/>
  <c r="U1386" i="16"/>
  <c r="U647" i="16"/>
  <c r="U2213" i="16"/>
  <c r="U1523" i="16"/>
  <c r="U1626" i="16"/>
  <c r="U1067" i="16"/>
  <c r="U1382" i="16"/>
  <c r="U851" i="16"/>
  <c r="U2168" i="16"/>
  <c r="U1027" i="16"/>
  <c r="U2116" i="16"/>
  <c r="U2017" i="16"/>
  <c r="U875" i="16"/>
  <c r="U1579" i="16"/>
  <c r="U561" i="16"/>
  <c r="U2075" i="16"/>
  <c r="U1960" i="16"/>
  <c r="U754" i="16"/>
  <c r="U1043" i="16"/>
  <c r="U1742" i="16"/>
  <c r="U820" i="16"/>
  <c r="U735" i="16"/>
  <c r="U1329" i="16"/>
  <c r="U658" i="16"/>
  <c r="U969" i="16"/>
  <c r="U609" i="16"/>
  <c r="U2262" i="16"/>
  <c r="U736" i="16"/>
  <c r="U860" i="16"/>
  <c r="U1492" i="16"/>
  <c r="U2432" i="16"/>
  <c r="U1510" i="16"/>
  <c r="U655" i="16"/>
  <c r="U1972" i="16"/>
  <c r="U522" i="16"/>
  <c r="U839" i="16"/>
  <c r="U1969" i="16"/>
  <c r="U498" i="16"/>
  <c r="U1014" i="16"/>
  <c r="U1310" i="16"/>
  <c r="U2015" i="16"/>
  <c r="U1925" i="16"/>
  <c r="U1365" i="16"/>
  <c r="U893" i="16"/>
  <c r="U2200" i="16"/>
  <c r="I2132" i="16"/>
  <c r="D2132" i="16"/>
  <c r="H2132" i="16"/>
  <c r="E2132" i="16"/>
  <c r="J2132" i="16"/>
  <c r="F2132" i="16"/>
  <c r="U1099" i="16"/>
  <c r="U419" i="16"/>
  <c r="U1988" i="16"/>
  <c r="U1087" i="16"/>
  <c r="U891" i="16"/>
  <c r="U2117" i="16"/>
  <c r="U1248" i="16"/>
  <c r="U698" i="16"/>
  <c r="U1808" i="16"/>
  <c r="U1171" i="16"/>
  <c r="U1068" i="16"/>
  <c r="U1390" i="16"/>
  <c r="U1132" i="16"/>
  <c r="U1723" i="16"/>
  <c r="U1082" i="16"/>
  <c r="U2012" i="16"/>
  <c r="U2453" i="16"/>
  <c r="U763" i="16"/>
  <c r="U665" i="16"/>
  <c r="U1965" i="16"/>
  <c r="U819" i="16"/>
  <c r="U674" i="16"/>
  <c r="U1242" i="16"/>
  <c r="U640" i="16"/>
  <c r="U2311" i="16"/>
  <c r="U1316" i="16"/>
  <c r="U715" i="16"/>
  <c r="U1338" i="16"/>
  <c r="U1139" i="16"/>
  <c r="U2190" i="16"/>
  <c r="U1787" i="16"/>
  <c r="U745" i="16"/>
  <c r="U634" i="16"/>
  <c r="U510" i="16"/>
  <c r="U1479" i="16"/>
  <c r="U1298" i="16"/>
  <c r="U2292" i="16"/>
  <c r="U1232" i="16"/>
  <c r="U637" i="16"/>
  <c r="U1987" i="16"/>
  <c r="U632" i="16"/>
  <c r="U563" i="16"/>
  <c r="U1561" i="16"/>
  <c r="U663" i="16"/>
  <c r="U827" i="16"/>
  <c r="U2307" i="16"/>
  <c r="U2277" i="16"/>
  <c r="U1607" i="16"/>
  <c r="U546" i="16"/>
  <c r="U1047" i="16"/>
  <c r="U1500" i="16"/>
  <c r="U1904" i="16"/>
  <c r="U1522" i="16"/>
  <c r="U2139" i="16"/>
  <c r="U779" i="16"/>
  <c r="U1587" i="16"/>
  <c r="U2051" i="16"/>
  <c r="U2367" i="16"/>
  <c r="U770" i="16"/>
  <c r="U1876" i="16"/>
  <c r="U884" i="16"/>
  <c r="U511" i="16"/>
  <c r="U1184" i="16"/>
  <c r="U2209" i="16"/>
  <c r="U1050" i="16"/>
  <c r="U1618" i="16"/>
  <c r="U996" i="16"/>
  <c r="U518" i="16"/>
  <c r="U850" i="16"/>
  <c r="U1253" i="16"/>
  <c r="U2338" i="16"/>
  <c r="U776" i="16"/>
  <c r="U1676" i="16"/>
  <c r="U1215" i="16"/>
  <c r="U2269" i="16"/>
  <c r="U2067" i="16"/>
  <c r="U1517" i="16"/>
  <c r="U695" i="16"/>
  <c r="G380" i="16"/>
  <c r="U791" i="16"/>
  <c r="U1291" i="16"/>
  <c r="U2176" i="16"/>
  <c r="U1375" i="16"/>
  <c r="G426" i="16"/>
  <c r="G460" i="16"/>
  <c r="U1821" i="16"/>
  <c r="E330" i="16"/>
  <c r="D330" i="16"/>
  <c r="I330" i="16"/>
  <c r="H330" i="16"/>
  <c r="F330" i="16"/>
  <c r="J330" i="16"/>
  <c r="G330" i="16"/>
  <c r="G350" i="16"/>
  <c r="E352" i="16"/>
  <c r="D352" i="16"/>
  <c r="H352" i="16"/>
  <c r="F352" i="16"/>
  <c r="J352" i="16"/>
  <c r="I352" i="16"/>
  <c r="E360" i="16"/>
  <c r="D360" i="16"/>
  <c r="H360" i="16"/>
  <c r="I360" i="16"/>
  <c r="F360" i="16"/>
  <c r="J360" i="16"/>
  <c r="G372" i="16"/>
  <c r="G388" i="16"/>
  <c r="E394" i="16"/>
  <c r="D394" i="16"/>
  <c r="H394" i="16"/>
  <c r="J394" i="16"/>
  <c r="F394" i="16"/>
  <c r="I394" i="16"/>
  <c r="G402" i="16"/>
  <c r="D412" i="16"/>
  <c r="E412" i="16"/>
  <c r="I412" i="16"/>
  <c r="J412" i="16"/>
  <c r="H412" i="16"/>
  <c r="F412" i="16"/>
  <c r="E440" i="16"/>
  <c r="D440" i="16"/>
  <c r="J440" i="16"/>
  <c r="F440" i="16"/>
  <c r="I440" i="16"/>
  <c r="H440" i="16"/>
  <c r="G464" i="16"/>
  <c r="G468" i="16"/>
  <c r="E480" i="16"/>
  <c r="D480" i="16"/>
  <c r="J480" i="16"/>
  <c r="F480" i="16"/>
  <c r="H480" i="16"/>
  <c r="I480" i="16"/>
  <c r="U1883" i="16"/>
  <c r="U2334" i="16"/>
  <c r="U1632" i="16"/>
  <c r="U2408" i="16"/>
  <c r="U662" i="16"/>
  <c r="U902" i="16"/>
  <c r="U1419" i="16"/>
  <c r="U684" i="16"/>
  <c r="U1267" i="16"/>
  <c r="U2163" i="16"/>
  <c r="U2147" i="16"/>
  <c r="U1753" i="16"/>
  <c r="U1571" i="16"/>
  <c r="U1141" i="16"/>
  <c r="U927" i="16"/>
  <c r="U812" i="16"/>
  <c r="U1468" i="16"/>
  <c r="U600" i="16"/>
  <c r="U2050" i="16"/>
  <c r="U1979" i="16"/>
  <c r="U952" i="16"/>
  <c r="U1154" i="16"/>
  <c r="U613" i="16"/>
  <c r="G472" i="16"/>
  <c r="U703" i="16"/>
  <c r="U1188" i="16"/>
  <c r="U2378" i="16"/>
  <c r="U936" i="16"/>
  <c r="E340" i="16"/>
  <c r="D340" i="16"/>
  <c r="J340" i="16"/>
  <c r="I340" i="16"/>
  <c r="H340" i="16"/>
  <c r="F340" i="16"/>
  <c r="E356" i="16"/>
  <c r="D356" i="16"/>
  <c r="H356" i="16"/>
  <c r="J356" i="16"/>
  <c r="I356" i="16"/>
  <c r="F356" i="16"/>
  <c r="E370" i="16"/>
  <c r="D370" i="16"/>
  <c r="J370" i="16"/>
  <c r="H370" i="16"/>
  <c r="I370" i="16"/>
  <c r="F370" i="16"/>
  <c r="E406" i="16"/>
  <c r="D406" i="16"/>
  <c r="J406" i="16"/>
  <c r="H406" i="16"/>
  <c r="I406" i="16"/>
  <c r="F406" i="16"/>
  <c r="E436" i="16"/>
  <c r="D436" i="16"/>
  <c r="I436" i="16"/>
  <c r="H436" i="16"/>
  <c r="J436" i="16"/>
  <c r="F436" i="16"/>
  <c r="E452" i="16"/>
  <c r="D452" i="16"/>
  <c r="H452" i="16"/>
  <c r="J452" i="16"/>
  <c r="I452" i="16"/>
  <c r="F452" i="16"/>
  <c r="E466" i="16"/>
  <c r="D466" i="16"/>
  <c r="J466" i="16"/>
  <c r="I466" i="16"/>
  <c r="F466" i="16"/>
  <c r="H466" i="16"/>
  <c r="E478" i="16"/>
  <c r="D478" i="16"/>
  <c r="H478" i="16"/>
  <c r="J478" i="16"/>
  <c r="I478" i="16"/>
  <c r="F478" i="16"/>
  <c r="U1064" i="16"/>
  <c r="U932" i="16"/>
  <c r="U1111" i="16"/>
  <c r="U2241" i="16"/>
  <c r="U1710" i="16"/>
  <c r="U675" i="16"/>
  <c r="U575" i="16"/>
  <c r="U1054" i="16"/>
  <c r="U2203" i="16"/>
  <c r="U1094" i="16"/>
  <c r="U1055" i="16"/>
  <c r="U1943" i="16"/>
  <c r="D26" i="10"/>
  <c r="C26" i="10"/>
  <c r="U771" i="16"/>
  <c r="U1490" i="16"/>
  <c r="U1271" i="16"/>
  <c r="U1360" i="16"/>
  <c r="U1811" i="16"/>
  <c r="G332" i="16"/>
  <c r="E382" i="16"/>
  <c r="D382" i="16"/>
  <c r="F382" i="16"/>
  <c r="I382" i="16"/>
  <c r="H382" i="16"/>
  <c r="J382" i="16"/>
  <c r="E396" i="16"/>
  <c r="D396" i="16"/>
  <c r="F396" i="16"/>
  <c r="H396" i="16"/>
  <c r="I396" i="16"/>
  <c r="J396" i="16"/>
  <c r="D418" i="16"/>
  <c r="E418" i="16"/>
  <c r="J418" i="16"/>
  <c r="F418" i="16"/>
  <c r="H418" i="16"/>
  <c r="I418" i="16"/>
  <c r="E432" i="16"/>
  <c r="D432" i="16"/>
  <c r="H432" i="16"/>
  <c r="J432" i="16"/>
  <c r="F432" i="16"/>
  <c r="I432" i="16"/>
  <c r="G444" i="16"/>
  <c r="G450" i="16"/>
  <c r="G462" i="16"/>
  <c r="E470" i="16"/>
  <c r="D470" i="16"/>
  <c r="H470" i="16"/>
  <c r="J470" i="16"/>
  <c r="F470" i="16"/>
  <c r="I470" i="16"/>
  <c r="E476" i="16"/>
  <c r="D476" i="16"/>
  <c r="J476" i="16"/>
  <c r="I476" i="16"/>
  <c r="H476" i="16"/>
  <c r="F476" i="16"/>
  <c r="U2371" i="16"/>
  <c r="U2272" i="16"/>
  <c r="U899" i="16"/>
  <c r="U867" i="16"/>
  <c r="G384" i="16"/>
  <c r="G440" i="16"/>
  <c r="U1272" i="16" l="1"/>
  <c r="U1406" i="16"/>
  <c r="U1038" i="16"/>
  <c r="U1324" i="16"/>
  <c r="U1330" i="16"/>
  <c r="U751" i="16"/>
  <c r="U1031" i="16"/>
  <c r="U1540" i="16"/>
  <c r="U1206" i="16"/>
  <c r="U1010" i="16"/>
  <c r="U1224" i="16"/>
  <c r="U778" i="16"/>
  <c r="U1209" i="16"/>
  <c r="U1198" i="16"/>
  <c r="U950" i="16"/>
  <c r="U1194" i="16"/>
  <c r="U1414" i="16"/>
  <c r="U1016" i="16"/>
  <c r="U678" i="16"/>
  <c r="U1035" i="16"/>
  <c r="U806" i="16"/>
  <c r="U972" i="16"/>
  <c r="U1130" i="16"/>
  <c r="U855" i="16"/>
  <c r="U1167" i="16"/>
  <c r="U964" i="16"/>
  <c r="U1502" i="16"/>
  <c r="U2417" i="16"/>
  <c r="U369" i="16"/>
  <c r="U2078" i="16"/>
  <c r="U780" i="16"/>
  <c r="U1012" i="16"/>
  <c r="U1136" i="16"/>
  <c r="U716" i="16"/>
  <c r="U651" i="16"/>
  <c r="U1181" i="16"/>
  <c r="U1891" i="16"/>
  <c r="U1391" i="16"/>
  <c r="U2436" i="16"/>
  <c r="U974" i="16"/>
  <c r="U1342" i="16"/>
  <c r="U1527" i="16"/>
  <c r="U1138" i="16"/>
  <c r="U1992" i="16"/>
  <c r="U1968" i="16"/>
  <c r="U2222" i="16"/>
  <c r="U1915" i="16"/>
  <c r="U2324" i="16"/>
  <c r="U984" i="16"/>
  <c r="U1076" i="16"/>
  <c r="U1030" i="16"/>
  <c r="U1286" i="16"/>
  <c r="U1226" i="16"/>
  <c r="U954" i="16"/>
  <c r="U1164" i="16"/>
  <c r="U1020" i="16"/>
  <c r="U1015" i="16"/>
  <c r="U691" i="16"/>
  <c r="U1827" i="16"/>
  <c r="U938" i="16"/>
  <c r="U835" i="16"/>
  <c r="U1458" i="16"/>
  <c r="U762" i="16"/>
  <c r="U1531" i="16"/>
  <c r="U1140" i="16"/>
  <c r="U1282" i="16"/>
  <c r="U766" i="16"/>
  <c r="U1835" i="16"/>
  <c r="U1021" i="16"/>
  <c r="U1507" i="16"/>
  <c r="U790" i="16"/>
  <c r="U2086" i="16"/>
  <c r="U1073" i="16"/>
  <c r="U1980" i="16"/>
  <c r="U714" i="16"/>
  <c r="U1393" i="16"/>
  <c r="U1692" i="16"/>
  <c r="U2401" i="16"/>
  <c r="U2328" i="16"/>
  <c r="U775" i="16"/>
  <c r="U1854" i="16"/>
  <c r="U2066" i="16"/>
  <c r="U1120" i="16"/>
  <c r="U1157" i="16"/>
  <c r="U1603" i="16"/>
  <c r="U1610" i="16"/>
  <c r="U1121" i="16"/>
  <c r="U2162" i="16"/>
  <c r="U2095" i="16"/>
  <c r="U1795" i="16"/>
  <c r="U2381" i="16"/>
  <c r="U1627" i="16"/>
  <c r="U2186" i="16"/>
  <c r="U925" i="16"/>
  <c r="U2282" i="16"/>
  <c r="U417" i="16"/>
  <c r="U756" i="16"/>
  <c r="U1572" i="16"/>
  <c r="U1641" i="16"/>
  <c r="U1839" i="16"/>
  <c r="U1707" i="16"/>
  <c r="U924" i="16"/>
  <c r="U339" i="16"/>
  <c r="U459" i="16"/>
  <c r="U1796" i="16"/>
  <c r="U620" i="16"/>
  <c r="U2118" i="16"/>
  <c r="U693" i="16"/>
  <c r="U981" i="16"/>
  <c r="U603" i="16"/>
  <c r="U2128" i="16"/>
  <c r="U505" i="16"/>
  <c r="U532" i="16"/>
  <c r="U728" i="16"/>
  <c r="U1933" i="16"/>
  <c r="U2310" i="16"/>
  <c r="U1777" i="16"/>
  <c r="U1902" i="16"/>
  <c r="U1546" i="16"/>
  <c r="U1847" i="16"/>
  <c r="U1233" i="16"/>
  <c r="U957" i="16"/>
  <c r="U2226" i="16"/>
  <c r="U1221" i="16"/>
  <c r="U2198" i="16"/>
  <c r="U1536" i="16"/>
  <c r="U521" i="16"/>
  <c r="U2098" i="16"/>
  <c r="U1137" i="16"/>
  <c r="U495" i="16"/>
  <c r="U1886" i="16"/>
  <c r="U868" i="16"/>
  <c r="U852" i="16"/>
  <c r="U509" i="16"/>
  <c r="U949" i="16"/>
  <c r="U1866" i="16"/>
  <c r="U1119" i="16"/>
  <c r="U2114" i="16"/>
  <c r="U1936" i="16"/>
  <c r="U904" i="16"/>
  <c r="U507" i="16"/>
  <c r="U2123" i="16"/>
  <c r="U1918" i="16"/>
  <c r="U576" i="16"/>
  <c r="U668" i="16"/>
  <c r="U1816" i="16"/>
  <c r="U880" i="16"/>
  <c r="U1366" i="16"/>
  <c r="U2193" i="16"/>
  <c r="U2458" i="16"/>
  <c r="U757" i="16"/>
  <c r="U1812" i="16"/>
  <c r="U1220" i="16"/>
  <c r="U1053" i="16"/>
  <c r="U1204" i="16"/>
  <c r="U956" i="16"/>
  <c r="U2335" i="16"/>
  <c r="U2023" i="16"/>
  <c r="U552" i="16"/>
  <c r="U664" i="16"/>
  <c r="U560" i="16"/>
  <c r="U1024" i="16"/>
  <c r="U616" i="16"/>
  <c r="U2175" i="16"/>
  <c r="U2127" i="16"/>
  <c r="U1919" i="16"/>
  <c r="U1867" i="16"/>
  <c r="U1640" i="16"/>
  <c r="U1044" i="16"/>
  <c r="U769" i="16"/>
  <c r="U331" i="16"/>
  <c r="U1944" i="16"/>
  <c r="U1440" i="16"/>
  <c r="U1872" i="16"/>
  <c r="U1751" i="16"/>
  <c r="U1657" i="16"/>
  <c r="U499" i="16"/>
  <c r="U343" i="16"/>
  <c r="U491" i="16"/>
  <c r="U1420" i="16"/>
  <c r="U1732" i="16"/>
  <c r="U2409" i="16"/>
  <c r="U2405" i="16"/>
  <c r="U1885" i="16"/>
  <c r="U1569" i="16"/>
  <c r="U441" i="16"/>
  <c r="U1394" i="16"/>
  <c r="U2106" i="16"/>
  <c r="U1908" i="16"/>
  <c r="U517" i="16"/>
  <c r="U2252" i="16"/>
  <c r="U1249" i="16"/>
  <c r="U519" i="16"/>
  <c r="U1780" i="16"/>
  <c r="U1990" i="16"/>
  <c r="U1959" i="16"/>
  <c r="U1025" i="16"/>
  <c r="U772" i="16"/>
  <c r="U623" i="16"/>
  <c r="U2108" i="16"/>
  <c r="U411" i="16"/>
  <c r="U1169" i="16"/>
  <c r="U2046" i="16"/>
  <c r="U1852" i="16"/>
  <c r="U515" i="16"/>
  <c r="U1761" i="16"/>
  <c r="U1281" i="16"/>
  <c r="U2146" i="16"/>
  <c r="U1849" i="16"/>
  <c r="U1997" i="16"/>
  <c r="U407" i="16"/>
  <c r="U861" i="16"/>
  <c r="U594" i="16"/>
  <c r="U2270" i="16"/>
  <c r="U1846" i="16"/>
  <c r="U907" i="16"/>
  <c r="U1772" i="16"/>
  <c r="U2224" i="16"/>
  <c r="U961" i="16"/>
  <c r="U555" i="16"/>
  <c r="U527" i="16"/>
  <c r="U1850" i="16"/>
  <c r="U1629" i="16"/>
  <c r="U1516" i="16"/>
  <c r="U1543" i="16"/>
  <c r="U1524" i="16"/>
  <c r="U1858" i="16"/>
  <c r="U1633" i="16"/>
  <c r="U2336" i="16"/>
  <c r="U1637" i="16"/>
  <c r="U1005" i="16"/>
  <c r="U1481" i="16"/>
  <c r="U2120" i="16"/>
  <c r="U944" i="16"/>
  <c r="U2306" i="16"/>
  <c r="U1794" i="16"/>
  <c r="U2344" i="16"/>
  <c r="U2206" i="16"/>
  <c r="U1349" i="16"/>
  <c r="U649" i="16"/>
  <c r="U2400" i="16"/>
  <c r="U415" i="16"/>
  <c r="U573" i="16"/>
  <c r="U1409" i="16"/>
  <c r="U1664" i="16"/>
  <c r="U621" i="16"/>
  <c r="U1556" i="16"/>
  <c r="U1495" i="16"/>
  <c r="U2180" i="16"/>
  <c r="U1566" i="16"/>
  <c r="U409" i="16"/>
  <c r="U2082" i="16"/>
  <c r="U1994" i="16"/>
  <c r="U1489" i="16"/>
  <c r="U1473" i="16"/>
  <c r="U1444" i="16"/>
  <c r="U2173" i="16"/>
  <c r="U1331" i="16"/>
  <c r="U530" i="16"/>
  <c r="U401" i="16"/>
  <c r="U1862" i="16"/>
  <c r="U1337" i="16"/>
  <c r="U2354" i="16"/>
  <c r="U1122" i="16"/>
  <c r="U393" i="16"/>
  <c r="U363" i="16"/>
  <c r="U2063" i="16"/>
  <c r="U457" i="16"/>
  <c r="U1239" i="16"/>
  <c r="U1897" i="16"/>
  <c r="U727" i="16"/>
  <c r="U1296" i="16"/>
  <c r="U2368" i="16"/>
  <c r="U1840" i="16"/>
  <c r="U1930" i="16"/>
  <c r="U1333" i="16"/>
  <c r="U1096" i="16"/>
  <c r="U1663" i="16"/>
  <c r="U1398" i="16"/>
  <c r="U1061" i="16"/>
  <c r="U2444" i="16"/>
  <c r="U1950" i="16"/>
  <c r="U1397" i="16"/>
  <c r="U1928" i="16"/>
  <c r="U1551" i="16"/>
  <c r="U1996" i="16"/>
  <c r="U447" i="16"/>
  <c r="U1303" i="16"/>
  <c r="U1805" i="16"/>
  <c r="U399" i="16"/>
  <c r="U1738" i="16"/>
  <c r="U1095" i="16"/>
  <c r="U1403" i="16"/>
  <c r="U1754" i="16"/>
  <c r="U881" i="16"/>
  <c r="U1845" i="16"/>
  <c r="U895" i="16"/>
  <c r="U2234" i="16"/>
  <c r="U2002" i="16"/>
  <c r="U1445" i="16"/>
  <c r="U2250" i="16"/>
  <c r="U1687" i="16"/>
  <c r="U1681" i="16"/>
  <c r="U1461" i="16"/>
  <c r="U2428" i="16"/>
  <c r="U1769" i="16"/>
  <c r="U1436" i="16"/>
  <c r="U1297" i="16"/>
  <c r="U1869" i="16"/>
  <c r="U1649" i="16"/>
  <c r="U2399" i="16"/>
  <c r="U913" i="16"/>
  <c r="U777" i="16"/>
  <c r="U513" i="16"/>
  <c r="U1737" i="16"/>
  <c r="U1368" i="16"/>
  <c r="U1767" i="16"/>
  <c r="U817" i="16"/>
  <c r="U1405" i="16"/>
  <c r="U1599" i="16"/>
  <c r="U553" i="16"/>
  <c r="U1229" i="16"/>
  <c r="U1864" i="16"/>
  <c r="U829" i="16"/>
  <c r="U1143" i="16"/>
  <c r="U1788" i="16"/>
  <c r="U1155" i="16"/>
  <c r="U1989" i="16"/>
  <c r="U1520" i="16"/>
  <c r="U2026" i="16"/>
  <c r="U1173" i="16"/>
  <c r="U2325" i="16"/>
  <c r="U1377" i="16"/>
  <c r="U1424" i="16"/>
  <c r="U1340" i="16"/>
  <c r="U1688" i="16"/>
  <c r="U2170" i="16"/>
  <c r="U535" i="16"/>
  <c r="U1301" i="16"/>
  <c r="U845" i="16"/>
  <c r="U605" i="16"/>
  <c r="U805" i="16"/>
  <c r="U1325" i="16"/>
  <c r="U1072" i="16"/>
  <c r="U1870" i="16"/>
  <c r="U1815" i="16"/>
  <c r="U523" i="16"/>
  <c r="U435" i="16"/>
  <c r="U1187" i="16"/>
  <c r="U2393" i="16"/>
  <c r="U391" i="16"/>
  <c r="U1534" i="16"/>
  <c r="U1123" i="16"/>
  <c r="U1118" i="16"/>
  <c r="U473" i="16"/>
  <c r="U2258" i="16"/>
  <c r="U2028" i="16"/>
  <c r="U1193" i="16"/>
  <c r="U1576" i="16"/>
  <c r="U740" i="16"/>
  <c r="U365" i="16"/>
  <c r="U463" i="16"/>
  <c r="U1696" i="16"/>
  <c r="U2278" i="16"/>
  <c r="U1631" i="16"/>
  <c r="U1045" i="16"/>
  <c r="U1125" i="16"/>
  <c r="U429" i="16"/>
  <c r="U2304" i="16"/>
  <c r="U359" i="16"/>
  <c r="U2021" i="16"/>
  <c r="U397" i="16"/>
  <c r="U373" i="16"/>
  <c r="U1756" i="16"/>
  <c r="U1069" i="16"/>
  <c r="U2449" i="16"/>
  <c r="U1149" i="16"/>
  <c r="U349" i="16"/>
  <c r="U599" i="16"/>
  <c r="U1894" i="16"/>
  <c r="U2174" i="16"/>
  <c r="U1966" i="16"/>
  <c r="U1065" i="16"/>
  <c r="U1748" i="16"/>
  <c r="U1343" i="16"/>
  <c r="U1443" i="16"/>
  <c r="U1781" i="16"/>
  <c r="U2074" i="16"/>
  <c r="U1647" i="16"/>
  <c r="U1608" i="16"/>
  <c r="U653" i="16"/>
  <c r="U1321" i="16"/>
  <c r="U1145" i="16"/>
  <c r="U973" i="16"/>
  <c r="U1924" i="16"/>
  <c r="U1317" i="16"/>
  <c r="U1223" i="16"/>
  <c r="U999" i="16"/>
  <c r="U1682" i="16"/>
  <c r="U2058" i="16"/>
  <c r="U1417" i="16"/>
  <c r="U1371" i="16"/>
  <c r="U2316" i="16"/>
  <c r="U1984" i="16"/>
  <c r="U1197" i="16"/>
  <c r="U2387" i="16"/>
  <c r="U1345" i="16"/>
  <c r="U977" i="16"/>
  <c r="U1471" i="16"/>
  <c r="U1279" i="16"/>
  <c r="U1195" i="16"/>
  <c r="U1518" i="16"/>
  <c r="U1295" i="16"/>
  <c r="U1231" i="16"/>
  <c r="U2030" i="16"/>
  <c r="U341" i="16"/>
  <c r="U2062" i="16"/>
  <c r="U2034" i="16"/>
  <c r="U2379" i="16"/>
  <c r="U871" i="16"/>
  <c r="U1077" i="16"/>
  <c r="U643" i="16"/>
  <c r="U1217" i="16"/>
  <c r="U701" i="16"/>
  <c r="U1357" i="16"/>
  <c r="U1037" i="16"/>
  <c r="U333" i="16"/>
  <c r="U1213" i="16"/>
  <c r="U1093" i="16"/>
  <c r="U2456" i="16"/>
  <c r="U1790" i="16"/>
  <c r="U595" i="16"/>
  <c r="U1836" i="16"/>
  <c r="U547" i="16"/>
  <c r="U1860" i="16"/>
  <c r="U1625" i="16"/>
  <c r="U1548" i="16"/>
  <c r="U810" i="16"/>
  <c r="U2110" i="16"/>
  <c r="U1822" i="16"/>
  <c r="U1834" i="16"/>
  <c r="U2322" i="16"/>
  <c r="U1651" i="16"/>
  <c r="U639" i="16"/>
  <c r="U607" i="16"/>
  <c r="U2268" i="16"/>
  <c r="U1097" i="16"/>
  <c r="U1057" i="16"/>
  <c r="U1916" i="16"/>
  <c r="U1900" i="16"/>
  <c r="U843" i="16"/>
  <c r="U937" i="16"/>
  <c r="U1782" i="16"/>
  <c r="U1165" i="16"/>
  <c r="U2413" i="16"/>
  <c r="U1889" i="16"/>
  <c r="U1013" i="16"/>
  <c r="U469" i="16"/>
  <c r="U1513" i="16"/>
  <c r="U2346" i="16"/>
  <c r="U2254" i="16"/>
  <c r="U1938" i="16"/>
  <c r="U1818" i="16"/>
  <c r="U1752" i="16"/>
  <c r="U1429" i="16"/>
  <c r="U1080" i="16"/>
  <c r="U946" i="16"/>
  <c r="U2218" i="16"/>
  <c r="U1898" i="16"/>
  <c r="U1942" i="16"/>
  <c r="U1962" i="16"/>
  <c r="U1485" i="16"/>
  <c r="U802" i="16"/>
  <c r="U2134" i="16"/>
  <c r="U2054" i="16"/>
  <c r="U611" i="16"/>
  <c r="U1684" i="16"/>
  <c r="U586" i="16"/>
  <c r="U2042" i="16"/>
  <c r="U2421" i="16"/>
  <c r="U1874" i="16"/>
  <c r="U2090" i="16"/>
  <c r="U2070" i="16"/>
  <c r="U1838" i="16"/>
  <c r="U1433" i="16"/>
  <c r="U1538" i="16"/>
  <c r="U489" i="16"/>
  <c r="U367" i="16"/>
  <c r="U800" i="16"/>
  <c r="U1147" i="16"/>
  <c r="U617" i="16"/>
  <c r="U1724" i="16"/>
  <c r="U1457" i="16"/>
  <c r="U1277" i="16"/>
  <c r="U2130" i="16"/>
  <c r="U1842" i="16"/>
  <c r="U1704" i="16"/>
  <c r="U1293" i="16"/>
  <c r="U1890" i="16"/>
  <c r="U1680" i="16"/>
  <c r="U1740" i="16"/>
  <c r="U1469" i="16"/>
  <c r="U1425" i="16"/>
  <c r="U830" i="16"/>
  <c r="U2274" i="16"/>
  <c r="U2445" i="16"/>
  <c r="U2246" i="16"/>
  <c r="U2414" i="16"/>
  <c r="U1168" i="16"/>
  <c r="U760" i="16"/>
  <c r="U2452" i="16"/>
  <c r="U1278" i="16"/>
  <c r="U2275" i="16"/>
  <c r="U387" i="16"/>
  <c r="U619" i="16"/>
  <c r="U993" i="16"/>
  <c r="U427" i="16"/>
  <c r="U921" i="16"/>
  <c r="U748" i="16"/>
  <c r="U752" i="16"/>
  <c r="U2419" i="16"/>
  <c r="U633" i="16"/>
  <c r="U2431" i="16"/>
  <c r="U2423" i="16"/>
  <c r="U792" i="16"/>
  <c r="U796" i="16"/>
  <c r="U1280" i="16"/>
  <c r="U443" i="16"/>
  <c r="U1170" i="16"/>
  <c r="U2096" i="16"/>
  <c r="U997" i="16"/>
  <c r="U529" i="16"/>
  <c r="U481" i="16"/>
  <c r="U2366" i="16"/>
  <c r="U2037" i="16"/>
  <c r="U1009" i="16"/>
  <c r="U501" i="16"/>
  <c r="U453" i="16"/>
  <c r="U405" i="16"/>
  <c r="U2330" i="16"/>
  <c r="U1564" i="16"/>
  <c r="U1359" i="16"/>
  <c r="U1913" i="16"/>
  <c r="U1580" i="16"/>
  <c r="U1234" i="16"/>
  <c r="U724" i="16"/>
  <c r="U351" i="16"/>
  <c r="U1734" i="16"/>
  <c r="U1288" i="16"/>
  <c r="U485" i="16"/>
  <c r="U431" i="16"/>
  <c r="U1937" i="16"/>
  <c r="U1604" i="16"/>
  <c r="U1945" i="16"/>
  <c r="U989" i="16"/>
  <c r="U887" i="16"/>
  <c r="U541" i="16"/>
  <c r="U465" i="16"/>
  <c r="U1568" i="16"/>
  <c r="U335" i="16"/>
  <c r="U1973" i="16"/>
  <c r="U1292" i="16"/>
  <c r="U746" i="16"/>
  <c r="U734" i="16"/>
  <c r="U497" i="16"/>
  <c r="U1588" i="16"/>
  <c r="U467" i="16"/>
  <c r="U383" i="16"/>
  <c r="U1488" i="16"/>
  <c r="U1957" i="16"/>
  <c r="U1917" i="16"/>
  <c r="U353" i="16"/>
  <c r="U1327" i="16"/>
  <c r="U437" i="16"/>
  <c r="U377" i="16"/>
  <c r="U1001" i="16"/>
  <c r="U750" i="16"/>
  <c r="U1311" i="16"/>
  <c r="U1276" i="16"/>
  <c r="U1993" i="16"/>
  <c r="U1985" i="16"/>
  <c r="U1718" i="16"/>
  <c r="U1323" i="16"/>
  <c r="U533" i="16"/>
  <c r="U985" i="16"/>
  <c r="U742" i="16"/>
  <c r="U477" i="16"/>
  <c r="U1977" i="16"/>
  <c r="U1464" i="16"/>
  <c r="U1284" i="16"/>
  <c r="U832" i="16"/>
  <c r="U2083" i="16"/>
  <c r="U1859" i="16"/>
  <c r="U1736" i="16"/>
  <c r="U2243" i="16"/>
  <c r="U1709" i="16"/>
  <c r="U1659" i="16"/>
  <c r="U2337" i="16"/>
  <c r="U1877" i="16"/>
  <c r="U2395" i="16"/>
  <c r="U1776" i="16"/>
  <c r="U2111" i="16"/>
  <c r="U2271" i="16"/>
  <c r="U1843" i="16"/>
  <c r="U2010" i="16"/>
  <c r="Y236" i="16"/>
  <c r="Y221" i="16"/>
  <c r="U1701" i="16"/>
  <c r="U1773" i="16"/>
  <c r="U1733" i="16"/>
  <c r="U1713" i="16"/>
  <c r="U1645" i="16"/>
  <c r="U2434" i="16"/>
  <c r="U2392" i="16"/>
  <c r="U2076" i="16"/>
  <c r="U2287" i="16"/>
  <c r="U1697" i="16"/>
  <c r="U2223" i="16"/>
  <c r="U2362" i="16"/>
  <c r="U1851" i="16"/>
  <c r="U1638" i="16"/>
  <c r="U2438" i="16"/>
  <c r="U2298" i="16"/>
  <c r="U2227" i="16"/>
  <c r="U1768" i="16"/>
  <c r="U2313" i="16"/>
  <c r="U2216" i="16"/>
  <c r="U2158" i="16"/>
  <c r="U2143" i="16"/>
  <c r="U2305" i="16"/>
  <c r="U2006" i="16"/>
  <c r="U2071" i="16"/>
  <c r="U2288" i="16"/>
  <c r="U2208" i="16"/>
  <c r="U2377" i="16"/>
  <c r="U1784" i="16"/>
  <c r="U1757" i="16"/>
  <c r="U2248" i="16"/>
  <c r="U2351" i="16"/>
  <c r="U2018" i="16"/>
  <c r="U2284" i="16"/>
  <c r="U1921" i="16"/>
  <c r="U1914" i="16"/>
  <c r="U2150" i="16"/>
  <c r="U2255" i="16"/>
  <c r="U1717" i="16"/>
  <c r="U2125" i="16"/>
  <c r="U2080" i="16"/>
  <c r="U2204" i="16"/>
  <c r="U2389" i="16"/>
  <c r="U1725" i="16"/>
  <c r="U2166" i="16"/>
  <c r="U2084" i="16"/>
  <c r="U1999" i="16"/>
  <c r="S125" i="16"/>
  <c r="E125" i="16" s="1"/>
  <c r="S97" i="16"/>
  <c r="D97" i="16" s="1"/>
  <c r="S82" i="16"/>
  <c r="H82" i="16" s="1"/>
  <c r="S57" i="16"/>
  <c r="J57" i="16" s="1"/>
  <c r="S42" i="16"/>
  <c r="H42" i="16" s="1"/>
  <c r="Y265" i="16"/>
  <c r="S142" i="16"/>
  <c r="G142" i="16" s="1"/>
  <c r="S88" i="16"/>
  <c r="G88" i="16" s="1"/>
  <c r="Y223" i="16"/>
  <c r="S79" i="16"/>
  <c r="H79" i="16" s="1"/>
  <c r="Y256" i="16"/>
  <c r="Y264" i="16"/>
  <c r="S71" i="16"/>
  <c r="I71" i="16" s="1"/>
  <c r="Y286" i="16"/>
  <c r="Y297" i="16"/>
  <c r="Y281" i="16"/>
  <c r="Y251" i="16"/>
  <c r="Y271" i="16"/>
  <c r="Y266" i="16"/>
  <c r="Y235" i="16"/>
  <c r="U1023" i="16"/>
  <c r="Y280" i="16"/>
  <c r="S35" i="16"/>
  <c r="G35" i="16" s="1"/>
  <c r="U1525" i="16"/>
  <c r="S16" i="16"/>
  <c r="F16" i="16" s="1"/>
  <c r="U2064" i="16"/>
  <c r="U1452" i="16"/>
  <c r="U1582" i="16"/>
  <c r="Y283" i="16"/>
  <c r="U1971" i="16"/>
  <c r="S95" i="16"/>
  <c r="J95" i="16" s="1"/>
  <c r="S61" i="16"/>
  <c r="F61" i="16" s="1"/>
  <c r="G135" i="16"/>
  <c r="I135" i="16"/>
  <c r="S99" i="16"/>
  <c r="H99" i="16" s="1"/>
  <c r="S44" i="16"/>
  <c r="I44" i="16" s="1"/>
  <c r="U1539" i="16"/>
  <c r="U1952" i="16"/>
  <c r="U2314" i="16"/>
  <c r="S199" i="16"/>
  <c r="I199" i="16" s="1"/>
  <c r="S171" i="16"/>
  <c r="I171" i="16" s="1"/>
  <c r="S156" i="16"/>
  <c r="J156" i="16" s="1"/>
  <c r="U2041" i="16"/>
  <c r="U1351" i="16"/>
  <c r="Y227" i="16"/>
  <c r="Y241" i="16"/>
  <c r="Y316" i="16"/>
  <c r="H135" i="16"/>
  <c r="U2194" i="16"/>
  <c r="U1578" i="16"/>
  <c r="U1470" i="16"/>
  <c r="U2088" i="16"/>
  <c r="U2345" i="16"/>
  <c r="Y298" i="16"/>
  <c r="Y267" i="16"/>
  <c r="Y222" i="16"/>
  <c r="S29" i="16"/>
  <c r="F29" i="16" s="1"/>
  <c r="Y293" i="16"/>
  <c r="Y278" i="16"/>
  <c r="Y262" i="16"/>
  <c r="Y247" i="16"/>
  <c r="Y233" i="16"/>
  <c r="S119" i="16"/>
  <c r="D119" i="16" s="1"/>
  <c r="S64" i="16"/>
  <c r="G64" i="16" s="1"/>
  <c r="S10" i="16"/>
  <c r="I10" i="16" s="1"/>
  <c r="Y317" i="16"/>
  <c r="Y310" i="16"/>
  <c r="Y302" i="16"/>
  <c r="S103" i="16"/>
  <c r="I103" i="16" s="1"/>
  <c r="S269" i="16"/>
  <c r="J269" i="16" s="1"/>
  <c r="Y111" i="16"/>
  <c r="Y83" i="16"/>
  <c r="S305" i="16"/>
  <c r="U2184" i="16"/>
  <c r="G18" i="16"/>
  <c r="J135" i="16"/>
  <c r="Y230" i="16"/>
  <c r="S109" i="16"/>
  <c r="F109" i="16" s="1"/>
  <c r="Y300" i="16"/>
  <c r="Y285" i="16"/>
  <c r="Y270" i="16"/>
  <c r="Y254" i="16"/>
  <c r="Y239" i="16"/>
  <c r="Y225" i="16"/>
  <c r="S75" i="16"/>
  <c r="H75" i="16" s="1"/>
  <c r="S22" i="16"/>
  <c r="I22" i="16" s="1"/>
  <c r="Y181" i="16"/>
  <c r="S55" i="16"/>
  <c r="F55" i="16" s="1"/>
  <c r="Y268" i="16"/>
  <c r="Y245" i="16"/>
  <c r="Y291" i="16"/>
  <c r="I18" i="16"/>
  <c r="Y231" i="16"/>
  <c r="U2256" i="16"/>
  <c r="Y252" i="16"/>
  <c r="Y276" i="16"/>
  <c r="Y288" i="16"/>
  <c r="Y273" i="16"/>
  <c r="Y257" i="16"/>
  <c r="Y228" i="16"/>
  <c r="Y202" i="16"/>
  <c r="Y174" i="16"/>
  <c r="Y219" i="16"/>
  <c r="Y193" i="16"/>
  <c r="Y165" i="16"/>
  <c r="S217" i="16"/>
  <c r="E217" i="16" s="1"/>
  <c r="S190" i="16"/>
  <c r="I190" i="16" s="1"/>
  <c r="S184" i="16"/>
  <c r="J184" i="16" s="1"/>
  <c r="S169" i="16"/>
  <c r="D169" i="16" s="1"/>
  <c r="S148" i="16"/>
  <c r="D148" i="16" s="1"/>
  <c r="Y220" i="16"/>
  <c r="Y214" i="16"/>
  <c r="Y208" i="16"/>
  <c r="Y201" i="16"/>
  <c r="Y173" i="16"/>
  <c r="Y166" i="16"/>
  <c r="Y158" i="16"/>
  <c r="Y152" i="16"/>
  <c r="Y132" i="16"/>
  <c r="Y118" i="16"/>
  <c r="Y105" i="16"/>
  <c r="Y90" i="16"/>
  <c r="Y77" i="16"/>
  <c r="Y63" i="16"/>
  <c r="Y50" i="16"/>
  <c r="Y36" i="16"/>
  <c r="Y8" i="16"/>
  <c r="Y126" i="16"/>
  <c r="Y106" i="16"/>
  <c r="Y98" i="16"/>
  <c r="Y78" i="16"/>
  <c r="Y70" i="16"/>
  <c r="Y58" i="16"/>
  <c r="Y51" i="16"/>
  <c r="Y43" i="16"/>
  <c r="Y32" i="16"/>
  <c r="Y25" i="16"/>
  <c r="Y17" i="16"/>
  <c r="U2100" i="16"/>
  <c r="U2068" i="16"/>
  <c r="U1558" i="16"/>
  <c r="U1511" i="16"/>
  <c r="U2300" i="16"/>
  <c r="Y299" i="16"/>
  <c r="Y237" i="16"/>
  <c r="Y260" i="16"/>
  <c r="S146" i="16"/>
  <c r="S108" i="16"/>
  <c r="S53" i="16"/>
  <c r="S39" i="16"/>
  <c r="S28" i="16"/>
  <c r="Y301" i="16"/>
  <c r="Y319" i="16"/>
  <c r="Y311" i="16"/>
  <c r="Y304" i="16"/>
  <c r="Y292" i="16"/>
  <c r="Y277" i="16"/>
  <c r="Y261" i="16"/>
  <c r="Y246" i="16"/>
  <c r="Y232" i="16"/>
  <c r="S294" i="16"/>
  <c r="F294" i="16" s="1"/>
  <c r="S279" i="16"/>
  <c r="I279" i="16" s="1"/>
  <c r="Y178" i="16"/>
  <c r="Y163" i="16"/>
  <c r="S140" i="16"/>
  <c r="S129" i="16"/>
  <c r="S101" i="16"/>
  <c r="S86" i="16"/>
  <c r="S73" i="16"/>
  <c r="Y216" i="16"/>
  <c r="Y203" i="16"/>
  <c r="Y189" i="16"/>
  <c r="Y182" i="16"/>
  <c r="Y175" i="16"/>
  <c r="Y160" i="16"/>
  <c r="Y153" i="16"/>
  <c r="Y309" i="16"/>
  <c r="S309" i="16"/>
  <c r="S320" i="16"/>
  <c r="S176" i="16"/>
  <c r="G176" i="16" s="1"/>
  <c r="S321" i="16"/>
  <c r="G321" i="16" s="1"/>
  <c r="S26" i="16"/>
  <c r="G26" i="16" s="1"/>
  <c r="S213" i="16"/>
  <c r="G213" i="16" s="1"/>
  <c r="S187" i="16"/>
  <c r="G187" i="16" s="1"/>
  <c r="S157" i="16"/>
  <c r="G157" i="16" s="1"/>
  <c r="S116" i="16"/>
  <c r="G116" i="16" s="1"/>
  <c r="G65" i="10"/>
  <c r="S263" i="16"/>
  <c r="G263" i="16" s="1"/>
  <c r="H18" i="16"/>
  <c r="S149" i="16"/>
  <c r="G149" i="16" s="1"/>
  <c r="S307" i="16"/>
  <c r="G307" i="16" s="1"/>
  <c r="S170" i="16"/>
  <c r="G170" i="16" s="1"/>
  <c r="S312" i="16"/>
  <c r="S191" i="16"/>
  <c r="G191" i="16" s="1"/>
  <c r="S304" i="16"/>
  <c r="S207" i="16"/>
  <c r="G207" i="16" s="1"/>
  <c r="S48" i="16"/>
  <c r="G48" i="16" s="1"/>
  <c r="S292" i="16"/>
  <c r="S261" i="16"/>
  <c r="S246" i="16"/>
  <c r="G246" i="16" s="1"/>
  <c r="S232" i="16"/>
  <c r="G232" i="16" s="1"/>
  <c r="Y159" i="16"/>
  <c r="S37" i="16"/>
  <c r="G37" i="16" s="1"/>
  <c r="S9" i="16"/>
  <c r="S295" i="16"/>
  <c r="G295" i="16" s="1"/>
  <c r="S241" i="16"/>
  <c r="G241" i="16" s="1"/>
  <c r="S102" i="16"/>
  <c r="G102" i="16" s="1"/>
  <c r="S74" i="16"/>
  <c r="S210" i="16"/>
  <c r="G210" i="16" s="1"/>
  <c r="S197" i="16"/>
  <c r="G197" i="16" s="1"/>
  <c r="Y177" i="16"/>
  <c r="S177" i="16"/>
  <c r="G177" i="16" s="1"/>
  <c r="S162" i="16"/>
  <c r="G162" i="16"/>
  <c r="S154" i="16"/>
  <c r="S69" i="16"/>
  <c r="G69" i="16" s="1"/>
  <c r="S31" i="16"/>
  <c r="G31" i="16" s="1"/>
  <c r="S143" i="16"/>
  <c r="S117" i="16"/>
  <c r="G117" i="16" s="1"/>
  <c r="S104" i="16"/>
  <c r="G104" i="16" s="1"/>
  <c r="Y125" i="16"/>
  <c r="Y97" i="16"/>
  <c r="Y82" i="16"/>
  <c r="Y57" i="16"/>
  <c r="Y31" i="16"/>
  <c r="Y16" i="16"/>
  <c r="Y37" i="16"/>
  <c r="Y9" i="16"/>
  <c r="S112" i="16"/>
  <c r="G112" i="16" s="1"/>
  <c r="S313" i="16"/>
  <c r="G313" i="16" s="1"/>
  <c r="S306" i="16"/>
  <c r="G306" i="16" s="1"/>
  <c r="S195" i="16"/>
  <c r="G195" i="16" s="1"/>
  <c r="S133" i="16"/>
  <c r="G133" i="16" s="1"/>
  <c r="S271" i="16"/>
  <c r="Y255" i="16"/>
  <c r="S255" i="16"/>
  <c r="S248" i="16"/>
  <c r="Y240" i="16"/>
  <c r="S240" i="16"/>
  <c r="S316" i="16"/>
  <c r="S311" i="16"/>
  <c r="G311" i="16" s="1"/>
  <c r="Y284" i="16"/>
  <c r="S284" i="16"/>
  <c r="S277" i="16"/>
  <c r="Y224" i="16"/>
  <c r="S224" i="16"/>
  <c r="Y215" i="16"/>
  <c r="S91" i="16"/>
  <c r="S264" i="16"/>
  <c r="G264" i="16" s="1"/>
  <c r="S249" i="16"/>
  <c r="G249" i="16" s="1"/>
  <c r="Y207" i="16"/>
  <c r="Y180" i="16"/>
  <c r="Y138" i="16"/>
  <c r="S138" i="16"/>
  <c r="Y110" i="16"/>
  <c r="S110" i="16"/>
  <c r="S131" i="16"/>
  <c r="G131" i="16" s="1"/>
  <c r="S89" i="16"/>
  <c r="S76" i="16"/>
  <c r="G76" i="16" s="1"/>
  <c r="S62" i="16"/>
  <c r="G62" i="16" s="1"/>
  <c r="S49" i="16"/>
  <c r="G49" i="16" s="1"/>
  <c r="S23" i="16"/>
  <c r="Y69" i="16"/>
  <c r="Y42" i="16"/>
  <c r="Y144" i="16"/>
  <c r="Y91" i="16"/>
  <c r="J18" i="16"/>
  <c r="U588" i="16"/>
  <c r="U1878" i="16"/>
  <c r="Y314" i="16"/>
  <c r="S314" i="16"/>
  <c r="S198" i="16"/>
  <c r="G198" i="16" s="1"/>
  <c r="S218" i="16"/>
  <c r="G218" i="16" s="1"/>
  <c r="S204" i="16"/>
  <c r="G204" i="16" s="1"/>
  <c r="S147" i="16"/>
  <c r="G147" i="16" s="1"/>
  <c r="S41" i="16"/>
  <c r="S167" i="16"/>
  <c r="G167" i="16" s="1"/>
  <c r="S286" i="16"/>
  <c r="S318" i="16"/>
  <c r="G318" i="16" s="1"/>
  <c r="S211" i="16"/>
  <c r="Y307" i="16"/>
  <c r="S196" i="16"/>
  <c r="G196" i="16" s="1"/>
  <c r="S168" i="16"/>
  <c r="G168" i="16" s="1"/>
  <c r="S319" i="16"/>
  <c r="S215" i="16"/>
  <c r="G215" i="16" s="1"/>
  <c r="S188" i="16"/>
  <c r="G188" i="16" s="1"/>
  <c r="S159" i="16"/>
  <c r="G159" i="16" s="1"/>
  <c r="S180" i="16"/>
  <c r="S151" i="16"/>
  <c r="G151" i="16" s="1"/>
  <c r="S253" i="16"/>
  <c r="G253" i="16" s="1"/>
  <c r="S238" i="16"/>
  <c r="Y188" i="16"/>
  <c r="S144" i="16"/>
  <c r="G144" i="16" s="1"/>
  <c r="S287" i="16"/>
  <c r="S272" i="16"/>
  <c r="G272" i="16" s="1"/>
  <c r="S256" i="16"/>
  <c r="S234" i="16"/>
  <c r="G234" i="16" s="1"/>
  <c r="S227" i="16"/>
  <c r="Y151" i="16"/>
  <c r="S130" i="16"/>
  <c r="G130" i="16" s="1"/>
  <c r="S47" i="16"/>
  <c r="G47" i="16" s="1"/>
  <c r="S21" i="16"/>
  <c r="U1462" i="16"/>
  <c r="Y287" i="16"/>
  <c r="S205" i="16"/>
  <c r="G205" i="16" s="1"/>
  <c r="S301" i="16"/>
  <c r="G301" i="16" s="1"/>
  <c r="Y322" i="16"/>
  <c r="S322" i="16"/>
  <c r="Y84" i="16"/>
  <c r="S84" i="16"/>
  <c r="Y295" i="16"/>
  <c r="Y234" i="16"/>
  <c r="S127" i="16"/>
  <c r="G127" i="16" s="1"/>
  <c r="S303" i="16"/>
  <c r="S155" i="16"/>
  <c r="G155" i="16" s="1"/>
  <c r="Y318" i="16"/>
  <c r="Y303" i="16"/>
  <c r="S209" i="16"/>
  <c r="G209" i="16" s="1"/>
  <c r="S183" i="16"/>
  <c r="G183" i="16" s="1"/>
  <c r="S323" i="16"/>
  <c r="S315" i="16"/>
  <c r="S308" i="16"/>
  <c r="G308" i="16" s="1"/>
  <c r="S202" i="16"/>
  <c r="S174" i="16"/>
  <c r="G174" i="16" s="1"/>
  <c r="Y321" i="16"/>
  <c r="Y313" i="16"/>
  <c r="Y306" i="16"/>
  <c r="U392" i="16"/>
  <c r="U350" i="16"/>
  <c r="U450" i="16"/>
  <c r="U462" i="16"/>
  <c r="U384" i="16"/>
  <c r="U336" i="16"/>
  <c r="U1266" i="16"/>
  <c r="U2171" i="16"/>
  <c r="U2045" i="16"/>
  <c r="U1594" i="16"/>
  <c r="U1570" i="16"/>
  <c r="U2446" i="16"/>
  <c r="U1098" i="16"/>
  <c r="Y272" i="16"/>
  <c r="S178" i="16"/>
  <c r="G178" i="16" s="1"/>
  <c r="Y249" i="16"/>
  <c r="S163" i="16"/>
  <c r="G163" i="16" s="1"/>
  <c r="S185" i="16"/>
  <c r="G185" i="16" s="1"/>
  <c r="Y320" i="16"/>
  <c r="Y312" i="16"/>
  <c r="Y305" i="16"/>
  <c r="Y294" i="16"/>
  <c r="Y279" i="16"/>
  <c r="Y263" i="16"/>
  <c r="Y248" i="16"/>
  <c r="S161" i="16"/>
  <c r="Y123" i="16"/>
  <c r="S123" i="16"/>
  <c r="S67" i="16"/>
  <c r="Y14" i="16"/>
  <c r="S14" i="16"/>
  <c r="S317" i="16"/>
  <c r="S310" i="16"/>
  <c r="G310" i="16" s="1"/>
  <c r="S302" i="16"/>
  <c r="G302" i="16" s="1"/>
  <c r="Y289" i="16"/>
  <c r="Y274" i="16"/>
  <c r="Y258" i="16"/>
  <c r="Y243" i="16"/>
  <c r="Y229" i="16"/>
  <c r="S181" i="16"/>
  <c r="G181" i="16" s="1"/>
  <c r="Y107" i="16"/>
  <c r="S107" i="16"/>
  <c r="Y323" i="16"/>
  <c r="Y315" i="16"/>
  <c r="Y308" i="16"/>
  <c r="Y269" i="16"/>
  <c r="Y253" i="16"/>
  <c r="Y238" i="16"/>
  <c r="S200" i="16"/>
  <c r="G200" i="16" s="1"/>
  <c r="S172" i="16"/>
  <c r="G172" i="16" s="1"/>
  <c r="S298" i="16"/>
  <c r="Y290" i="16"/>
  <c r="S290" i="16"/>
  <c r="Y282" i="16"/>
  <c r="S282" i="16"/>
  <c r="Y275" i="16"/>
  <c r="S275" i="16"/>
  <c r="S267" i="16"/>
  <c r="Y259" i="16"/>
  <c r="S259" i="16"/>
  <c r="Y244" i="16"/>
  <c r="S244" i="16"/>
  <c r="S230" i="16"/>
  <c r="S222" i="16"/>
  <c r="G222" i="16" s="1"/>
  <c r="Y211" i="16"/>
  <c r="Y198" i="16"/>
  <c r="Y185" i="16"/>
  <c r="Y170" i="16"/>
  <c r="Y155" i="16"/>
  <c r="S111" i="16"/>
  <c r="G111" i="16" s="1"/>
  <c r="S83" i="16"/>
  <c r="G83" i="16" s="1"/>
  <c r="S58" i="16"/>
  <c r="G58" i="16" s="1"/>
  <c r="S32" i="16"/>
  <c r="G32" i="16" s="1"/>
  <c r="S300" i="16"/>
  <c r="S293" i="16"/>
  <c r="G293" i="16" s="1"/>
  <c r="S285" i="16"/>
  <c r="G285" i="16" s="1"/>
  <c r="S278" i="16"/>
  <c r="G278" i="16" s="1"/>
  <c r="S270" i="16"/>
  <c r="G270" i="16" s="1"/>
  <c r="S262" i="16"/>
  <c r="G262" i="16" s="1"/>
  <c r="S254" i="16"/>
  <c r="G254" i="16" s="1"/>
  <c r="S247" i="16"/>
  <c r="G247" i="16" s="1"/>
  <c r="G239" i="16"/>
  <c r="S239" i="16"/>
  <c r="S233" i="16"/>
  <c r="G233" i="16" s="1"/>
  <c r="S225" i="16"/>
  <c r="G225" i="16" s="1"/>
  <c r="Y204" i="16"/>
  <c r="Y176" i="16"/>
  <c r="Y161" i="16"/>
  <c r="Y147" i="16"/>
  <c r="S122" i="16"/>
  <c r="G122" i="16" s="1"/>
  <c r="S94" i="16"/>
  <c r="S66" i="16"/>
  <c r="G66" i="16" s="1"/>
  <c r="S40" i="16"/>
  <c r="G40" i="16" s="1"/>
  <c r="S13" i="16"/>
  <c r="G13" i="16" s="1"/>
  <c r="S216" i="16"/>
  <c r="S203" i="16"/>
  <c r="S189" i="16"/>
  <c r="S182" i="16"/>
  <c r="S175" i="16"/>
  <c r="S160" i="16"/>
  <c r="G160" i="16" s="1"/>
  <c r="S153" i="16"/>
  <c r="S121" i="16"/>
  <c r="G121" i="16" s="1"/>
  <c r="Y93" i="16"/>
  <c r="S93" i="16"/>
  <c r="Y80" i="16"/>
  <c r="S80" i="16"/>
  <c r="Y65" i="16"/>
  <c r="S65" i="16"/>
  <c r="S12" i="16"/>
  <c r="G12" i="16" s="1"/>
  <c r="Y199" i="16"/>
  <c r="Y179" i="16"/>
  <c r="Y171" i="16"/>
  <c r="Y156" i="16"/>
  <c r="Y150" i="16"/>
  <c r="S139" i="16"/>
  <c r="S128" i="16"/>
  <c r="S113" i="16"/>
  <c r="S100" i="16"/>
  <c r="S85" i="16"/>
  <c r="G85" i="16" s="1"/>
  <c r="S72" i="16"/>
  <c r="S59" i="16"/>
  <c r="G59" i="16" s="1"/>
  <c r="S45" i="16"/>
  <c r="G45" i="16" s="1"/>
  <c r="S19" i="16"/>
  <c r="G19" i="16" s="1"/>
  <c r="S5" i="16"/>
  <c r="G5" i="16" s="1"/>
  <c r="G62" i="10"/>
  <c r="Y142" i="16"/>
  <c r="Y116" i="16"/>
  <c r="Y109" i="16"/>
  <c r="Y103" i="16"/>
  <c r="Y95" i="16"/>
  <c r="Y88" i="16"/>
  <c r="Y75" i="16"/>
  <c r="Y67" i="16"/>
  <c r="Y61" i="16"/>
  <c r="Y55" i="16"/>
  <c r="Y48" i="16"/>
  <c r="Y41" i="16"/>
  <c r="Y35" i="16"/>
  <c r="Y29" i="16"/>
  <c r="Y22" i="16"/>
  <c r="Y143" i="16"/>
  <c r="Y137" i="16"/>
  <c r="Y131" i="16"/>
  <c r="Y124" i="16"/>
  <c r="Y117" i="16"/>
  <c r="Y104" i="16"/>
  <c r="Y96" i="16"/>
  <c r="Y89" i="16"/>
  <c r="Y81" i="16"/>
  <c r="Y76" i="16"/>
  <c r="Y68" i="16"/>
  <c r="Y62" i="16"/>
  <c r="Y56" i="16"/>
  <c r="Y49" i="16"/>
  <c r="Y30" i="16"/>
  <c r="Y23" i="16"/>
  <c r="Y15" i="16"/>
  <c r="S219" i="16"/>
  <c r="G219" i="16" s="1"/>
  <c r="S193" i="16"/>
  <c r="S165" i="16"/>
  <c r="G165" i="16" s="1"/>
  <c r="Y296" i="16"/>
  <c r="S296" i="16"/>
  <c r="S288" i="16"/>
  <c r="S280" i="16"/>
  <c r="S273" i="16"/>
  <c r="S265" i="16"/>
  <c r="G265" i="16" s="1"/>
  <c r="S257" i="16"/>
  <c r="Y250" i="16"/>
  <c r="S250" i="16"/>
  <c r="Y242" i="16"/>
  <c r="S242" i="16"/>
  <c r="S235" i="16"/>
  <c r="S228" i="16"/>
  <c r="S220" i="16"/>
  <c r="Y195" i="16"/>
  <c r="Y167" i="16"/>
  <c r="S106" i="16"/>
  <c r="G106" i="16" s="1"/>
  <c r="S78" i="16"/>
  <c r="S51" i="16"/>
  <c r="G51" i="16" s="1"/>
  <c r="S25" i="16"/>
  <c r="S299" i="16"/>
  <c r="G299" i="16" s="1"/>
  <c r="S291" i="16"/>
  <c r="S283" i="16"/>
  <c r="G283" i="16" s="1"/>
  <c r="S276" i="16"/>
  <c r="S268" i="16"/>
  <c r="G268" i="16" s="1"/>
  <c r="S260" i="16"/>
  <c r="S252" i="16"/>
  <c r="G252" i="16" s="1"/>
  <c r="S245" i="16"/>
  <c r="S237" i="16"/>
  <c r="G237" i="16" s="1"/>
  <c r="S231" i="16"/>
  <c r="S223" i="16"/>
  <c r="G223" i="16" s="1"/>
  <c r="Y213" i="16"/>
  <c r="Y200" i="16"/>
  <c r="Y187" i="16"/>
  <c r="Y172" i="16"/>
  <c r="Y157" i="16"/>
  <c r="S141" i="16"/>
  <c r="G141" i="16" s="1"/>
  <c r="S115" i="16"/>
  <c r="G115" i="16" s="1"/>
  <c r="S87" i="16"/>
  <c r="G87" i="16" s="1"/>
  <c r="S34" i="16"/>
  <c r="G34" i="16" s="1"/>
  <c r="S7" i="16"/>
  <c r="G7" i="16" s="1"/>
  <c r="G64" i="10"/>
  <c r="S214" i="16"/>
  <c r="S208" i="16"/>
  <c r="G208" i="16" s="1"/>
  <c r="S201" i="16"/>
  <c r="Y194" i="16"/>
  <c r="S194" i="16"/>
  <c r="S173" i="16"/>
  <c r="G173" i="16" s="1"/>
  <c r="S166" i="16"/>
  <c r="S158" i="16"/>
  <c r="S152" i="16"/>
  <c r="S132" i="16"/>
  <c r="S118" i="16"/>
  <c r="S105" i="16"/>
  <c r="G105" i="16" s="1"/>
  <c r="S90" i="16"/>
  <c r="G90" i="16" s="1"/>
  <c r="S77" i="16"/>
  <c r="S63" i="16"/>
  <c r="G63" i="16" s="1"/>
  <c r="S50" i="16"/>
  <c r="S36" i="16"/>
  <c r="Y24" i="16"/>
  <c r="S24" i="16"/>
  <c r="S8" i="16"/>
  <c r="Y217" i="16"/>
  <c r="Y210" i="16"/>
  <c r="Y197" i="16"/>
  <c r="Y190" i="16"/>
  <c r="Y184" i="16"/>
  <c r="Y169" i="16"/>
  <c r="Y162" i="16"/>
  <c r="Y154" i="16"/>
  <c r="Y148" i="16"/>
  <c r="S137" i="16"/>
  <c r="G137" i="16" s="1"/>
  <c r="S124" i="16"/>
  <c r="G124" i="16" s="1"/>
  <c r="S96" i="16"/>
  <c r="G96" i="16" s="1"/>
  <c r="S81" i="16"/>
  <c r="G81" i="16" s="1"/>
  <c r="S68" i="16"/>
  <c r="G68" i="16" s="1"/>
  <c r="S56" i="16"/>
  <c r="G56" i="16" s="1"/>
  <c r="S30" i="16"/>
  <c r="G30" i="16" s="1"/>
  <c r="S15" i="16"/>
  <c r="G15" i="16" s="1"/>
  <c r="Y146" i="16"/>
  <c r="Y140" i="16"/>
  <c r="Y135" i="16"/>
  <c r="Y129" i="16"/>
  <c r="Y121" i="16"/>
  <c r="Y114" i="16"/>
  <c r="Y108" i="16"/>
  <c r="Y101" i="16"/>
  <c r="Y86" i="16"/>
  <c r="Y73" i="16"/>
  <c r="Y53" i="16"/>
  <c r="Y46" i="16"/>
  <c r="Y39" i="16"/>
  <c r="Y28" i="16"/>
  <c r="Y12" i="16"/>
  <c r="Y6" i="16"/>
  <c r="Y141" i="16"/>
  <c r="Y136" i="16"/>
  <c r="Y130" i="16"/>
  <c r="Y122" i="16"/>
  <c r="Y115" i="16"/>
  <c r="Y102" i="16"/>
  <c r="Y94" i="16"/>
  <c r="Y87" i="16"/>
  <c r="Y74" i="16"/>
  <c r="Y66" i="16"/>
  <c r="Y54" i="16"/>
  <c r="Y47" i="16"/>
  <c r="Y40" i="16"/>
  <c r="Y34" i="16"/>
  <c r="Y21" i="16"/>
  <c r="Y13" i="16"/>
  <c r="Y7" i="16"/>
  <c r="Y226" i="16"/>
  <c r="S226" i="16"/>
  <c r="Y218" i="16"/>
  <c r="Y205" i="16"/>
  <c r="Y191" i="16"/>
  <c r="Y149" i="16"/>
  <c r="S126" i="16"/>
  <c r="S98" i="16"/>
  <c r="G98" i="16" s="1"/>
  <c r="S70" i="16"/>
  <c r="G70" i="16" s="1"/>
  <c r="S43" i="16"/>
  <c r="S17" i="16"/>
  <c r="G17" i="16" s="1"/>
  <c r="S297" i="16"/>
  <c r="G297" i="16" s="1"/>
  <c r="S289" i="16"/>
  <c r="G289" i="16" s="1"/>
  <c r="S281" i="16"/>
  <c r="G281" i="16" s="1"/>
  <c r="S274" i="16"/>
  <c r="G274" i="16" s="1"/>
  <c r="S266" i="16"/>
  <c r="G266" i="16" s="1"/>
  <c r="S258" i="16"/>
  <c r="G258" i="16" s="1"/>
  <c r="S251" i="16"/>
  <c r="G251" i="16" s="1"/>
  <c r="S243" i="16"/>
  <c r="G243" i="16" s="1"/>
  <c r="S236" i="16"/>
  <c r="G236" i="16" s="1"/>
  <c r="S229" i="16"/>
  <c r="G229" i="16" s="1"/>
  <c r="S221" i="16"/>
  <c r="G221" i="16" s="1"/>
  <c r="Y209" i="16"/>
  <c r="Y196" i="16"/>
  <c r="Y183" i="16"/>
  <c r="Y168" i="16"/>
  <c r="S136" i="16"/>
  <c r="S54" i="16"/>
  <c r="Y212" i="16"/>
  <c r="S212" i="16"/>
  <c r="Y206" i="16"/>
  <c r="S206" i="16"/>
  <c r="Y192" i="16"/>
  <c r="S192" i="16"/>
  <c r="G192" i="16" s="1"/>
  <c r="Y186" i="16"/>
  <c r="S186" i="16"/>
  <c r="S179" i="16"/>
  <c r="G179" i="16" s="1"/>
  <c r="Y164" i="16"/>
  <c r="S164" i="16"/>
  <c r="S150" i="16"/>
  <c r="G150" i="16" s="1"/>
  <c r="S114" i="16"/>
  <c r="Y60" i="16"/>
  <c r="S60" i="16"/>
  <c r="S46" i="16"/>
  <c r="Y33" i="16"/>
  <c r="S33" i="16"/>
  <c r="Y20" i="16"/>
  <c r="S20" i="16"/>
  <c r="G63" i="10"/>
  <c r="S6" i="16"/>
  <c r="S145" i="16"/>
  <c r="S134" i="16"/>
  <c r="S120" i="16"/>
  <c r="S92" i="16"/>
  <c r="G92" i="16" s="1"/>
  <c r="S52" i="16"/>
  <c r="G52" i="16" s="1"/>
  <c r="S38" i="16"/>
  <c r="S27" i="16"/>
  <c r="G27" i="16" s="1"/>
  <c r="S11" i="16"/>
  <c r="Y133" i="16"/>
  <c r="Y127" i="16"/>
  <c r="Y119" i="16"/>
  <c r="Y112" i="16"/>
  <c r="Y99" i="16"/>
  <c r="Y79" i="16"/>
  <c r="Y71" i="16"/>
  <c r="Y64" i="16"/>
  <c r="Y44" i="16"/>
  <c r="Y26" i="16"/>
  <c r="Y18" i="16"/>
  <c r="Y10" i="16"/>
  <c r="Y145" i="16"/>
  <c r="Y139" i="16"/>
  <c r="Y134" i="16"/>
  <c r="Y128" i="16"/>
  <c r="Y120" i="16"/>
  <c r="Y113" i="16"/>
  <c r="Y100" i="16"/>
  <c r="Y92" i="16"/>
  <c r="Y85" i="16"/>
  <c r="Y72" i="16"/>
  <c r="Y59" i="16"/>
  <c r="Y52" i="16"/>
  <c r="Y45" i="16"/>
  <c r="Y38" i="16"/>
  <c r="Y27" i="16"/>
  <c r="Y19" i="16"/>
  <c r="Y11" i="16"/>
  <c r="H62" i="10"/>
  <c r="D62" i="10" s="1"/>
  <c r="Y5" i="16"/>
  <c r="H65" i="10"/>
  <c r="D65" i="10" s="1"/>
  <c r="H63" i="10"/>
  <c r="D63" i="10" s="1"/>
  <c r="H64" i="10"/>
  <c r="D64" i="10" s="1"/>
  <c r="F66" i="10"/>
  <c r="C66" i="10" s="1"/>
  <c r="U2359" i="16"/>
  <c r="U470" i="16"/>
  <c r="U394" i="16"/>
  <c r="U360" i="16"/>
  <c r="U474" i="16"/>
  <c r="U402" i="16"/>
  <c r="U2167" i="16"/>
  <c r="U354" i="16"/>
  <c r="U414" i="16"/>
  <c r="U1373" i="16"/>
  <c r="U2451" i="16"/>
  <c r="U1983" i="16"/>
  <c r="U2060" i="16"/>
  <c r="U1459" i="16"/>
  <c r="C43" i="10"/>
  <c r="D43" i="10"/>
  <c r="C33" i="10"/>
  <c r="D33" i="10"/>
  <c r="U1499" i="16"/>
  <c r="U1431" i="16"/>
  <c r="U1355" i="16"/>
  <c r="U2422" i="16"/>
  <c r="U1624" i="16"/>
  <c r="U1574" i="16"/>
  <c r="U2442" i="16"/>
  <c r="U2122" i="16"/>
  <c r="U1466" i="16"/>
  <c r="U2329" i="16"/>
  <c r="U2056" i="16"/>
  <c r="B81" i="4"/>
  <c r="A57" i="10" s="1"/>
  <c r="B61" i="4"/>
  <c r="A44" i="10" s="1"/>
  <c r="B69" i="4"/>
  <c r="A50" i="10" s="1"/>
  <c r="B85" i="4"/>
  <c r="A59" i="10" s="1"/>
  <c r="B37" i="4"/>
  <c r="A24" i="10" s="1"/>
  <c r="B83" i="4"/>
  <c r="A58" i="10" s="1"/>
  <c r="B55" i="4"/>
  <c r="A39" i="10" s="1"/>
  <c r="B87" i="4"/>
  <c r="A60" i="10" s="1"/>
  <c r="B43" i="4"/>
  <c r="A29" i="10" s="1"/>
  <c r="B75" i="4"/>
  <c r="A54" i="10" s="1"/>
  <c r="B79" i="4"/>
  <c r="A56" i="10" s="1"/>
  <c r="B73" i="4"/>
  <c r="A53" i="10" s="1"/>
  <c r="B49" i="4"/>
  <c r="A34" i="10" s="1"/>
  <c r="B71" i="4"/>
  <c r="A51" i="10" s="1"/>
  <c r="B77" i="4"/>
  <c r="A55" i="10" s="1"/>
  <c r="U2363" i="16"/>
  <c r="U1289" i="16"/>
  <c r="C38" i="10"/>
  <c r="D38" i="10"/>
  <c r="U412" i="16"/>
  <c r="U1503" i="16"/>
  <c r="U2092" i="16"/>
  <c r="U1975" i="16"/>
  <c r="U1628" i="16"/>
  <c r="U1496" i="16"/>
  <c r="U1258" i="16"/>
  <c r="U2321" i="16"/>
  <c r="U2126" i="16"/>
  <c r="U2217" i="16"/>
  <c r="U1048" i="16"/>
  <c r="U2202" i="16"/>
  <c r="U1586" i="16"/>
  <c r="U1402" i="16"/>
  <c r="U1363" i="16"/>
  <c r="C28" i="10"/>
  <c r="D28" i="10"/>
  <c r="U1562" i="16"/>
  <c r="C48" i="10"/>
  <c r="U2410" i="16"/>
  <c r="U476" i="16"/>
  <c r="U352" i="16"/>
  <c r="U330" i="16"/>
  <c r="U1690" i="16"/>
  <c r="U430" i="16"/>
  <c r="U388" i="16"/>
  <c r="U1826" i="16"/>
  <c r="U346" i="16"/>
  <c r="U342" i="16"/>
  <c r="U458" i="16"/>
  <c r="U428" i="16"/>
  <c r="U364" i="16"/>
  <c r="U328" i="16"/>
  <c r="U382" i="16"/>
  <c r="U466" i="16"/>
  <c r="U436" i="16"/>
  <c r="U370" i="16"/>
  <c r="U340" i="16"/>
  <c r="U480" i="16"/>
  <c r="U440" i="16"/>
  <c r="U376" i="16"/>
  <c r="U434" i="16"/>
  <c r="U456" i="16"/>
  <c r="U444" i="16"/>
  <c r="U488" i="16"/>
  <c r="U358" i="16"/>
  <c r="D37" i="10"/>
  <c r="C37" i="10"/>
  <c r="U404" i="16"/>
  <c r="U324" i="16"/>
  <c r="U486" i="16"/>
  <c r="U378" i="16"/>
  <c r="U448" i="16"/>
  <c r="U416" i="16"/>
  <c r="U344" i="16"/>
  <c r="U438" i="16"/>
  <c r="U368" i="16"/>
  <c r="U482" i="16"/>
  <c r="U464" i="16"/>
  <c r="U426" i="16"/>
  <c r="U398" i="16"/>
  <c r="U372" i="16"/>
  <c r="U362" i="16"/>
  <c r="D47" i="10"/>
  <c r="C47" i="10"/>
  <c r="C42" i="10"/>
  <c r="D42" i="10"/>
  <c r="F57" i="10"/>
  <c r="H57" i="10" s="1"/>
  <c r="F59" i="10"/>
  <c r="H59" i="10" s="1"/>
  <c r="F56" i="10"/>
  <c r="H56" i="10" s="1"/>
  <c r="H50" i="10"/>
  <c r="F53" i="10"/>
  <c r="H53" i="10" s="1"/>
  <c r="F55" i="10"/>
  <c r="H55" i="10" s="1"/>
  <c r="F60" i="10"/>
  <c r="H60" i="10" s="1"/>
  <c r="F58" i="10"/>
  <c r="H58" i="10" s="1"/>
  <c r="F62" i="10"/>
  <c r="B2" i="10" s="1"/>
  <c r="F54" i="10"/>
  <c r="H54" i="10" s="1"/>
  <c r="F65" i="10"/>
  <c r="F51" i="10"/>
  <c r="F63" i="10"/>
  <c r="F64" i="10"/>
  <c r="C32" i="10"/>
  <c r="D32" i="10"/>
  <c r="U418" i="16"/>
  <c r="U2132" i="16"/>
  <c r="U432" i="16"/>
  <c r="U396" i="16"/>
  <c r="U478" i="16"/>
  <c r="U452" i="16"/>
  <c r="U406" i="16"/>
  <c r="U356" i="16"/>
  <c r="U484" i="16"/>
  <c r="U390" i="16"/>
  <c r="U338" i="16"/>
  <c r="U422" i="16"/>
  <c r="U400" i="16"/>
  <c r="U334" i="16"/>
  <c r="U454" i="16"/>
  <c r="U446" i="16"/>
  <c r="U420" i="16"/>
  <c r="U374" i="16"/>
  <c r="U2339" i="16"/>
  <c r="U424" i="16"/>
  <c r="U332" i="16"/>
  <c r="U472" i="16"/>
  <c r="U442" i="16"/>
  <c r="U386" i="16"/>
  <c r="U348" i="16"/>
  <c r="U468" i="16"/>
  <c r="U460" i="16"/>
  <c r="U408" i="16"/>
  <c r="U380" i="16"/>
  <c r="U326" i="16"/>
  <c r="U410" i="16"/>
  <c r="C27" i="10"/>
  <c r="D27" i="10"/>
  <c r="I42" i="16" l="1"/>
  <c r="G125" i="16"/>
  <c r="G42" i="16"/>
  <c r="J125" i="16"/>
  <c r="E42" i="16"/>
  <c r="H125" i="16"/>
  <c r="D125" i="16"/>
  <c r="U125" i="16" s="1"/>
  <c r="F125" i="16"/>
  <c r="E97" i="16"/>
  <c r="U97" i="16" s="1"/>
  <c r="F57" i="16"/>
  <c r="G82" i="16"/>
  <c r="J42" i="16"/>
  <c r="I125" i="16"/>
  <c r="F97" i="16"/>
  <c r="J97" i="16"/>
  <c r="E82" i="16"/>
  <c r="F82" i="16"/>
  <c r="I82" i="16"/>
  <c r="J82" i="16"/>
  <c r="D82" i="16"/>
  <c r="I97" i="16"/>
  <c r="G97" i="16"/>
  <c r="E79" i="16"/>
  <c r="H97" i="16"/>
  <c r="E57" i="16"/>
  <c r="I57" i="16"/>
  <c r="G57" i="16"/>
  <c r="F42" i="16"/>
  <c r="D42" i="16"/>
  <c r="U42" i="16" s="1"/>
  <c r="D57" i="16"/>
  <c r="H57" i="16"/>
  <c r="J88" i="16"/>
  <c r="F142" i="16"/>
  <c r="J142" i="16"/>
  <c r="E16" i="16"/>
  <c r="E142" i="16"/>
  <c r="D142" i="16"/>
  <c r="H142" i="16"/>
  <c r="I142" i="16"/>
  <c r="G71" i="16"/>
  <c r="D71" i="16"/>
  <c r="F71" i="16"/>
  <c r="H71" i="16"/>
  <c r="E71" i="16"/>
  <c r="J71" i="16"/>
  <c r="D190" i="16"/>
  <c r="D88" i="16"/>
  <c r="H88" i="16"/>
  <c r="F88" i="16"/>
  <c r="E88" i="16"/>
  <c r="I88" i="16"/>
  <c r="F79" i="16"/>
  <c r="G79" i="16"/>
  <c r="J79" i="16"/>
  <c r="I79" i="16"/>
  <c r="D79" i="16"/>
  <c r="F35" i="16"/>
  <c r="D44" i="16"/>
  <c r="I35" i="16"/>
  <c r="G16" i="16"/>
  <c r="E35" i="16"/>
  <c r="D35" i="16"/>
  <c r="H35" i="16"/>
  <c r="J35" i="16"/>
  <c r="I16" i="16"/>
  <c r="H16" i="16"/>
  <c r="D16" i="16"/>
  <c r="U16" i="16" s="1"/>
  <c r="J16" i="16"/>
  <c r="F95" i="16"/>
  <c r="D171" i="16"/>
  <c r="G109" i="16"/>
  <c r="E190" i="16"/>
  <c r="D269" i="16"/>
  <c r="C62" i="10"/>
  <c r="C65" i="10"/>
  <c r="U18" i="16"/>
  <c r="J190" i="16"/>
  <c r="I109" i="16"/>
  <c r="C63" i="10"/>
  <c r="C64" i="10"/>
  <c r="J61" i="16"/>
  <c r="D61" i="16"/>
  <c r="I119" i="16"/>
  <c r="E119" i="16"/>
  <c r="U119" i="16" s="1"/>
  <c r="G199" i="16"/>
  <c r="E95" i="16"/>
  <c r="I64" i="16"/>
  <c r="G95" i="16"/>
  <c r="H95" i="16"/>
  <c r="D95" i="16"/>
  <c r="I95" i="16"/>
  <c r="H61" i="16"/>
  <c r="I61" i="16"/>
  <c r="E44" i="16"/>
  <c r="G61" i="16"/>
  <c r="E61" i="16"/>
  <c r="U135" i="16"/>
  <c r="H269" i="16"/>
  <c r="G279" i="16"/>
  <c r="G269" i="16"/>
  <c r="D294" i="16"/>
  <c r="G119" i="16"/>
  <c r="J75" i="16"/>
  <c r="D29" i="16"/>
  <c r="J119" i="16"/>
  <c r="H44" i="16"/>
  <c r="H199" i="16"/>
  <c r="J199" i="16"/>
  <c r="F64" i="16"/>
  <c r="F99" i="16"/>
  <c r="I99" i="16"/>
  <c r="D156" i="16"/>
  <c r="H156" i="16"/>
  <c r="J99" i="16"/>
  <c r="G44" i="16"/>
  <c r="F44" i="16"/>
  <c r="J44" i="16"/>
  <c r="E171" i="16"/>
  <c r="D99" i="16"/>
  <c r="E99" i="16"/>
  <c r="G99" i="16"/>
  <c r="D199" i="16"/>
  <c r="E199" i="16"/>
  <c r="F199" i="16"/>
  <c r="J22" i="16"/>
  <c r="G156" i="16"/>
  <c r="E156" i="16"/>
  <c r="F156" i="16"/>
  <c r="I156" i="16"/>
  <c r="G75" i="16"/>
  <c r="D75" i="16"/>
  <c r="E75" i="16"/>
  <c r="G171" i="16"/>
  <c r="H171" i="16"/>
  <c r="F171" i="16"/>
  <c r="J171" i="16"/>
  <c r="H103" i="16"/>
  <c r="J10" i="16"/>
  <c r="J29" i="16"/>
  <c r="D103" i="16"/>
  <c r="D184" i="16"/>
  <c r="E103" i="16"/>
  <c r="G184" i="16"/>
  <c r="G103" i="16"/>
  <c r="G29" i="16"/>
  <c r="D22" i="16"/>
  <c r="H22" i="16"/>
  <c r="J109" i="16"/>
  <c r="G294" i="16"/>
  <c r="H294" i="16"/>
  <c r="I294" i="16"/>
  <c r="D305" i="16"/>
  <c r="H305" i="16"/>
  <c r="F305" i="16"/>
  <c r="G305" i="16"/>
  <c r="E305" i="16"/>
  <c r="J305" i="16"/>
  <c r="I305" i="16"/>
  <c r="F119" i="16"/>
  <c r="H119" i="16"/>
  <c r="J294" i="16"/>
  <c r="E294" i="16"/>
  <c r="E22" i="16"/>
  <c r="G22" i="16"/>
  <c r="I75" i="16"/>
  <c r="F75" i="16"/>
  <c r="F269" i="16"/>
  <c r="I269" i="16"/>
  <c r="E269" i="16"/>
  <c r="D64" i="16"/>
  <c r="E64" i="16"/>
  <c r="H64" i="16"/>
  <c r="J64" i="16"/>
  <c r="F22" i="16"/>
  <c r="D109" i="16"/>
  <c r="E109" i="16"/>
  <c r="H109" i="16"/>
  <c r="J103" i="16"/>
  <c r="F103" i="16"/>
  <c r="H10" i="16"/>
  <c r="D10" i="16"/>
  <c r="E10" i="16"/>
  <c r="F10" i="16"/>
  <c r="G10" i="16"/>
  <c r="H29" i="16"/>
  <c r="E29" i="16"/>
  <c r="I29" i="16"/>
  <c r="F148" i="16"/>
  <c r="E148" i="16"/>
  <c r="U148" i="16" s="1"/>
  <c r="H148" i="16"/>
  <c r="I148" i="16"/>
  <c r="J148" i="16"/>
  <c r="D279" i="16"/>
  <c r="D55" i="16"/>
  <c r="G148" i="16"/>
  <c r="E73" i="16"/>
  <c r="H73" i="16"/>
  <c r="I73" i="16"/>
  <c r="G73" i="16"/>
  <c r="F73" i="16"/>
  <c r="J73" i="16"/>
  <c r="D73" i="16"/>
  <c r="H140" i="16"/>
  <c r="J140" i="16"/>
  <c r="G140" i="16"/>
  <c r="E140" i="16"/>
  <c r="D140" i="16"/>
  <c r="I140" i="16"/>
  <c r="F140" i="16"/>
  <c r="F53" i="16"/>
  <c r="G53" i="16"/>
  <c r="H53" i="16"/>
  <c r="E53" i="16"/>
  <c r="I53" i="16"/>
  <c r="J53" i="16"/>
  <c r="D53" i="16"/>
  <c r="J169" i="16"/>
  <c r="F169" i="16"/>
  <c r="G169" i="16"/>
  <c r="I169" i="16"/>
  <c r="E169" i="16"/>
  <c r="U169" i="16" s="1"/>
  <c r="H169" i="16"/>
  <c r="G217" i="16"/>
  <c r="H217" i="16"/>
  <c r="I217" i="16"/>
  <c r="D217" i="16"/>
  <c r="U217" i="16" s="1"/>
  <c r="D86" i="16"/>
  <c r="I86" i="16"/>
  <c r="E86" i="16"/>
  <c r="F86" i="16"/>
  <c r="J86" i="16"/>
  <c r="H86" i="16"/>
  <c r="G86" i="16"/>
  <c r="I108" i="16"/>
  <c r="J108" i="16"/>
  <c r="F108" i="16"/>
  <c r="E108" i="16"/>
  <c r="H108" i="16"/>
  <c r="G108" i="16"/>
  <c r="D108" i="16"/>
  <c r="F184" i="16"/>
  <c r="I184" i="16"/>
  <c r="H184" i="16"/>
  <c r="E184" i="16"/>
  <c r="I129" i="16"/>
  <c r="E129" i="16"/>
  <c r="G129" i="16"/>
  <c r="J129" i="16"/>
  <c r="F129" i="16"/>
  <c r="H129" i="16"/>
  <c r="D129" i="16"/>
  <c r="H279" i="16"/>
  <c r="F279" i="16"/>
  <c r="E279" i="16"/>
  <c r="E39" i="16"/>
  <c r="F39" i="16"/>
  <c r="H39" i="16"/>
  <c r="J39" i="16"/>
  <c r="D39" i="16"/>
  <c r="G39" i="16"/>
  <c r="I39" i="16"/>
  <c r="I55" i="16"/>
  <c r="H55" i="16"/>
  <c r="J55" i="16"/>
  <c r="E55" i="16"/>
  <c r="J217" i="16"/>
  <c r="F217" i="16"/>
  <c r="J279" i="16"/>
  <c r="G101" i="16"/>
  <c r="F101" i="16"/>
  <c r="I101" i="16"/>
  <c r="E101" i="16"/>
  <c r="J101" i="16"/>
  <c r="H101" i="16"/>
  <c r="D101" i="16"/>
  <c r="G28" i="16"/>
  <c r="D28" i="16"/>
  <c r="H28" i="16"/>
  <c r="E28" i="16"/>
  <c r="F28" i="16"/>
  <c r="J28" i="16"/>
  <c r="I28" i="16"/>
  <c r="J146" i="16"/>
  <c r="E146" i="16"/>
  <c r="F146" i="16"/>
  <c r="G146" i="16"/>
  <c r="H146" i="16"/>
  <c r="D146" i="16"/>
  <c r="I146" i="16"/>
  <c r="G190" i="16"/>
  <c r="H190" i="16"/>
  <c r="F190" i="16"/>
  <c r="G55" i="16"/>
  <c r="D11" i="16"/>
  <c r="E11" i="16"/>
  <c r="I11" i="16"/>
  <c r="H11" i="16"/>
  <c r="J11" i="16"/>
  <c r="F11" i="16"/>
  <c r="J120" i="16"/>
  <c r="H120" i="16"/>
  <c r="F120" i="16"/>
  <c r="I120" i="16"/>
  <c r="E120" i="16"/>
  <c r="D120" i="16"/>
  <c r="J114" i="16"/>
  <c r="D114" i="16"/>
  <c r="F114" i="16"/>
  <c r="E114" i="16"/>
  <c r="H114" i="16"/>
  <c r="I114" i="16"/>
  <c r="I43" i="16"/>
  <c r="J43" i="16"/>
  <c r="F43" i="16"/>
  <c r="H43" i="16"/>
  <c r="E43" i="16"/>
  <c r="D43" i="16"/>
  <c r="G214" i="16"/>
  <c r="D214" i="16"/>
  <c r="I214" i="16"/>
  <c r="H214" i="16"/>
  <c r="J214" i="16"/>
  <c r="E214" i="16"/>
  <c r="F214" i="16"/>
  <c r="I245" i="16"/>
  <c r="D245" i="16"/>
  <c r="H245" i="16"/>
  <c r="J245" i="16"/>
  <c r="E245" i="16"/>
  <c r="F245" i="16"/>
  <c r="I276" i="16"/>
  <c r="F276" i="16"/>
  <c r="D276" i="16"/>
  <c r="H276" i="16"/>
  <c r="J276" i="16"/>
  <c r="E276" i="16"/>
  <c r="F25" i="16"/>
  <c r="H25" i="16"/>
  <c r="J25" i="16"/>
  <c r="I25" i="16"/>
  <c r="D25" i="16"/>
  <c r="E25" i="16"/>
  <c r="H193" i="16"/>
  <c r="I193" i="16"/>
  <c r="J193" i="16"/>
  <c r="E193" i="16"/>
  <c r="F193" i="16"/>
  <c r="D193" i="16"/>
  <c r="G153" i="16"/>
  <c r="D153" i="16"/>
  <c r="I153" i="16"/>
  <c r="E153" i="16"/>
  <c r="J153" i="16"/>
  <c r="F153" i="16"/>
  <c r="H153" i="16"/>
  <c r="D94" i="16"/>
  <c r="J94" i="16"/>
  <c r="E94" i="16"/>
  <c r="H94" i="16"/>
  <c r="I94" i="16"/>
  <c r="F94" i="16"/>
  <c r="E267" i="16"/>
  <c r="J267" i="16"/>
  <c r="H267" i="16"/>
  <c r="D267" i="16"/>
  <c r="F267" i="16"/>
  <c r="I267" i="16"/>
  <c r="G298" i="16"/>
  <c r="E298" i="16"/>
  <c r="H298" i="16"/>
  <c r="J298" i="16"/>
  <c r="F298" i="16"/>
  <c r="D298" i="16"/>
  <c r="I298" i="16"/>
  <c r="I67" i="16"/>
  <c r="D67" i="16"/>
  <c r="H67" i="16"/>
  <c r="E67" i="16"/>
  <c r="J67" i="16"/>
  <c r="F67" i="16"/>
  <c r="H202" i="16"/>
  <c r="F202" i="16"/>
  <c r="J202" i="16"/>
  <c r="I202" i="16"/>
  <c r="E202" i="16"/>
  <c r="D202" i="16"/>
  <c r="F323" i="16"/>
  <c r="I323" i="16"/>
  <c r="J323" i="16"/>
  <c r="H323" i="16"/>
  <c r="D323" i="16"/>
  <c r="E323" i="16"/>
  <c r="G256" i="16"/>
  <c r="J256" i="16"/>
  <c r="H256" i="16"/>
  <c r="D256" i="16"/>
  <c r="I256" i="16"/>
  <c r="F256" i="16"/>
  <c r="E256" i="16"/>
  <c r="E238" i="16"/>
  <c r="F238" i="16"/>
  <c r="H238" i="16"/>
  <c r="I238" i="16"/>
  <c r="D238" i="16"/>
  <c r="J238" i="16"/>
  <c r="D314" i="16"/>
  <c r="J314" i="16"/>
  <c r="F314" i="16"/>
  <c r="I314" i="16"/>
  <c r="E314" i="16"/>
  <c r="H314" i="16"/>
  <c r="D23" i="16"/>
  <c r="H23" i="16"/>
  <c r="E23" i="16"/>
  <c r="J23" i="16"/>
  <c r="F23" i="16"/>
  <c r="I23" i="16"/>
  <c r="E138" i="16"/>
  <c r="H138" i="16"/>
  <c r="F138" i="16"/>
  <c r="J138" i="16"/>
  <c r="D138" i="16"/>
  <c r="I138" i="16"/>
  <c r="G277" i="16"/>
  <c r="H277" i="16"/>
  <c r="F277" i="16"/>
  <c r="D277" i="16"/>
  <c r="I277" i="16"/>
  <c r="E277" i="16"/>
  <c r="J277" i="16"/>
  <c r="I316" i="16"/>
  <c r="D316" i="16"/>
  <c r="J316" i="16"/>
  <c r="F316" i="16"/>
  <c r="H316" i="16"/>
  <c r="E316" i="16"/>
  <c r="E143" i="16"/>
  <c r="D143" i="16"/>
  <c r="J143" i="16"/>
  <c r="H143" i="16"/>
  <c r="I143" i="16"/>
  <c r="F143" i="16"/>
  <c r="H154" i="16"/>
  <c r="I154" i="16"/>
  <c r="F154" i="16"/>
  <c r="E154" i="16"/>
  <c r="J154" i="16"/>
  <c r="D154" i="16"/>
  <c r="J74" i="16"/>
  <c r="I74" i="16"/>
  <c r="F74" i="16"/>
  <c r="H74" i="16"/>
  <c r="E74" i="16"/>
  <c r="D74" i="16"/>
  <c r="F9" i="16"/>
  <c r="I9" i="16"/>
  <c r="H9" i="16"/>
  <c r="J9" i="16"/>
  <c r="E9" i="16"/>
  <c r="D9" i="16"/>
  <c r="H232" i="16"/>
  <c r="J232" i="16"/>
  <c r="F232" i="16"/>
  <c r="E232" i="16"/>
  <c r="D232" i="16"/>
  <c r="I232" i="16"/>
  <c r="E304" i="16"/>
  <c r="D304" i="16"/>
  <c r="I304" i="16"/>
  <c r="F304" i="16"/>
  <c r="H304" i="16"/>
  <c r="J304" i="16"/>
  <c r="J312" i="16"/>
  <c r="H312" i="16"/>
  <c r="E312" i="16"/>
  <c r="I312" i="16"/>
  <c r="D312" i="16"/>
  <c r="F312" i="16"/>
  <c r="I320" i="16"/>
  <c r="H320" i="16"/>
  <c r="D320" i="16"/>
  <c r="J320" i="16"/>
  <c r="E320" i="16"/>
  <c r="F320" i="16"/>
  <c r="D38" i="16"/>
  <c r="E38" i="16"/>
  <c r="H38" i="16"/>
  <c r="F38" i="16"/>
  <c r="I38" i="16"/>
  <c r="J38" i="16"/>
  <c r="I134" i="16"/>
  <c r="F134" i="16"/>
  <c r="J134" i="16"/>
  <c r="H134" i="16"/>
  <c r="E134" i="16"/>
  <c r="D134" i="16"/>
  <c r="E145" i="16"/>
  <c r="J145" i="16"/>
  <c r="F145" i="16"/>
  <c r="I145" i="16"/>
  <c r="H145" i="16"/>
  <c r="D145" i="16"/>
  <c r="H46" i="16"/>
  <c r="D46" i="16"/>
  <c r="I46" i="16"/>
  <c r="E46" i="16"/>
  <c r="F46" i="16"/>
  <c r="J46" i="16"/>
  <c r="F186" i="16"/>
  <c r="E186" i="16"/>
  <c r="J186" i="16"/>
  <c r="D186" i="16"/>
  <c r="I186" i="16"/>
  <c r="H186" i="16"/>
  <c r="F54" i="16"/>
  <c r="J54" i="16"/>
  <c r="H54" i="16"/>
  <c r="I54" i="16"/>
  <c r="D54" i="16"/>
  <c r="E54" i="16"/>
  <c r="E136" i="16"/>
  <c r="D136" i="16"/>
  <c r="I136" i="16"/>
  <c r="J136" i="16"/>
  <c r="F136" i="16"/>
  <c r="H136" i="16"/>
  <c r="D126" i="16"/>
  <c r="E126" i="16"/>
  <c r="H126" i="16"/>
  <c r="F126" i="16"/>
  <c r="J126" i="16"/>
  <c r="I126" i="16"/>
  <c r="J8" i="16"/>
  <c r="I8" i="16"/>
  <c r="F8" i="16"/>
  <c r="E8" i="16"/>
  <c r="G8" i="16"/>
  <c r="D8" i="16"/>
  <c r="H8" i="16"/>
  <c r="G50" i="16"/>
  <c r="E50" i="16"/>
  <c r="J50" i="16"/>
  <c r="D50" i="16"/>
  <c r="H50" i="16"/>
  <c r="I50" i="16"/>
  <c r="F50" i="16"/>
  <c r="E77" i="16"/>
  <c r="H77" i="16"/>
  <c r="F77" i="16"/>
  <c r="I77" i="16"/>
  <c r="D77" i="16"/>
  <c r="J77" i="16"/>
  <c r="E166" i="16"/>
  <c r="H166" i="16"/>
  <c r="F166" i="16"/>
  <c r="D166" i="16"/>
  <c r="G166" i="16"/>
  <c r="J166" i="16"/>
  <c r="I166" i="16"/>
  <c r="I231" i="16"/>
  <c r="J231" i="16"/>
  <c r="F231" i="16"/>
  <c r="H231" i="16"/>
  <c r="E231" i="16"/>
  <c r="D231" i="16"/>
  <c r="J260" i="16"/>
  <c r="D260" i="16"/>
  <c r="H260" i="16"/>
  <c r="F260" i="16"/>
  <c r="I260" i="16"/>
  <c r="E260" i="16"/>
  <c r="D291" i="16"/>
  <c r="F291" i="16"/>
  <c r="H291" i="16"/>
  <c r="J291" i="16"/>
  <c r="I291" i="16"/>
  <c r="E291" i="16"/>
  <c r="F78" i="16"/>
  <c r="J78" i="16"/>
  <c r="H78" i="16"/>
  <c r="I78" i="16"/>
  <c r="D78" i="16"/>
  <c r="E78" i="16"/>
  <c r="H220" i="16"/>
  <c r="J220" i="16"/>
  <c r="F220" i="16"/>
  <c r="G220" i="16"/>
  <c r="E220" i="16"/>
  <c r="I220" i="16"/>
  <c r="D220" i="16"/>
  <c r="F288" i="16"/>
  <c r="I288" i="16"/>
  <c r="E288" i="16"/>
  <c r="J288" i="16"/>
  <c r="H288" i="16"/>
  <c r="D288" i="16"/>
  <c r="D72" i="16"/>
  <c r="J72" i="16"/>
  <c r="F72" i="16"/>
  <c r="I72" i="16"/>
  <c r="E72" i="16"/>
  <c r="H72" i="16"/>
  <c r="I100" i="16"/>
  <c r="H100" i="16"/>
  <c r="J100" i="16"/>
  <c r="F100" i="16"/>
  <c r="D100" i="16"/>
  <c r="E100" i="16"/>
  <c r="I128" i="16"/>
  <c r="J128" i="16"/>
  <c r="F128" i="16"/>
  <c r="H128" i="16"/>
  <c r="E128" i="16"/>
  <c r="D128" i="16"/>
  <c r="E65" i="16"/>
  <c r="J65" i="16"/>
  <c r="I65" i="16"/>
  <c r="H65" i="16"/>
  <c r="D65" i="16"/>
  <c r="F65" i="16"/>
  <c r="D93" i="16"/>
  <c r="I93" i="16"/>
  <c r="F93" i="16"/>
  <c r="G93" i="16"/>
  <c r="J93" i="16"/>
  <c r="E93" i="16"/>
  <c r="H93" i="16"/>
  <c r="H182" i="16"/>
  <c r="G182" i="16"/>
  <c r="E182" i="16"/>
  <c r="F182" i="16"/>
  <c r="D182" i="16"/>
  <c r="I182" i="16"/>
  <c r="J182" i="16"/>
  <c r="I203" i="16"/>
  <c r="J203" i="16"/>
  <c r="E203" i="16"/>
  <c r="F203" i="16"/>
  <c r="H203" i="16"/>
  <c r="D203" i="16"/>
  <c r="E300" i="16"/>
  <c r="D300" i="16"/>
  <c r="H300" i="16"/>
  <c r="I300" i="16"/>
  <c r="J300" i="16"/>
  <c r="F300" i="16"/>
  <c r="E282" i="16"/>
  <c r="G282" i="16"/>
  <c r="H282" i="16"/>
  <c r="F282" i="16"/>
  <c r="D282" i="16"/>
  <c r="I282" i="16"/>
  <c r="J282" i="16"/>
  <c r="E317" i="16"/>
  <c r="J317" i="16"/>
  <c r="I317" i="16"/>
  <c r="H317" i="16"/>
  <c r="F317" i="16"/>
  <c r="D317" i="16"/>
  <c r="E161" i="16"/>
  <c r="D161" i="16"/>
  <c r="H161" i="16"/>
  <c r="I161" i="16"/>
  <c r="J161" i="16"/>
  <c r="F161" i="16"/>
  <c r="J303" i="16"/>
  <c r="D303" i="16"/>
  <c r="F303" i="16"/>
  <c r="E303" i="16"/>
  <c r="I303" i="16"/>
  <c r="H303" i="16"/>
  <c r="E322" i="16"/>
  <c r="H322" i="16"/>
  <c r="I322" i="16"/>
  <c r="J322" i="16"/>
  <c r="F322" i="16"/>
  <c r="D322" i="16"/>
  <c r="J21" i="16"/>
  <c r="H21" i="16"/>
  <c r="F21" i="16"/>
  <c r="I21" i="16"/>
  <c r="E21" i="16"/>
  <c r="D21" i="16"/>
  <c r="J227" i="16"/>
  <c r="D227" i="16"/>
  <c r="H227" i="16"/>
  <c r="I227" i="16"/>
  <c r="F227" i="16"/>
  <c r="E227" i="16"/>
  <c r="I287" i="16"/>
  <c r="F287" i="16"/>
  <c r="D287" i="16"/>
  <c r="J287" i="16"/>
  <c r="H287" i="16"/>
  <c r="E287" i="16"/>
  <c r="I180" i="16"/>
  <c r="H180" i="16"/>
  <c r="E180" i="16"/>
  <c r="F180" i="16"/>
  <c r="D180" i="16"/>
  <c r="J180" i="16"/>
  <c r="E319" i="16"/>
  <c r="D319" i="16"/>
  <c r="H319" i="16"/>
  <c r="F319" i="16"/>
  <c r="I319" i="16"/>
  <c r="J319" i="16"/>
  <c r="J211" i="16"/>
  <c r="H211" i="16"/>
  <c r="F211" i="16"/>
  <c r="I211" i="16"/>
  <c r="D211" i="16"/>
  <c r="E211" i="16"/>
  <c r="D286" i="16"/>
  <c r="F286" i="16"/>
  <c r="H286" i="16"/>
  <c r="E286" i="16"/>
  <c r="I286" i="16"/>
  <c r="J286" i="16"/>
  <c r="E41" i="16"/>
  <c r="I41" i="16"/>
  <c r="J41" i="16"/>
  <c r="H41" i="16"/>
  <c r="D41" i="16"/>
  <c r="F41" i="16"/>
  <c r="D89" i="16"/>
  <c r="E89" i="16"/>
  <c r="J89" i="16"/>
  <c r="F89" i="16"/>
  <c r="I89" i="16"/>
  <c r="H89" i="16"/>
  <c r="J91" i="16"/>
  <c r="H91" i="16"/>
  <c r="F91" i="16"/>
  <c r="I91" i="16"/>
  <c r="D91" i="16"/>
  <c r="E91" i="16"/>
  <c r="G38" i="16"/>
  <c r="D52" i="16"/>
  <c r="E52" i="16"/>
  <c r="F52" i="16"/>
  <c r="H52" i="16"/>
  <c r="I52" i="16"/>
  <c r="J52" i="16"/>
  <c r="G134" i="16"/>
  <c r="E6" i="16"/>
  <c r="H6" i="16"/>
  <c r="G6" i="16"/>
  <c r="F6" i="16"/>
  <c r="D6" i="16"/>
  <c r="U6" i="16" s="1"/>
  <c r="J6" i="16"/>
  <c r="I6" i="16"/>
  <c r="H33" i="16"/>
  <c r="E33" i="16"/>
  <c r="J33" i="16"/>
  <c r="G33" i="16"/>
  <c r="I33" i="16"/>
  <c r="F33" i="16"/>
  <c r="D33" i="16"/>
  <c r="E60" i="16"/>
  <c r="I60" i="16"/>
  <c r="H60" i="16"/>
  <c r="D60" i="16"/>
  <c r="J60" i="16"/>
  <c r="F60" i="16"/>
  <c r="G60" i="16"/>
  <c r="E150" i="16"/>
  <c r="I150" i="16"/>
  <c r="F150" i="16"/>
  <c r="J150" i="16"/>
  <c r="H150" i="16"/>
  <c r="D150" i="16"/>
  <c r="E206" i="16"/>
  <c r="I206" i="16"/>
  <c r="F206" i="16"/>
  <c r="D206" i="16"/>
  <c r="H206" i="16"/>
  <c r="G206" i="16"/>
  <c r="J206" i="16"/>
  <c r="F229" i="16"/>
  <c r="I229" i="16"/>
  <c r="J229" i="16"/>
  <c r="H229" i="16"/>
  <c r="E229" i="16"/>
  <c r="D229" i="16"/>
  <c r="F243" i="16"/>
  <c r="H243" i="16"/>
  <c r="I243" i="16"/>
  <c r="J243" i="16"/>
  <c r="E243" i="16"/>
  <c r="D243" i="16"/>
  <c r="F258" i="16"/>
  <c r="J258" i="16"/>
  <c r="H258" i="16"/>
  <c r="I258" i="16"/>
  <c r="E258" i="16"/>
  <c r="D258" i="16"/>
  <c r="F274" i="16"/>
  <c r="J274" i="16"/>
  <c r="I274" i="16"/>
  <c r="H274" i="16"/>
  <c r="E274" i="16"/>
  <c r="D274" i="16"/>
  <c r="I289" i="16"/>
  <c r="H289" i="16"/>
  <c r="F289" i="16"/>
  <c r="J289" i="16"/>
  <c r="E289" i="16"/>
  <c r="D289" i="16"/>
  <c r="F17" i="16"/>
  <c r="I17" i="16"/>
  <c r="H17" i="16"/>
  <c r="J17" i="16"/>
  <c r="D17" i="16"/>
  <c r="E17" i="16"/>
  <c r="D98" i="16"/>
  <c r="E98" i="16"/>
  <c r="I98" i="16"/>
  <c r="H98" i="16"/>
  <c r="F98" i="16"/>
  <c r="J98" i="16"/>
  <c r="D226" i="16"/>
  <c r="J226" i="16"/>
  <c r="E226" i="16"/>
  <c r="F226" i="16"/>
  <c r="I226" i="16"/>
  <c r="H226" i="16"/>
  <c r="D30" i="16"/>
  <c r="E30" i="16"/>
  <c r="F30" i="16"/>
  <c r="J30" i="16"/>
  <c r="I30" i="16"/>
  <c r="H30" i="16"/>
  <c r="I56" i="16"/>
  <c r="H56" i="16"/>
  <c r="F56" i="16"/>
  <c r="J56" i="16"/>
  <c r="D56" i="16"/>
  <c r="E56" i="16"/>
  <c r="H81" i="16"/>
  <c r="J81" i="16"/>
  <c r="I81" i="16"/>
  <c r="F81" i="16"/>
  <c r="E81" i="16"/>
  <c r="D81" i="16"/>
  <c r="I137" i="16"/>
  <c r="F137" i="16"/>
  <c r="J137" i="16"/>
  <c r="H137" i="16"/>
  <c r="E137" i="16"/>
  <c r="D137" i="16"/>
  <c r="H24" i="16"/>
  <c r="I24" i="16"/>
  <c r="J24" i="16"/>
  <c r="D24" i="16"/>
  <c r="F24" i="16"/>
  <c r="E24" i="16"/>
  <c r="G24" i="16"/>
  <c r="J90" i="16"/>
  <c r="D90" i="16"/>
  <c r="F90" i="16"/>
  <c r="E90" i="16"/>
  <c r="I90" i="16"/>
  <c r="H90" i="16"/>
  <c r="G118" i="16"/>
  <c r="J118" i="16"/>
  <c r="F118" i="16"/>
  <c r="H118" i="16"/>
  <c r="D118" i="16"/>
  <c r="I118" i="16"/>
  <c r="E118" i="16"/>
  <c r="D173" i="16"/>
  <c r="I173" i="16"/>
  <c r="J173" i="16"/>
  <c r="F173" i="16"/>
  <c r="E173" i="16"/>
  <c r="H173" i="16"/>
  <c r="H201" i="16"/>
  <c r="E201" i="16"/>
  <c r="I201" i="16"/>
  <c r="J201" i="16"/>
  <c r="D201" i="16"/>
  <c r="F201" i="16"/>
  <c r="G201" i="16"/>
  <c r="F34" i="16"/>
  <c r="H34" i="16"/>
  <c r="J34" i="16"/>
  <c r="I34" i="16"/>
  <c r="D34" i="16"/>
  <c r="E34" i="16"/>
  <c r="D115" i="16"/>
  <c r="E115" i="16"/>
  <c r="H115" i="16"/>
  <c r="J115" i="16"/>
  <c r="I115" i="16"/>
  <c r="F115" i="16"/>
  <c r="G228" i="16"/>
  <c r="E228" i="16"/>
  <c r="J228" i="16"/>
  <c r="D228" i="16"/>
  <c r="F228" i="16"/>
  <c r="H228" i="16"/>
  <c r="I228" i="16"/>
  <c r="G250" i="16"/>
  <c r="D250" i="16"/>
  <c r="H250" i="16"/>
  <c r="J250" i="16"/>
  <c r="E250" i="16"/>
  <c r="F250" i="16"/>
  <c r="I250" i="16"/>
  <c r="I265" i="16"/>
  <c r="H265" i="16"/>
  <c r="F265" i="16"/>
  <c r="E265" i="16"/>
  <c r="J265" i="16"/>
  <c r="D265" i="16"/>
  <c r="G288" i="16"/>
  <c r="D19" i="16"/>
  <c r="E19" i="16"/>
  <c r="F19" i="16"/>
  <c r="H19" i="16"/>
  <c r="J19" i="16"/>
  <c r="I19" i="16"/>
  <c r="H59" i="16"/>
  <c r="I59" i="16"/>
  <c r="F59" i="16"/>
  <c r="J59" i="16"/>
  <c r="D59" i="16"/>
  <c r="E59" i="16"/>
  <c r="F113" i="16"/>
  <c r="I113" i="16"/>
  <c r="J113" i="16"/>
  <c r="H113" i="16"/>
  <c r="E113" i="16"/>
  <c r="D113" i="16"/>
  <c r="E139" i="16"/>
  <c r="I139" i="16"/>
  <c r="J139" i="16"/>
  <c r="F139" i="16"/>
  <c r="H139" i="16"/>
  <c r="D139" i="16"/>
  <c r="I189" i="16"/>
  <c r="H189" i="16"/>
  <c r="E189" i="16"/>
  <c r="J189" i="16"/>
  <c r="F189" i="16"/>
  <c r="D189" i="16"/>
  <c r="J13" i="16"/>
  <c r="I13" i="16"/>
  <c r="F13" i="16"/>
  <c r="H13" i="16"/>
  <c r="E13" i="16"/>
  <c r="D13" i="16"/>
  <c r="J233" i="16"/>
  <c r="I233" i="16"/>
  <c r="F233" i="16"/>
  <c r="H233" i="16"/>
  <c r="E233" i="16"/>
  <c r="D233" i="16"/>
  <c r="I247" i="16"/>
  <c r="J247" i="16"/>
  <c r="H247" i="16"/>
  <c r="F247" i="16"/>
  <c r="E247" i="16"/>
  <c r="D247" i="16"/>
  <c r="F262" i="16"/>
  <c r="J262" i="16"/>
  <c r="I262" i="16"/>
  <c r="H262" i="16"/>
  <c r="E262" i="16"/>
  <c r="D262" i="16"/>
  <c r="H278" i="16"/>
  <c r="I278" i="16"/>
  <c r="J278" i="16"/>
  <c r="F278" i="16"/>
  <c r="E278" i="16"/>
  <c r="D278" i="16"/>
  <c r="F293" i="16"/>
  <c r="H293" i="16"/>
  <c r="J293" i="16"/>
  <c r="I293" i="16"/>
  <c r="E293" i="16"/>
  <c r="D293" i="16"/>
  <c r="H58" i="16"/>
  <c r="I58" i="16"/>
  <c r="F58" i="16"/>
  <c r="J58" i="16"/>
  <c r="D58" i="16"/>
  <c r="E58" i="16"/>
  <c r="D230" i="16"/>
  <c r="H230" i="16"/>
  <c r="I230" i="16"/>
  <c r="G230" i="16"/>
  <c r="J230" i="16"/>
  <c r="F230" i="16"/>
  <c r="E230" i="16"/>
  <c r="G267" i="16"/>
  <c r="E172" i="16"/>
  <c r="D172" i="16"/>
  <c r="F172" i="16"/>
  <c r="J172" i="16"/>
  <c r="I172" i="16"/>
  <c r="H172" i="16"/>
  <c r="D107" i="16"/>
  <c r="F107" i="16"/>
  <c r="J107" i="16"/>
  <c r="I107" i="16"/>
  <c r="H107" i="16"/>
  <c r="E107" i="16"/>
  <c r="H14" i="16"/>
  <c r="J14" i="16"/>
  <c r="D14" i="16"/>
  <c r="G14" i="16"/>
  <c r="E14" i="16"/>
  <c r="F14" i="16"/>
  <c r="I14" i="16"/>
  <c r="F123" i="16"/>
  <c r="I123" i="16"/>
  <c r="D123" i="16"/>
  <c r="H123" i="16"/>
  <c r="J123" i="16"/>
  <c r="G123" i="16"/>
  <c r="E123" i="16"/>
  <c r="E315" i="16"/>
  <c r="D315" i="16"/>
  <c r="H315" i="16"/>
  <c r="J315" i="16"/>
  <c r="I315" i="16"/>
  <c r="F315" i="16"/>
  <c r="F183" i="16"/>
  <c r="H183" i="16"/>
  <c r="I183" i="16"/>
  <c r="E183" i="16"/>
  <c r="J183" i="16"/>
  <c r="D183" i="16"/>
  <c r="G303" i="16"/>
  <c r="G322" i="16"/>
  <c r="E130" i="16"/>
  <c r="D130" i="16"/>
  <c r="J130" i="16"/>
  <c r="F130" i="16"/>
  <c r="I130" i="16"/>
  <c r="H130" i="16"/>
  <c r="E144" i="16"/>
  <c r="D144" i="16"/>
  <c r="I144" i="16"/>
  <c r="F144" i="16"/>
  <c r="J144" i="16"/>
  <c r="H144" i="16"/>
  <c r="H151" i="16"/>
  <c r="J151" i="16"/>
  <c r="I151" i="16"/>
  <c r="F151" i="16"/>
  <c r="D151" i="16"/>
  <c r="E151" i="16"/>
  <c r="E159" i="16"/>
  <c r="D159" i="16"/>
  <c r="F159" i="16"/>
  <c r="I159" i="16"/>
  <c r="J159" i="16"/>
  <c r="H159" i="16"/>
  <c r="H215" i="16"/>
  <c r="J215" i="16"/>
  <c r="I215" i="16"/>
  <c r="F215" i="16"/>
  <c r="E215" i="16"/>
  <c r="D215" i="16"/>
  <c r="I196" i="16"/>
  <c r="F196" i="16"/>
  <c r="J196" i="16"/>
  <c r="E196" i="16"/>
  <c r="D196" i="16"/>
  <c r="H196" i="16"/>
  <c r="I147" i="16"/>
  <c r="J147" i="16"/>
  <c r="F147" i="16"/>
  <c r="H147" i="16"/>
  <c r="D147" i="16"/>
  <c r="E147" i="16"/>
  <c r="H218" i="16"/>
  <c r="J218" i="16"/>
  <c r="F218" i="16"/>
  <c r="I218" i="16"/>
  <c r="E218" i="16"/>
  <c r="D218" i="16"/>
  <c r="I76" i="16"/>
  <c r="H76" i="16"/>
  <c r="F76" i="16"/>
  <c r="J76" i="16"/>
  <c r="D76" i="16"/>
  <c r="E76" i="16"/>
  <c r="G110" i="16"/>
  <c r="J110" i="16"/>
  <c r="H110" i="16"/>
  <c r="D110" i="16"/>
  <c r="I110" i="16"/>
  <c r="E110" i="16"/>
  <c r="F110" i="16"/>
  <c r="H264" i="16"/>
  <c r="F264" i="16"/>
  <c r="E264" i="16"/>
  <c r="I264" i="16"/>
  <c r="J264" i="16"/>
  <c r="D264" i="16"/>
  <c r="J224" i="16"/>
  <c r="H224" i="16"/>
  <c r="E224" i="16"/>
  <c r="I224" i="16"/>
  <c r="F224" i="16"/>
  <c r="D224" i="16"/>
  <c r="D284" i="16"/>
  <c r="H284" i="16"/>
  <c r="J284" i="16"/>
  <c r="F284" i="16"/>
  <c r="G284" i="16"/>
  <c r="I284" i="16"/>
  <c r="E284" i="16"/>
  <c r="D248" i="16"/>
  <c r="J248" i="16"/>
  <c r="E248" i="16"/>
  <c r="I248" i="16"/>
  <c r="F248" i="16"/>
  <c r="H248" i="16"/>
  <c r="H271" i="16"/>
  <c r="D271" i="16"/>
  <c r="F271" i="16"/>
  <c r="I271" i="16"/>
  <c r="J271" i="16"/>
  <c r="E271" i="16"/>
  <c r="G271" i="16"/>
  <c r="H195" i="16"/>
  <c r="F195" i="16"/>
  <c r="J195" i="16"/>
  <c r="I195" i="16"/>
  <c r="D195" i="16"/>
  <c r="E195" i="16"/>
  <c r="E313" i="16"/>
  <c r="J313" i="16"/>
  <c r="H313" i="16"/>
  <c r="F313" i="16"/>
  <c r="I313" i="16"/>
  <c r="D313" i="16"/>
  <c r="F117" i="16"/>
  <c r="I117" i="16"/>
  <c r="J117" i="16"/>
  <c r="H117" i="16"/>
  <c r="D117" i="16"/>
  <c r="E117" i="16"/>
  <c r="D31" i="16"/>
  <c r="J31" i="16"/>
  <c r="F31" i="16"/>
  <c r="E31" i="16"/>
  <c r="I31" i="16"/>
  <c r="H31" i="16"/>
  <c r="D197" i="16"/>
  <c r="J197" i="16"/>
  <c r="F197" i="16"/>
  <c r="H197" i="16"/>
  <c r="E197" i="16"/>
  <c r="I197" i="16"/>
  <c r="F210" i="16"/>
  <c r="I210" i="16"/>
  <c r="H210" i="16"/>
  <c r="E210" i="16"/>
  <c r="D210" i="16"/>
  <c r="J210" i="16"/>
  <c r="I241" i="16"/>
  <c r="J241" i="16"/>
  <c r="H241" i="16"/>
  <c r="F241" i="16"/>
  <c r="D241" i="16"/>
  <c r="E241" i="16"/>
  <c r="H246" i="16"/>
  <c r="E246" i="16"/>
  <c r="J246" i="16"/>
  <c r="D246" i="16"/>
  <c r="F246" i="16"/>
  <c r="I246" i="16"/>
  <c r="D48" i="16"/>
  <c r="I48" i="16"/>
  <c r="E48" i="16"/>
  <c r="F48" i="16"/>
  <c r="J48" i="16"/>
  <c r="H48" i="16"/>
  <c r="I116" i="16"/>
  <c r="D116" i="16"/>
  <c r="J116" i="16"/>
  <c r="E116" i="16"/>
  <c r="H116" i="16"/>
  <c r="F116" i="16"/>
  <c r="H187" i="16"/>
  <c r="J187" i="16"/>
  <c r="F187" i="16"/>
  <c r="D187" i="16"/>
  <c r="I187" i="16"/>
  <c r="E187" i="16"/>
  <c r="E26" i="16"/>
  <c r="D26" i="16"/>
  <c r="H26" i="16"/>
  <c r="F26" i="16"/>
  <c r="I26" i="16"/>
  <c r="J26" i="16"/>
  <c r="I176" i="16"/>
  <c r="J176" i="16"/>
  <c r="H176" i="16"/>
  <c r="E176" i="16"/>
  <c r="F176" i="16"/>
  <c r="D176" i="16"/>
  <c r="G320" i="16"/>
  <c r="H237" i="16"/>
  <c r="E237" i="16"/>
  <c r="F237" i="16"/>
  <c r="I237" i="16"/>
  <c r="D237" i="16"/>
  <c r="J237" i="16"/>
  <c r="I252" i="16"/>
  <c r="E252" i="16"/>
  <c r="F252" i="16"/>
  <c r="D252" i="16"/>
  <c r="H252" i="16"/>
  <c r="J252" i="16"/>
  <c r="I268" i="16"/>
  <c r="E268" i="16"/>
  <c r="J268" i="16"/>
  <c r="D268" i="16"/>
  <c r="F268" i="16"/>
  <c r="H268" i="16"/>
  <c r="I283" i="16"/>
  <c r="H283" i="16"/>
  <c r="E283" i="16"/>
  <c r="J283" i="16"/>
  <c r="D283" i="16"/>
  <c r="F283" i="16"/>
  <c r="J299" i="16"/>
  <c r="F299" i="16"/>
  <c r="E299" i="16"/>
  <c r="D299" i="16"/>
  <c r="H299" i="16"/>
  <c r="I299" i="16"/>
  <c r="J51" i="16"/>
  <c r="F51" i="16"/>
  <c r="I51" i="16"/>
  <c r="H51" i="16"/>
  <c r="E51" i="16"/>
  <c r="D51" i="16"/>
  <c r="D106" i="16"/>
  <c r="E106" i="16"/>
  <c r="I106" i="16"/>
  <c r="F106" i="16"/>
  <c r="J106" i="16"/>
  <c r="H106" i="16"/>
  <c r="D235" i="16"/>
  <c r="I235" i="16"/>
  <c r="H235" i="16"/>
  <c r="G235" i="16"/>
  <c r="J235" i="16"/>
  <c r="F235" i="16"/>
  <c r="E235" i="16"/>
  <c r="E273" i="16"/>
  <c r="F273" i="16"/>
  <c r="J273" i="16"/>
  <c r="I273" i="16"/>
  <c r="D273" i="16"/>
  <c r="G273" i="16"/>
  <c r="H273" i="16"/>
  <c r="F296" i="16"/>
  <c r="D296" i="16"/>
  <c r="J296" i="16"/>
  <c r="E296" i="16"/>
  <c r="I296" i="16"/>
  <c r="G296" i="16"/>
  <c r="H296" i="16"/>
  <c r="E165" i="16"/>
  <c r="D165" i="16"/>
  <c r="I165" i="16"/>
  <c r="H165" i="16"/>
  <c r="F165" i="16"/>
  <c r="J165" i="16"/>
  <c r="I219" i="16"/>
  <c r="J219" i="16"/>
  <c r="H219" i="16"/>
  <c r="F219" i="16"/>
  <c r="E219" i="16"/>
  <c r="D219" i="16"/>
  <c r="D5" i="16"/>
  <c r="E5" i="16"/>
  <c r="F5" i="16"/>
  <c r="I5" i="16"/>
  <c r="J5" i="16"/>
  <c r="H5" i="16"/>
  <c r="J85" i="16"/>
  <c r="F85" i="16"/>
  <c r="H85" i="16"/>
  <c r="I85" i="16"/>
  <c r="E85" i="16"/>
  <c r="D85" i="16"/>
  <c r="G113" i="16"/>
  <c r="G139" i="16"/>
  <c r="E12" i="16"/>
  <c r="I12" i="16"/>
  <c r="H12" i="16"/>
  <c r="F12" i="16"/>
  <c r="J12" i="16"/>
  <c r="D12" i="16"/>
  <c r="E80" i="16"/>
  <c r="J80" i="16"/>
  <c r="H80" i="16"/>
  <c r="F80" i="16"/>
  <c r="D80" i="16"/>
  <c r="I80" i="16"/>
  <c r="G80" i="16"/>
  <c r="F121" i="16"/>
  <c r="D121" i="16"/>
  <c r="H121" i="16"/>
  <c r="J121" i="16"/>
  <c r="E121" i="16"/>
  <c r="I121" i="16"/>
  <c r="I160" i="16"/>
  <c r="F160" i="16"/>
  <c r="H160" i="16"/>
  <c r="E160" i="16"/>
  <c r="J160" i="16"/>
  <c r="D160" i="16"/>
  <c r="G189" i="16"/>
  <c r="J40" i="16"/>
  <c r="I40" i="16"/>
  <c r="H40" i="16"/>
  <c r="F40" i="16"/>
  <c r="D40" i="16"/>
  <c r="E40" i="16"/>
  <c r="I66" i="16"/>
  <c r="H66" i="16"/>
  <c r="J66" i="16"/>
  <c r="F66" i="16"/>
  <c r="D66" i="16"/>
  <c r="E66" i="16"/>
  <c r="H239" i="16"/>
  <c r="J239" i="16"/>
  <c r="I239" i="16"/>
  <c r="I83" i="16"/>
  <c r="J83" i="16"/>
  <c r="H83" i="16"/>
  <c r="F83" i="16"/>
  <c r="E83" i="16"/>
  <c r="D83" i="16"/>
  <c r="D111" i="16"/>
  <c r="E111" i="16"/>
  <c r="J111" i="16"/>
  <c r="I111" i="16"/>
  <c r="H111" i="16"/>
  <c r="F111" i="16"/>
  <c r="D244" i="16"/>
  <c r="H244" i="16"/>
  <c r="F244" i="16"/>
  <c r="E244" i="16"/>
  <c r="I244" i="16"/>
  <c r="J244" i="16"/>
  <c r="G244" i="16"/>
  <c r="I259" i="16"/>
  <c r="H259" i="16"/>
  <c r="G259" i="16"/>
  <c r="J259" i="16"/>
  <c r="E259" i="16"/>
  <c r="F259" i="16"/>
  <c r="D259" i="16"/>
  <c r="H275" i="16"/>
  <c r="D275" i="16"/>
  <c r="F275" i="16"/>
  <c r="E275" i="16"/>
  <c r="J275" i="16"/>
  <c r="G275" i="16"/>
  <c r="I275" i="16"/>
  <c r="D290" i="16"/>
  <c r="G290" i="16"/>
  <c r="I290" i="16"/>
  <c r="H290" i="16"/>
  <c r="E290" i="16"/>
  <c r="J290" i="16"/>
  <c r="F290" i="16"/>
  <c r="G107" i="16"/>
  <c r="E310" i="16"/>
  <c r="H310" i="16"/>
  <c r="F310" i="16"/>
  <c r="J310" i="16"/>
  <c r="I310" i="16"/>
  <c r="D310" i="16"/>
  <c r="J185" i="16"/>
  <c r="I185" i="16"/>
  <c r="H185" i="16"/>
  <c r="F185" i="16"/>
  <c r="D185" i="16"/>
  <c r="E185" i="16"/>
  <c r="J178" i="16"/>
  <c r="H178" i="16"/>
  <c r="I178" i="16"/>
  <c r="F178" i="16"/>
  <c r="E178" i="16"/>
  <c r="D178" i="16"/>
  <c r="I174" i="16"/>
  <c r="H174" i="16"/>
  <c r="J174" i="16"/>
  <c r="F174" i="16"/>
  <c r="E174" i="16"/>
  <c r="D174" i="16"/>
  <c r="G315" i="16"/>
  <c r="E155" i="16"/>
  <c r="D155" i="16"/>
  <c r="H155" i="16"/>
  <c r="J155" i="16"/>
  <c r="I155" i="16"/>
  <c r="F155" i="16"/>
  <c r="G84" i="16"/>
  <c r="E84" i="16"/>
  <c r="H84" i="16"/>
  <c r="D84" i="16"/>
  <c r="J84" i="16"/>
  <c r="F84" i="16"/>
  <c r="I84" i="16"/>
  <c r="F205" i="16"/>
  <c r="I205" i="16"/>
  <c r="H205" i="16"/>
  <c r="J205" i="16"/>
  <c r="E205" i="16"/>
  <c r="D205" i="16"/>
  <c r="I47" i="16"/>
  <c r="J47" i="16"/>
  <c r="F47" i="16"/>
  <c r="H47" i="16"/>
  <c r="E47" i="16"/>
  <c r="D47" i="16"/>
  <c r="I272" i="16"/>
  <c r="J272" i="16"/>
  <c r="D272" i="16"/>
  <c r="F272" i="16"/>
  <c r="H272" i="16"/>
  <c r="E272" i="16"/>
  <c r="F253" i="16"/>
  <c r="E253" i="16"/>
  <c r="J253" i="16"/>
  <c r="I253" i="16"/>
  <c r="D253" i="16"/>
  <c r="H253" i="16"/>
  <c r="F168" i="16"/>
  <c r="J168" i="16"/>
  <c r="H168" i="16"/>
  <c r="I168" i="16"/>
  <c r="E168" i="16"/>
  <c r="D168" i="16"/>
  <c r="J318" i="16"/>
  <c r="H318" i="16"/>
  <c r="E318" i="16"/>
  <c r="F318" i="16"/>
  <c r="D318" i="16"/>
  <c r="I318" i="16"/>
  <c r="H167" i="16"/>
  <c r="F167" i="16"/>
  <c r="I167" i="16"/>
  <c r="J167" i="16"/>
  <c r="D167" i="16"/>
  <c r="E167" i="16"/>
  <c r="D62" i="16"/>
  <c r="I62" i="16"/>
  <c r="E62" i="16"/>
  <c r="J62" i="16"/>
  <c r="F62" i="16"/>
  <c r="H62" i="16"/>
  <c r="I131" i="16"/>
  <c r="F131" i="16"/>
  <c r="H131" i="16"/>
  <c r="J131" i="16"/>
  <c r="D131" i="16"/>
  <c r="E131" i="16"/>
  <c r="G224" i="16"/>
  <c r="H311" i="16"/>
  <c r="F311" i="16"/>
  <c r="D311" i="16"/>
  <c r="J311" i="16"/>
  <c r="I311" i="16"/>
  <c r="E311" i="16"/>
  <c r="G226" i="16"/>
  <c r="G248" i="16"/>
  <c r="F133" i="16"/>
  <c r="H133" i="16"/>
  <c r="I133" i="16"/>
  <c r="J133" i="16"/>
  <c r="E133" i="16"/>
  <c r="D133" i="16"/>
  <c r="I104" i="16"/>
  <c r="F104" i="16"/>
  <c r="H104" i="16"/>
  <c r="J104" i="16"/>
  <c r="E104" i="16"/>
  <c r="D104" i="16"/>
  <c r="I69" i="16"/>
  <c r="J69" i="16"/>
  <c r="D69" i="16"/>
  <c r="H69" i="16"/>
  <c r="E69" i="16"/>
  <c r="F69" i="16"/>
  <c r="I162" i="16"/>
  <c r="J162" i="16"/>
  <c r="H162" i="16"/>
  <c r="I295" i="16"/>
  <c r="F295" i="16"/>
  <c r="H295" i="16"/>
  <c r="E295" i="16"/>
  <c r="J295" i="16"/>
  <c r="D295" i="16"/>
  <c r="I37" i="16"/>
  <c r="H37" i="16"/>
  <c r="J37" i="16"/>
  <c r="F37" i="16"/>
  <c r="E37" i="16"/>
  <c r="D37" i="16"/>
  <c r="G261" i="16"/>
  <c r="F261" i="16"/>
  <c r="E261" i="16"/>
  <c r="H261" i="16"/>
  <c r="D261" i="16"/>
  <c r="I261" i="16"/>
  <c r="J261" i="16"/>
  <c r="I191" i="16"/>
  <c r="J191" i="16"/>
  <c r="H191" i="16"/>
  <c r="F191" i="16"/>
  <c r="E191" i="16"/>
  <c r="D191" i="16"/>
  <c r="J170" i="16"/>
  <c r="I170" i="16"/>
  <c r="F170" i="16"/>
  <c r="H170" i="16"/>
  <c r="E170" i="16"/>
  <c r="D170" i="16"/>
  <c r="E149" i="16"/>
  <c r="D149" i="16"/>
  <c r="I149" i="16"/>
  <c r="H149" i="16"/>
  <c r="J149" i="16"/>
  <c r="F149" i="16"/>
  <c r="G309" i="16"/>
  <c r="H309" i="16"/>
  <c r="J309" i="16"/>
  <c r="E309" i="16"/>
  <c r="F309" i="16"/>
  <c r="D309" i="16"/>
  <c r="I309" i="16"/>
  <c r="H92" i="16"/>
  <c r="I92" i="16"/>
  <c r="F92" i="16"/>
  <c r="J92" i="16"/>
  <c r="E92" i="16"/>
  <c r="D92" i="16"/>
  <c r="H179" i="16"/>
  <c r="D179" i="16"/>
  <c r="E179" i="16"/>
  <c r="I179" i="16"/>
  <c r="J179" i="16"/>
  <c r="F179" i="16"/>
  <c r="I70" i="16"/>
  <c r="F70" i="16"/>
  <c r="J70" i="16"/>
  <c r="H70" i="16"/>
  <c r="E70" i="16"/>
  <c r="D70" i="16"/>
  <c r="D15" i="16"/>
  <c r="E15" i="16"/>
  <c r="J15" i="16"/>
  <c r="F15" i="16"/>
  <c r="H15" i="16"/>
  <c r="I15" i="16"/>
  <c r="E63" i="16"/>
  <c r="H63" i="16"/>
  <c r="J63" i="16"/>
  <c r="F63" i="16"/>
  <c r="D63" i="16"/>
  <c r="I63" i="16"/>
  <c r="H132" i="16"/>
  <c r="F132" i="16"/>
  <c r="J132" i="16"/>
  <c r="E132" i="16"/>
  <c r="I132" i="16"/>
  <c r="D132" i="16"/>
  <c r="D152" i="16"/>
  <c r="F152" i="16"/>
  <c r="E152" i="16"/>
  <c r="G152" i="16"/>
  <c r="J152" i="16"/>
  <c r="I152" i="16"/>
  <c r="H152" i="16"/>
  <c r="H87" i="16"/>
  <c r="J87" i="16"/>
  <c r="I87" i="16"/>
  <c r="F87" i="16"/>
  <c r="D87" i="16"/>
  <c r="E87" i="16"/>
  <c r="F223" i="16"/>
  <c r="H223" i="16"/>
  <c r="E223" i="16"/>
  <c r="J223" i="16"/>
  <c r="D223" i="16"/>
  <c r="I223" i="16"/>
  <c r="G11" i="16"/>
  <c r="D27" i="16"/>
  <c r="E27" i="16"/>
  <c r="H27" i="16"/>
  <c r="J27" i="16"/>
  <c r="I27" i="16"/>
  <c r="F27" i="16"/>
  <c r="G120" i="16"/>
  <c r="G145" i="16"/>
  <c r="D20" i="16"/>
  <c r="H20" i="16"/>
  <c r="J20" i="16"/>
  <c r="I20" i="16"/>
  <c r="F20" i="16"/>
  <c r="E20" i="16"/>
  <c r="G20" i="16"/>
  <c r="G46" i="16"/>
  <c r="G114" i="16"/>
  <c r="D164" i="16"/>
  <c r="I164" i="16"/>
  <c r="E164" i="16"/>
  <c r="H164" i="16"/>
  <c r="F164" i="16"/>
  <c r="J164" i="16"/>
  <c r="G164" i="16"/>
  <c r="G186" i="16"/>
  <c r="D192" i="16"/>
  <c r="I192" i="16"/>
  <c r="J192" i="16"/>
  <c r="F192" i="16"/>
  <c r="H192" i="16"/>
  <c r="E192" i="16"/>
  <c r="G212" i="16"/>
  <c r="H212" i="16"/>
  <c r="I212" i="16"/>
  <c r="D212" i="16"/>
  <c r="J212" i="16"/>
  <c r="E212" i="16"/>
  <c r="F212" i="16"/>
  <c r="G54" i="16"/>
  <c r="G136" i="16"/>
  <c r="J221" i="16"/>
  <c r="F221" i="16"/>
  <c r="I221" i="16"/>
  <c r="H221" i="16"/>
  <c r="D221" i="16"/>
  <c r="E221" i="16"/>
  <c r="I236" i="16"/>
  <c r="H236" i="16"/>
  <c r="F236" i="16"/>
  <c r="J236" i="16"/>
  <c r="D236" i="16"/>
  <c r="E236" i="16"/>
  <c r="J251" i="16"/>
  <c r="F251" i="16"/>
  <c r="I251" i="16"/>
  <c r="H251" i="16"/>
  <c r="D251" i="16"/>
  <c r="E251" i="16"/>
  <c r="J266" i="16"/>
  <c r="F266" i="16"/>
  <c r="H266" i="16"/>
  <c r="I266" i="16"/>
  <c r="D266" i="16"/>
  <c r="H281" i="16"/>
  <c r="J281" i="16"/>
  <c r="F281" i="16"/>
  <c r="I281" i="16"/>
  <c r="D281" i="16"/>
  <c r="E281" i="16"/>
  <c r="F297" i="16"/>
  <c r="H297" i="16"/>
  <c r="J297" i="16"/>
  <c r="I297" i="16"/>
  <c r="D297" i="16"/>
  <c r="E297" i="16"/>
  <c r="G43" i="16"/>
  <c r="G126" i="16"/>
  <c r="J68" i="16"/>
  <c r="I68" i="16"/>
  <c r="H68" i="16"/>
  <c r="F68" i="16"/>
  <c r="D68" i="16"/>
  <c r="E68" i="16"/>
  <c r="F96" i="16"/>
  <c r="H96" i="16"/>
  <c r="J96" i="16"/>
  <c r="I96" i="16"/>
  <c r="E96" i="16"/>
  <c r="D96" i="16"/>
  <c r="H124" i="16"/>
  <c r="J124" i="16"/>
  <c r="F124" i="16"/>
  <c r="I124" i="16"/>
  <c r="E124" i="16"/>
  <c r="D124" i="16"/>
  <c r="F36" i="16"/>
  <c r="E36" i="16"/>
  <c r="G36" i="16"/>
  <c r="J36" i="16"/>
  <c r="I36" i="16"/>
  <c r="H36" i="16"/>
  <c r="D36" i="16"/>
  <c r="G77" i="16"/>
  <c r="J105" i="16"/>
  <c r="D105" i="16"/>
  <c r="I105" i="16"/>
  <c r="E105" i="16"/>
  <c r="H105" i="16"/>
  <c r="F105" i="16"/>
  <c r="G132" i="16"/>
  <c r="G158" i="16"/>
  <c r="E158" i="16"/>
  <c r="F158" i="16"/>
  <c r="D158" i="16"/>
  <c r="H158" i="16"/>
  <c r="J158" i="16"/>
  <c r="I158" i="16"/>
  <c r="D194" i="16"/>
  <c r="J194" i="16"/>
  <c r="E194" i="16"/>
  <c r="F194" i="16"/>
  <c r="H194" i="16"/>
  <c r="I194" i="16"/>
  <c r="G194" i="16"/>
  <c r="D208" i="16"/>
  <c r="I208" i="16"/>
  <c r="H208" i="16"/>
  <c r="J208" i="16"/>
  <c r="F208" i="16"/>
  <c r="E208" i="16"/>
  <c r="I7" i="16"/>
  <c r="F7" i="16"/>
  <c r="H7" i="16"/>
  <c r="J7" i="16"/>
  <c r="D7" i="16"/>
  <c r="E7" i="16"/>
  <c r="J141" i="16"/>
  <c r="I141" i="16"/>
  <c r="H141" i="16"/>
  <c r="F141" i="16"/>
  <c r="E141" i="16"/>
  <c r="D141" i="16"/>
  <c r="G231" i="16"/>
  <c r="G245" i="16"/>
  <c r="G260" i="16"/>
  <c r="G276" i="16"/>
  <c r="G291" i="16"/>
  <c r="G25" i="16"/>
  <c r="G78" i="16"/>
  <c r="F242" i="16"/>
  <c r="J242" i="16"/>
  <c r="H242" i="16"/>
  <c r="E242" i="16"/>
  <c r="I242" i="16"/>
  <c r="D242" i="16"/>
  <c r="G242" i="16"/>
  <c r="G257" i="16"/>
  <c r="D257" i="16"/>
  <c r="F257" i="16"/>
  <c r="H257" i="16"/>
  <c r="E257" i="16"/>
  <c r="I257" i="16"/>
  <c r="J257" i="16"/>
  <c r="D280" i="16"/>
  <c r="G280" i="16"/>
  <c r="H280" i="16"/>
  <c r="F280" i="16"/>
  <c r="J280" i="16"/>
  <c r="E280" i="16"/>
  <c r="I280" i="16"/>
  <c r="G193" i="16"/>
  <c r="D45" i="16"/>
  <c r="E45" i="16"/>
  <c r="F45" i="16"/>
  <c r="H45" i="16"/>
  <c r="I45" i="16"/>
  <c r="J45" i="16"/>
  <c r="G72" i="16"/>
  <c r="G100" i="16"/>
  <c r="G128" i="16"/>
  <c r="G65" i="16"/>
  <c r="D175" i="16"/>
  <c r="H175" i="16"/>
  <c r="J175" i="16"/>
  <c r="G175" i="16"/>
  <c r="I175" i="16"/>
  <c r="E175" i="16"/>
  <c r="F175" i="16"/>
  <c r="G203" i="16"/>
  <c r="H216" i="16"/>
  <c r="E216" i="16"/>
  <c r="G216" i="16"/>
  <c r="J216" i="16"/>
  <c r="D216" i="16"/>
  <c r="I216" i="16"/>
  <c r="F216" i="16"/>
  <c r="G94" i="16"/>
  <c r="D122" i="16"/>
  <c r="H122" i="16"/>
  <c r="F122" i="16"/>
  <c r="J122" i="16"/>
  <c r="I122" i="16"/>
  <c r="E122" i="16"/>
  <c r="I225" i="16"/>
  <c r="F225" i="16"/>
  <c r="J225" i="16"/>
  <c r="H225" i="16"/>
  <c r="D225" i="16"/>
  <c r="E225" i="16"/>
  <c r="H254" i="16"/>
  <c r="F254" i="16"/>
  <c r="I254" i="16"/>
  <c r="J254" i="16"/>
  <c r="D254" i="16"/>
  <c r="E254" i="16"/>
  <c r="J270" i="16"/>
  <c r="I270" i="16"/>
  <c r="H270" i="16"/>
  <c r="F270" i="16"/>
  <c r="D270" i="16"/>
  <c r="E270" i="16"/>
  <c r="I285" i="16"/>
  <c r="F285" i="16"/>
  <c r="H285" i="16"/>
  <c r="J285" i="16"/>
  <c r="D285" i="16"/>
  <c r="E285" i="16"/>
  <c r="G300" i="16"/>
  <c r="J32" i="16"/>
  <c r="F32" i="16"/>
  <c r="H32" i="16"/>
  <c r="I32" i="16"/>
  <c r="E32" i="16"/>
  <c r="D32" i="16"/>
  <c r="J222" i="16"/>
  <c r="I222" i="16"/>
  <c r="E222" i="16"/>
  <c r="H222" i="16"/>
  <c r="D222" i="16"/>
  <c r="F222" i="16"/>
  <c r="I200" i="16"/>
  <c r="H200" i="16"/>
  <c r="D200" i="16"/>
  <c r="J200" i="16"/>
  <c r="F200" i="16"/>
  <c r="E200" i="16"/>
  <c r="J181" i="16"/>
  <c r="H181" i="16"/>
  <c r="I181" i="16"/>
  <c r="F181" i="16"/>
  <c r="D181" i="16"/>
  <c r="E181" i="16"/>
  <c r="E302" i="16"/>
  <c r="H302" i="16"/>
  <c r="I302" i="16"/>
  <c r="F302" i="16"/>
  <c r="J302" i="16"/>
  <c r="D302" i="16"/>
  <c r="G317" i="16"/>
  <c r="G67" i="16"/>
  <c r="G161" i="16"/>
  <c r="E163" i="16"/>
  <c r="D163" i="16"/>
  <c r="I163" i="16"/>
  <c r="J163" i="16"/>
  <c r="H163" i="16"/>
  <c r="F163" i="16"/>
  <c r="G202" i="16"/>
  <c r="F308" i="16"/>
  <c r="E308" i="16"/>
  <c r="J308" i="16"/>
  <c r="D308" i="16"/>
  <c r="I308" i="16"/>
  <c r="H308" i="16"/>
  <c r="G323" i="16"/>
  <c r="J209" i="16"/>
  <c r="F209" i="16"/>
  <c r="E209" i="16"/>
  <c r="D209" i="16"/>
  <c r="I209" i="16"/>
  <c r="H209" i="16"/>
  <c r="E127" i="16"/>
  <c r="J127" i="16"/>
  <c r="I127" i="16"/>
  <c r="F127" i="16"/>
  <c r="H127" i="16"/>
  <c r="D127" i="16"/>
  <c r="D301" i="16"/>
  <c r="J301" i="16"/>
  <c r="H301" i="16"/>
  <c r="F301" i="16"/>
  <c r="I301" i="16"/>
  <c r="E301" i="16"/>
  <c r="G21" i="16"/>
  <c r="G227" i="16"/>
  <c r="J234" i="16"/>
  <c r="I234" i="16"/>
  <c r="F234" i="16"/>
  <c r="E234" i="16"/>
  <c r="D234" i="16"/>
  <c r="H234" i="16"/>
  <c r="G287" i="16"/>
  <c r="G238" i="16"/>
  <c r="G180" i="16"/>
  <c r="F188" i="16"/>
  <c r="H188" i="16"/>
  <c r="I188" i="16"/>
  <c r="J188" i="16"/>
  <c r="E188" i="16"/>
  <c r="D188" i="16"/>
  <c r="G319" i="16"/>
  <c r="G211" i="16"/>
  <c r="G286" i="16"/>
  <c r="G41" i="16"/>
  <c r="H204" i="16"/>
  <c r="F204" i="16"/>
  <c r="I204" i="16"/>
  <c r="J204" i="16"/>
  <c r="E204" i="16"/>
  <c r="D204" i="16"/>
  <c r="H198" i="16"/>
  <c r="I198" i="16"/>
  <c r="J198" i="16"/>
  <c r="F198" i="16"/>
  <c r="D198" i="16"/>
  <c r="E198" i="16"/>
  <c r="G23" i="16"/>
  <c r="H49" i="16"/>
  <c r="I49" i="16"/>
  <c r="F49" i="16"/>
  <c r="J49" i="16"/>
  <c r="D49" i="16"/>
  <c r="E49" i="16"/>
  <c r="G89" i="16"/>
  <c r="G138" i="16"/>
  <c r="H249" i="16"/>
  <c r="F249" i="16"/>
  <c r="J249" i="16"/>
  <c r="E249" i="16"/>
  <c r="I249" i="16"/>
  <c r="D249" i="16"/>
  <c r="G91" i="16"/>
  <c r="G316" i="16"/>
  <c r="G240" i="16"/>
  <c r="D240" i="16"/>
  <c r="H240" i="16"/>
  <c r="F240" i="16"/>
  <c r="E240" i="16"/>
  <c r="J240" i="16"/>
  <c r="I240" i="16"/>
  <c r="G255" i="16"/>
  <c r="I255" i="16"/>
  <c r="H255" i="16"/>
  <c r="D255" i="16"/>
  <c r="J255" i="16"/>
  <c r="E255" i="16"/>
  <c r="F255" i="16"/>
  <c r="E306" i="16"/>
  <c r="I306" i="16"/>
  <c r="J306" i="16"/>
  <c r="F306" i="16"/>
  <c r="H306" i="16"/>
  <c r="D306" i="16"/>
  <c r="D112" i="16"/>
  <c r="F112" i="16"/>
  <c r="H112" i="16"/>
  <c r="I112" i="16"/>
  <c r="J112" i="16"/>
  <c r="E112" i="16"/>
  <c r="G143" i="16"/>
  <c r="G154" i="16"/>
  <c r="D177" i="16"/>
  <c r="I177" i="16"/>
  <c r="J177" i="16"/>
  <c r="F177" i="16"/>
  <c r="E177" i="16"/>
  <c r="H177" i="16"/>
  <c r="G74" i="16"/>
  <c r="D102" i="16"/>
  <c r="E102" i="16"/>
  <c r="F102" i="16"/>
  <c r="I102" i="16"/>
  <c r="H102" i="16"/>
  <c r="J102" i="16"/>
  <c r="G9" i="16"/>
  <c r="D292" i="16"/>
  <c r="H292" i="16"/>
  <c r="J292" i="16"/>
  <c r="I292" i="16"/>
  <c r="E292" i="16"/>
  <c r="F292" i="16"/>
  <c r="G292" i="16"/>
  <c r="I207" i="16"/>
  <c r="H207" i="16"/>
  <c r="J207" i="16"/>
  <c r="F207" i="16"/>
  <c r="E207" i="16"/>
  <c r="D207" i="16"/>
  <c r="G304" i="16"/>
  <c r="G312" i="16"/>
  <c r="E307" i="16"/>
  <c r="F307" i="16"/>
  <c r="D307" i="16"/>
  <c r="J307" i="16"/>
  <c r="H307" i="16"/>
  <c r="I307" i="16"/>
  <c r="F263" i="16"/>
  <c r="E263" i="16"/>
  <c r="I263" i="16"/>
  <c r="D263" i="16"/>
  <c r="J263" i="16"/>
  <c r="H263" i="16"/>
  <c r="E157" i="16"/>
  <c r="D157" i="16"/>
  <c r="H157" i="16"/>
  <c r="F157" i="16"/>
  <c r="J157" i="16"/>
  <c r="I157" i="16"/>
  <c r="D213" i="16"/>
  <c r="E213" i="16"/>
  <c r="I213" i="16"/>
  <c r="H213" i="16"/>
  <c r="F213" i="16"/>
  <c r="J213" i="16"/>
  <c r="E321" i="16"/>
  <c r="J321" i="16"/>
  <c r="F321" i="16"/>
  <c r="I321" i="16"/>
  <c r="H321" i="16"/>
  <c r="D321" i="16"/>
  <c r="G314" i="16"/>
  <c r="C58" i="10"/>
  <c r="D58" i="10"/>
  <c r="C60" i="10"/>
  <c r="D60" i="10"/>
  <c r="D56" i="10"/>
  <c r="C56" i="10"/>
  <c r="C50" i="10"/>
  <c r="D50" i="10"/>
  <c r="C54" i="10"/>
  <c r="D54" i="10"/>
  <c r="D55" i="10"/>
  <c r="C55" i="10"/>
  <c r="C59" i="10"/>
  <c r="D59" i="10"/>
  <c r="F52" i="10"/>
  <c r="H52" i="10" s="1"/>
  <c r="H51" i="10"/>
  <c r="D53" i="10"/>
  <c r="C53" i="10"/>
  <c r="C57" i="10"/>
  <c r="D57" i="10"/>
  <c r="U190" i="16" l="1"/>
  <c r="U82" i="16"/>
  <c r="U282" i="16"/>
  <c r="U79" i="16"/>
  <c r="U142" i="16"/>
  <c r="U57" i="16"/>
  <c r="U88" i="16"/>
  <c r="U156" i="16"/>
  <c r="U71" i="16"/>
  <c r="U146" i="16"/>
  <c r="U298" i="16"/>
  <c r="U138" i="16"/>
  <c r="U63" i="16"/>
  <c r="U80" i="16"/>
  <c r="U35" i="16"/>
  <c r="U44" i="16"/>
  <c r="U238" i="16"/>
  <c r="U77" i="16"/>
  <c r="U39" i="16"/>
  <c r="U61" i="16"/>
  <c r="U269" i="16"/>
  <c r="U171" i="16"/>
  <c r="U273" i="16"/>
  <c r="U65" i="16"/>
  <c r="U95" i="16"/>
  <c r="U184" i="16"/>
  <c r="U41" i="16"/>
  <c r="U294" i="16"/>
  <c r="U29" i="16"/>
  <c r="U114" i="16"/>
  <c r="U28" i="16"/>
  <c r="U73" i="16"/>
  <c r="U10" i="16"/>
  <c r="U75" i="16"/>
  <c r="U99" i="16"/>
  <c r="U199" i="16"/>
  <c r="U222" i="16"/>
  <c r="U242" i="16"/>
  <c r="U105" i="16"/>
  <c r="U223" i="16"/>
  <c r="U295" i="16"/>
  <c r="U275" i="16"/>
  <c r="U187" i="16"/>
  <c r="U116" i="16"/>
  <c r="U246" i="16"/>
  <c r="U265" i="16"/>
  <c r="U228" i="16"/>
  <c r="U90" i="16"/>
  <c r="U226" i="16"/>
  <c r="U180" i="16"/>
  <c r="U220" i="16"/>
  <c r="U8" i="16"/>
  <c r="U186" i="16"/>
  <c r="U46" i="16"/>
  <c r="U154" i="16"/>
  <c r="U94" i="16"/>
  <c r="U153" i="16"/>
  <c r="U193" i="16"/>
  <c r="U11" i="16"/>
  <c r="U129" i="16"/>
  <c r="U86" i="16"/>
  <c r="U109" i="16"/>
  <c r="U103" i="16"/>
  <c r="U306" i="16"/>
  <c r="U209" i="16"/>
  <c r="U32" i="16"/>
  <c r="U141" i="16"/>
  <c r="U149" i="16"/>
  <c r="U191" i="16"/>
  <c r="U205" i="16"/>
  <c r="U174" i="16"/>
  <c r="U310" i="16"/>
  <c r="U121" i="16"/>
  <c r="U299" i="16"/>
  <c r="U218" i="16"/>
  <c r="U159" i="16"/>
  <c r="U144" i="16"/>
  <c r="U315" i="16"/>
  <c r="U278" i="16"/>
  <c r="U247" i="16"/>
  <c r="U13" i="16"/>
  <c r="U113" i="16"/>
  <c r="U137" i="16"/>
  <c r="U289" i="16"/>
  <c r="U258" i="16"/>
  <c r="U319" i="16"/>
  <c r="U21" i="16"/>
  <c r="U161" i="16"/>
  <c r="U22" i="16"/>
  <c r="U181" i="16"/>
  <c r="U285" i="16"/>
  <c r="U254" i="16"/>
  <c r="U122" i="16"/>
  <c r="U216" i="16"/>
  <c r="U175" i="16"/>
  <c r="U257" i="16"/>
  <c r="U96" i="16"/>
  <c r="U297" i="16"/>
  <c r="U266" i="16"/>
  <c r="U236" i="16"/>
  <c r="U27" i="16"/>
  <c r="U111" i="16"/>
  <c r="U239" i="16"/>
  <c r="U40" i="16"/>
  <c r="U5" i="16"/>
  <c r="U241" i="16"/>
  <c r="U117" i="16"/>
  <c r="U195" i="16"/>
  <c r="U229" i="16"/>
  <c r="U231" i="16"/>
  <c r="U305" i="16"/>
  <c r="U102" i="16"/>
  <c r="U240" i="16"/>
  <c r="U198" i="16"/>
  <c r="U127" i="16"/>
  <c r="U163" i="16"/>
  <c r="U270" i="16"/>
  <c r="U225" i="16"/>
  <c r="U45" i="16"/>
  <c r="U280" i="16"/>
  <c r="U36" i="16"/>
  <c r="U124" i="16"/>
  <c r="U68" i="16"/>
  <c r="U281" i="16"/>
  <c r="U251" i="16"/>
  <c r="U221" i="16"/>
  <c r="U20" i="16"/>
  <c r="U15" i="16"/>
  <c r="U170" i="16"/>
  <c r="U311" i="16"/>
  <c r="U168" i="16"/>
  <c r="U47" i="16"/>
  <c r="U178" i="16"/>
  <c r="U244" i="16"/>
  <c r="U66" i="16"/>
  <c r="U106" i="16"/>
  <c r="U210" i="16"/>
  <c r="U31" i="16"/>
  <c r="U147" i="16"/>
  <c r="U215" i="16"/>
  <c r="U130" i="16"/>
  <c r="U172" i="16"/>
  <c r="U293" i="16"/>
  <c r="U262" i="16"/>
  <c r="U233" i="16"/>
  <c r="U139" i="16"/>
  <c r="U59" i="16"/>
  <c r="U250" i="16"/>
  <c r="U115" i="16"/>
  <c r="U56" i="16"/>
  <c r="U274" i="16"/>
  <c r="U243" i="16"/>
  <c r="U60" i="16"/>
  <c r="U33" i="16"/>
  <c r="U322" i="16"/>
  <c r="U317" i="16"/>
  <c r="U100" i="16"/>
  <c r="U126" i="16"/>
  <c r="U38" i="16"/>
  <c r="U25" i="16"/>
  <c r="U101" i="16"/>
  <c r="U53" i="16"/>
  <c r="U64" i="16"/>
  <c r="U307" i="16"/>
  <c r="U279" i="16"/>
  <c r="U276" i="16"/>
  <c r="U43" i="16"/>
  <c r="U108" i="16"/>
  <c r="U91" i="16"/>
  <c r="U140" i="16"/>
  <c r="U212" i="16"/>
  <c r="U152" i="16"/>
  <c r="U261" i="16"/>
  <c r="U268" i="16"/>
  <c r="U48" i="16"/>
  <c r="U197" i="16"/>
  <c r="U189" i="16"/>
  <c r="U34" i="16"/>
  <c r="U24" i="16"/>
  <c r="U52" i="16"/>
  <c r="U303" i="16"/>
  <c r="U93" i="16"/>
  <c r="U54" i="16"/>
  <c r="U267" i="16"/>
  <c r="U55" i="16"/>
  <c r="U72" i="16"/>
  <c r="U214" i="16"/>
  <c r="U321" i="16"/>
  <c r="U157" i="16"/>
  <c r="U263" i="16"/>
  <c r="U207" i="16"/>
  <c r="U292" i="16"/>
  <c r="U177" i="16"/>
  <c r="U255" i="16"/>
  <c r="U188" i="16"/>
  <c r="U234" i="16"/>
  <c r="U301" i="16"/>
  <c r="U308" i="16"/>
  <c r="U302" i="16"/>
  <c r="U7" i="16"/>
  <c r="U192" i="16"/>
  <c r="U164" i="16"/>
  <c r="U87" i="16"/>
  <c r="U132" i="16"/>
  <c r="U179" i="16"/>
  <c r="U37" i="16"/>
  <c r="U162" i="16"/>
  <c r="U104" i="16"/>
  <c r="U62" i="16"/>
  <c r="U318" i="16"/>
  <c r="U253" i="16"/>
  <c r="U84" i="16"/>
  <c r="U155" i="16"/>
  <c r="U185" i="16"/>
  <c r="U290" i="16"/>
  <c r="U259" i="16"/>
  <c r="U83" i="16"/>
  <c r="U12" i="16"/>
  <c r="U85" i="16"/>
  <c r="U219" i="16"/>
  <c r="U235" i="16"/>
  <c r="U51" i="16"/>
  <c r="U283" i="16"/>
  <c r="U176" i="16"/>
  <c r="U313" i="16"/>
  <c r="U248" i="16"/>
  <c r="U264" i="16"/>
  <c r="U196" i="16"/>
  <c r="U14" i="16"/>
  <c r="U107" i="16"/>
  <c r="U230" i="16"/>
  <c r="U58" i="16"/>
  <c r="U19" i="16"/>
  <c r="U173" i="16"/>
  <c r="U81" i="16"/>
  <c r="U30" i="16"/>
  <c r="U98" i="16"/>
  <c r="U206" i="16"/>
  <c r="U150" i="16"/>
  <c r="U89" i="16"/>
  <c r="U286" i="16"/>
  <c r="U203" i="16"/>
  <c r="U182" i="16"/>
  <c r="U288" i="16"/>
  <c r="U291" i="16"/>
  <c r="U166" i="16"/>
  <c r="U145" i="16"/>
  <c r="U74" i="16"/>
  <c r="U143" i="16"/>
  <c r="U316" i="16"/>
  <c r="U23" i="16"/>
  <c r="U256" i="16"/>
  <c r="U323" i="16"/>
  <c r="U67" i="16"/>
  <c r="U245" i="16"/>
  <c r="U213" i="16"/>
  <c r="U249" i="16"/>
  <c r="U194" i="16"/>
  <c r="U158" i="16"/>
  <c r="U309" i="16"/>
  <c r="U69" i="16"/>
  <c r="U160" i="16"/>
  <c r="U296" i="16"/>
  <c r="U252" i="16"/>
  <c r="U271" i="16"/>
  <c r="U284" i="16"/>
  <c r="U110" i="16"/>
  <c r="U183" i="16"/>
  <c r="U123" i="16"/>
  <c r="U118" i="16"/>
  <c r="U227" i="16"/>
  <c r="U260" i="16"/>
  <c r="U50" i="16"/>
  <c r="U320" i="16"/>
  <c r="U312" i="16"/>
  <c r="U232" i="16"/>
  <c r="U277" i="16"/>
  <c r="U120" i="16"/>
  <c r="U112" i="16"/>
  <c r="U49" i="16"/>
  <c r="U204" i="16"/>
  <c r="U200" i="16"/>
  <c r="U208" i="16"/>
  <c r="U70" i="16"/>
  <c r="U92" i="16"/>
  <c r="U133" i="16"/>
  <c r="U131" i="16"/>
  <c r="U167" i="16"/>
  <c r="U272" i="16"/>
  <c r="U165" i="16"/>
  <c r="U237" i="16"/>
  <c r="U26" i="16"/>
  <c r="U224" i="16"/>
  <c r="U76" i="16"/>
  <c r="U151" i="16"/>
  <c r="U201" i="16"/>
  <c r="U17" i="16"/>
  <c r="U211" i="16"/>
  <c r="U287" i="16"/>
  <c r="U300" i="16"/>
  <c r="U128" i="16"/>
  <c r="U78" i="16"/>
  <c r="U136" i="16"/>
  <c r="U134" i="16"/>
  <c r="U304" i="16"/>
  <c r="U9" i="16"/>
  <c r="U314" i="16"/>
  <c r="U202" i="16"/>
  <c r="C52" i="10"/>
  <c r="D52" i="10"/>
  <c r="C51" i="10"/>
  <c r="D51" i="10"/>
  <c r="G66" i="10" l="1"/>
  <c r="H66" i="10" s="1"/>
  <c r="H67" i="10" s="1"/>
  <c r="D2" i="10" s="1"/>
  <c r="I3" i="4" s="1"/>
  <c r="B88" i="4" s="1"/>
  <c r="F3" i="4" l="1"/>
</calcChain>
</file>

<file path=xl/comments1.xml><?xml version="1.0" encoding="utf-8"?>
<comments xmlns="http://schemas.openxmlformats.org/spreadsheetml/2006/main">
  <authors>
    <author>a64a</author>
    <author>Connors, Jared M</author>
    <author>Hillary Amster</author>
    <author>John Plyler</author>
  </authors>
  <commentList>
    <comment ref="P3" authorId="0" shapeId="0">
      <text>
        <r>
          <rPr>
            <sz val="9"/>
            <color indexed="81"/>
            <rFont val="ＭＳ Ｐゴシック"/>
            <family val="3"/>
            <charset val="128"/>
          </rPr>
          <t>location number in language list</t>
        </r>
      </text>
    </comment>
    <comment ref="B9" authorId="1" shapeId="0">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
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shapeId="0">
      <text>
        <r>
          <rPr>
            <sz val="9"/>
            <color indexed="81"/>
            <rFont val="ＭＳ Ｐゴシック"/>
            <family val="3"/>
            <charset val="128"/>
          </rPr>
          <t>list for Validation in D9</t>
        </r>
      </text>
    </comment>
    <comment ref="B16" authorId="1" shapeId="0">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shapeId="0">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shapeId="0">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shapeId="0">
      <text>
        <r>
          <rPr>
            <sz val="9"/>
            <color indexed="81"/>
            <rFont val="ＭＳ Ｐゴシック"/>
            <family val="3"/>
            <charset val="128"/>
          </rPr>
          <t>condition for answer</t>
        </r>
      </text>
    </comment>
    <comment ref="D31" authorId="1" shapeId="0">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shapeId="0">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shapeId="0">
      <text>
        <r>
          <rPr>
            <sz val="9"/>
            <color indexed="81"/>
            <rFont val="ＭＳ Ｐゴシック"/>
            <family val="3"/>
            <charset val="128"/>
          </rPr>
          <t>condition for answer</t>
        </r>
      </text>
    </comment>
    <comment ref="P38" authorId="0" shapeId="0">
      <text>
        <r>
          <rPr>
            <sz val="9"/>
            <color indexed="81"/>
            <rFont val="ＭＳ Ｐゴシック"/>
            <family val="3"/>
            <charset val="128"/>
          </rPr>
          <t>condition for answer Q3 and later</t>
        </r>
      </text>
    </comment>
    <comment ref="D43" authorId="1" shapeId="0">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shapeId="0">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shapeId="0">
      <text>
        <r>
          <rPr>
            <b/>
            <sz val="9"/>
            <color indexed="81"/>
            <rFont val="Tahoma"/>
            <family val="2"/>
          </rPr>
          <t>John Plyler:</t>
        </r>
        <r>
          <rPr>
            <sz val="9"/>
            <color indexed="81"/>
            <rFont val="Tahoma"/>
            <family val="2"/>
          </rPr>
          <t xml:space="preserve">
change from F50 to F25 to F28</t>
        </r>
      </text>
    </comment>
    <comment ref="F63" authorId="0" shapeId="0">
      <text>
        <r>
          <rPr>
            <b/>
            <sz val="9"/>
            <color indexed="81"/>
            <rFont val="Tahoma"/>
            <family val="2"/>
          </rPr>
          <t>John Plyler:</t>
        </r>
        <r>
          <rPr>
            <sz val="9"/>
            <color indexed="81"/>
            <rFont val="Tahoma"/>
            <family val="2"/>
          </rPr>
          <t xml:space="preserve">
change from F50 to F25 to F28</t>
        </r>
      </text>
    </comment>
    <comment ref="F64" authorId="0" shapeId="0">
      <text>
        <r>
          <rPr>
            <b/>
            <sz val="9"/>
            <color indexed="81"/>
            <rFont val="Tahoma"/>
            <family val="2"/>
          </rPr>
          <t>John Plyler:</t>
        </r>
        <r>
          <rPr>
            <sz val="9"/>
            <color indexed="81"/>
            <rFont val="Tahoma"/>
            <family val="2"/>
          </rPr>
          <t xml:space="preserve">
change from F50 to F25 to F28</t>
        </r>
      </text>
    </commen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John Plyler</author>
  </authors>
  <commentList>
    <comment ref="J155"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D307" authorId="1" shapeId="0">
      <text>
        <r>
          <rPr>
            <b/>
            <sz val="9"/>
            <color indexed="81"/>
            <rFont val="Tahoma"/>
            <family val="2"/>
          </rPr>
          <t>John Plyler:</t>
        </r>
        <r>
          <rPr>
            <sz val="9"/>
            <color indexed="81"/>
            <rFont val="Tahoma"/>
            <family val="2"/>
          </rPr>
          <t xml:space="preserve">
Note that this is a subset from the instructions</t>
        </r>
      </text>
    </comment>
  </commentList>
</comments>
</file>

<file path=xl/sharedStrings.xml><?xml version="1.0" encoding="utf-8"?>
<sst xmlns="http://schemas.openxmlformats.org/spreadsheetml/2006/main" count="9141" uniqueCount="5032">
  <si>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</si>
  <si>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</si>
  <si>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</si>
  <si>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</si>
  <si>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</si>
  <si>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</si>
  <si>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</si>
  <si>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</si>
  <si>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</si>
  <si>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</si>
  <si>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</si>
  <si>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</si>
  <si>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</si>
  <si>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</si>
  <si>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</si>
  <si>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</si>
  <si>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</si>
  <si>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</si>
  <si>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</si>
  <si>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</si>
  <si>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</si>
  <si>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</si>
  <si>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</si>
  <si>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</si>
  <si>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</si>
  <si>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</si>
  <si>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</si>
  <si>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</si>
  <si>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</si>
  <si>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</si>
  <si>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</si>
  <si>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</si>
  <si>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</si>
  <si>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</si>
  <si>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</si>
  <si>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</si>
  <si>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</si>
  <si>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</si>
  <si>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</si>
  <si>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</si>
  <si>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</si>
  <si>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</si>
  <si>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</si>
  <si>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</si>
  <si>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</si>
  <si>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</si>
  <si>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</si>
  <si>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</si>
  <si>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</si>
  <si>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</si>
  <si>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</si>
  <si>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</si>
  <si>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</si>
  <si>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</si>
  <si>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</si>
  <si>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</si>
  <si>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Geiju City Datun Chengfeng Smelter</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</si>
  <si>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</si>
  <si>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</si>
  <si>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</si>
  <si>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</si>
  <si>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</si>
  <si>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</si>
  <si>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</si>
  <si>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</si>
  <si>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</si>
  <si>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</si>
  <si>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</si>
  <si>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</si>
  <si>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</si>
  <si>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</si>
  <si>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</si>
  <si>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</si>
  <si>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</si>
  <si>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</si>
  <si>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</si>
  <si>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</si>
  <si>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</si>
  <si>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</si>
  <si>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</si>
  <si>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</si>
  <si>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</si>
  <si>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</si>
  <si>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</si>
  <si>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</si>
  <si>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</si>
  <si>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</si>
  <si>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</si>
  <si>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</si>
  <si>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</si>
  <si>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</si>
  <si>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</si>
  <si>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</si>
  <si>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</si>
  <si>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</si>
  <si>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</si>
  <si>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</si>
  <si>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</si>
  <si>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</si>
  <si>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</si>
  <si>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 xml:space="preserve">Selezionare il perimetro di dichiarazione dell'Azienda. Le opzioni per il perimetro sono: 
A. Perimetro aziendale
B. Prodotto (o lista dei prodotti)
C. Definito dall'utilizzatore/utente campi </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</si>
  <si>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</si>
  <si>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</si>
  <si>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</si>
  <si>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</si>
  <si>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</si>
  <si>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</si>
  <si>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</si>
  <si>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</si>
  <si>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</si>
  <si>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</si>
  <si>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</si>
  <si>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</si>
  <si>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</si>
  <si>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</si>
  <si>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</si>
  <si>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</si>
  <si>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</si>
  <si>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</si>
  <si>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</si>
  <si>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</si>
  <si>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</si>
  <si>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</si>
  <si>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</si>
  <si>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</si>
  <si>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</si>
  <si>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</si>
  <si>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</si>
  <si>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</si>
  <si>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</si>
  <si>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</si>
  <si>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</si>
  <si>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</si>
  <si>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</si>
  <si>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</si>
  <si>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</si>
  <si>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</si>
  <si>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</si>
  <si>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</si>
  <si>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</si>
  <si>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</si>
  <si>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</si>
  <si>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</si>
  <si>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</si>
  <si>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</si>
  <si>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</si>
  <si>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</si>
  <si>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</si>
  <si>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</si>
  <si>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</si>
  <si>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</si>
  <si>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</si>
  <si>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</si>
  <si>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</si>
  <si>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</si>
  <si>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</si>
  <si>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</si>
  <si>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</si>
  <si>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</si>
  <si>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</si>
  <si>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</si>
  <si>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</si>
  <si>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</si>
  <si>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</si>
  <si>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</si>
  <si>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</si>
  <si>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</si>
  <si>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</si>
  <si>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</si>
  <si>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</si>
  <si>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Seleccione la declaración del alcance de su empresa.  Las opciones para el  alcance son:  
A.- A nivel compañía
B.- Producto ( o Lista de productos) 
C.- Definido por el usuario. </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</si>
  <si>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</si>
  <si>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</si>
  <si>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</si>
  <si>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</si>
  <si>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</si>
  <si>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</si>
  <si>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</si>
  <si>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</si>
  <si>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</si>
  <si>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</si>
  <si>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</si>
  <si>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</si>
  <si>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</si>
  <si>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</si>
  <si>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</si>
  <si>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</si>
  <si>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</si>
  <si>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</si>
  <si>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</si>
  <si>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</si>
  <si>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</si>
  <si>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</si>
  <si>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</si>
  <si>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</si>
  <si>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</si>
  <si>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</si>
  <si>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</si>
  <si>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</si>
  <si>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</si>
  <si>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</si>
  <si>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</si>
  <si>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</si>
  <si>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</si>
  <si>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</si>
  <si>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</si>
  <si>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</si>
  <si>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</si>
  <si>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</si>
  <si>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</si>
  <si>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Non-ferrous Metals Smelting Co., Ltd.</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</si>
  <si>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</si>
  <si>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</si>
  <si>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</si>
  <si>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</si>
  <si>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</si>
  <si>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</si>
  <si>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</si>
  <si>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</si>
  <si>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</si>
  <si>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</si>
  <si>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</si>
  <si>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</si>
  <si>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</si>
  <si>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</si>
  <si>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</si>
  <si>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</si>
  <si>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</si>
  <si>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</si>
  <si>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</si>
  <si>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</si>
  <si>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</si>
  <si>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</si>
  <si>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</si>
  <si>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</si>
  <si>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</si>
  <si>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</si>
  <si>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</si>
  <si>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</si>
  <si>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</si>
  <si>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</si>
  <si>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</si>
  <si>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</si>
  <si>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</si>
  <si>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</si>
  <si>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</si>
  <si>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</si>
  <si>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</si>
  <si>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</si>
  <si>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</si>
  <si>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</si>
  <si>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</si>
  <si>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</si>
  <si>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</si>
  <si>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</si>
  <si>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</si>
  <si>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</si>
  <si>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</si>
  <si>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</si>
  <si>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</si>
  <si>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</si>
  <si>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</si>
  <si>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</si>
  <si>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</si>
  <si>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</si>
  <si>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</si>
  <si>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</si>
  <si>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</si>
  <si>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</si>
  <si>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</si>
  <si>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</si>
  <si>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</si>
  <si>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</si>
  <si>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</si>
  <si>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</si>
  <si>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</si>
  <si>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</si>
  <si>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</si>
  <si>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</si>
  <si>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</si>
  <si>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</si>
  <si>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</si>
  <si>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</si>
  <si>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</si>
  <si>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</si>
  <si>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</si>
  <si>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</si>
  <si>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</si>
  <si>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</si>
  <si>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</si>
  <si>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</si>
  <si>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</si>
  <si>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</si>
  <si>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</si>
  <si>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</si>
  <si>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</si>
  <si>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</si>
  <si>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</si>
  <si>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</si>
  <si>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</si>
  <si>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</si>
  <si>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</si>
  <si>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</si>
  <si>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</si>
  <si>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</si>
  <si>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</si>
  <si>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</si>
  <si>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</si>
  <si>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</si>
  <si>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</si>
  <si>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</si>
  <si>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</si>
  <si>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</si>
  <si>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</si>
  <si>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</si>
  <si>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</si>
  <si>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</si>
  <si>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</si>
  <si>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</si>
  <si>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</si>
  <si>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</si>
  <si>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</si>
  <si>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</si>
  <si>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</si>
  <si>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</si>
  <si>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</si>
  <si>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</si>
  <si>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</si>
  <si>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</si>
  <si>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</si>
  <si>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</si>
  <si>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</si>
  <si>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</si>
  <si>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</si>
  <si>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</si>
  <si>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</si>
  <si>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</si>
  <si>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</si>
  <si>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</si>
  <si>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</si>
  <si>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</si>
  <si>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</si>
  <si>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</si>
  <si>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</si>
  <si>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</si>
  <si>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</si>
  <si>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</si>
  <si>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</si>
  <si>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</si>
  <si>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</si>
  <si>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</si>
  <si>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</si>
  <si>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</si>
  <si>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</si>
  <si>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</si>
  <si>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</si>
  <si>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</si>
  <si>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</si>
  <si>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</si>
  <si>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</si>
  <si>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</si>
  <si>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</si>
  <si>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</si>
  <si>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</si>
  <si>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</si>
  <si>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</si>
  <si>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</si>
  <si>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</si>
  <si>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</si>
  <si>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</si>
  <si>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</si>
  <si>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</si>
  <si>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</si>
  <si>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</si>
  <si>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</si>
  <si>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</si>
  <si>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</si>
  <si>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</si>
  <si>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</si>
  <si>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</si>
  <si>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</si>
  <si>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</si>
  <si>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</si>
  <si>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</si>
  <si>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</si>
  <si>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</si>
  <si>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</si>
  <si>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</si>
  <si>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Selecionar o âmbito da Declaração da sua Empresa. As opções são:
A. Toda a Empresa
B. Produtos (ou lista de Produtos)
C. Definido pelo Utilizador</t>
  </si>
  <si>
    <t>1. Inserir o nome Legal da Empresa. Por favor, não use abreviações.</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</si>
  <si>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</si>
  <si>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</si>
  <si>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</si>
  <si>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</si>
  <si>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</si>
  <si>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</si>
  <si>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</si>
  <si>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</si>
  <si>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</si>
  <si>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</si>
  <si>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</si>
  <si>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</si>
  <si>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</si>
  <si>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</si>
  <si>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</si>
  <si>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</si>
  <si>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</si>
  <si>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</si>
  <si>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</si>
  <si>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</si>
  <si>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</si>
  <si>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</si>
  <si>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</si>
  <si>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</si>
  <si>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</si>
  <si>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</si>
  <si>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</si>
  <si>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</si>
  <si>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</si>
  <si>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</si>
  <si>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</si>
  <si>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</si>
  <si>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</si>
  <si>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</si>
  <si>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</si>
  <si>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</si>
  <si>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</si>
  <si>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</si>
  <si>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</si>
  <si>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</si>
  <si>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</si>
  <si>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</si>
  <si>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</si>
  <si>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</si>
  <si>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</si>
  <si>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</si>
  <si>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</si>
  <si>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</si>
  <si>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</si>
  <si>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</si>
  <si>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</si>
  <si>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</si>
  <si>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</si>
  <si>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</si>
  <si>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</si>
  <si>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</si>
  <si>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</si>
  <si>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</si>
  <si>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</si>
  <si>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</si>
  <si>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</si>
  <si>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</si>
  <si>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</si>
  <si>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</si>
  <si>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</si>
  <si>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</si>
  <si>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</si>
  <si>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</si>
  <si>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</si>
  <si>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</si>
  <si>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</si>
  <si>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</si>
  <si>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</si>
  <si>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</si>
  <si>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</si>
  <si>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</si>
  <si>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</si>
  <si>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</si>
  <si>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</si>
  <si>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</si>
  <si>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</si>
  <si>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</si>
  <si>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</si>
  <si>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</si>
  <si>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</si>
  <si>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</si>
  <si>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</si>
  <si>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</si>
  <si>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</si>
  <si>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</si>
  <si>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</si>
  <si>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 xml:space="preserve">Select your company's Declaration Scope.  The options for scope are:
A.  Company-wide
B.  Product (or List of Products)
C.  User-Defined
</t>
  </si>
  <si>
    <t xml:space="preserve">选择贵公司的申报范围。申报范围层面选项:
A.全公司
B. 产品 （或产品清单）
C. 自定义
</t>
  </si>
  <si>
    <t xml:space="preserve">御社の申告範囲を選択してください。範囲の選択肢は以下のとおりです。
A. Company-wide: 全社
B. Product (or List of Products): 製品（または製品リスト）
C. User Defined: (ユーザー定義)
</t>
  </si>
  <si>
    <t xml:space="preserve">귀사 문서의 선언 범위를 선택하시오. 선언범위의 선택사항은 아래와 같읍니다. 
A. 전사
B. 제품 (또는 제품의 목록)
C. 사용자 정의
</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</si>
  <si>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</si>
  <si>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</si>
  <si>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</si>
  <si>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</si>
  <si>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</si>
  <si>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</si>
  <si>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</si>
  <si>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</si>
  <si>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</si>
  <si>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</si>
  <si>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</si>
  <si>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</si>
  <si>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</si>
  <si>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</si>
  <si>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</si>
  <si>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</si>
  <si>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</si>
  <si>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</si>
  <si>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</si>
  <si>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</si>
  <si>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</si>
  <si>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</si>
  <si>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</si>
  <si>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</si>
  <si>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</si>
  <si>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</si>
  <si>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</si>
  <si>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</si>
  <si>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</si>
  <si>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</si>
  <si>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</si>
  <si>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</si>
  <si>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</si>
  <si>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</si>
  <si>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</si>
  <si>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</si>
  <si>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</si>
  <si>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</si>
  <si>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</si>
  <si>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</si>
  <si>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</si>
  <si>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</si>
  <si>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</si>
  <si>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</si>
  <si>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</si>
  <si>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</si>
  <si>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</si>
  <si>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</si>
  <si>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</si>
  <si>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1. Merci d’inscrire ici l'entité légale de votre entreprise. Merci de ne pas utiliser d'abréviations.</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</si>
  <si>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</si>
  <si>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</si>
  <si>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</si>
  <si>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</si>
  <si>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</si>
  <si>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</si>
  <si>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</si>
  <si>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</si>
  <si>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</si>
  <si>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</si>
  <si>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</si>
  <si>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</si>
  <si>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</si>
  <si>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</si>
  <si>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</si>
  <si>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</si>
  <si>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</si>
  <si>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</si>
  <si>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</si>
  <si>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</si>
  <si>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</si>
  <si>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</si>
  <si>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</si>
  <si>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</si>
  <si>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</si>
  <si>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</si>
  <si>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</si>
  <si>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</si>
  <si>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</si>
  <si>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</si>
  <si>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</si>
  <si>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</si>
  <si>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</si>
  <si>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</si>
  <si>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</si>
  <si>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</si>
  <si>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</si>
  <si>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</si>
  <si>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</si>
  <si>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</si>
  <si>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</si>
  <si>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</si>
  <si>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</si>
  <si>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</si>
  <si>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</si>
  <si>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</si>
  <si>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</si>
  <si>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</si>
  <si>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</si>
  <si>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</si>
  <si>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</si>
  <si>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</si>
  <si>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</si>
  <si>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</si>
  <si>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</si>
  <si>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</si>
  <si>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</si>
  <si>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</si>
  <si>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</si>
  <si>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</si>
  <si>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</si>
  <si>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</si>
  <si>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</si>
  <si>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</si>
  <si>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</si>
  <si>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</si>
  <si>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</si>
  <si>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</si>
  <si>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</si>
  <si>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</si>
  <si>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</si>
  <si>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</si>
  <si>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</si>
  <si>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</si>
  <si>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</si>
  <si>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</si>
  <si>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</si>
  <si>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</si>
  <si>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</si>
  <si>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</si>
  <si>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</si>
  <si>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</si>
  <si>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</si>
  <si>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</si>
  <si>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</si>
  <si>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</si>
  <si>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</si>
  <si>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</si>
  <si>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</si>
  <si>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</si>
  <si>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</si>
  <si>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</si>
  <si>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</si>
  <si>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</si>
  <si>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</si>
  <si>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</si>
  <si>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</si>
  <si>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</si>
  <si>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</si>
  <si>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</si>
  <si>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</si>
  <si>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</si>
  <si>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</si>
  <si>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</si>
  <si>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</si>
  <si>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</si>
  <si>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</si>
  <si>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</si>
  <si>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</si>
  <si>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</si>
  <si>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</si>
  <si>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</si>
  <si>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</si>
  <si>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</si>
  <si>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</si>
  <si>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</si>
  <si>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</si>
  <si>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</si>
  <si>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</si>
  <si>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</si>
  <si>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</si>
  <si>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</si>
  <si>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</si>
  <si>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</si>
  <si>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</si>
  <si>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</si>
  <si>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</si>
  <si>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</si>
  <si>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</si>
  <si>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</si>
  <si>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</si>
  <si>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</si>
  <si>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</si>
  <si>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</si>
  <si>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</si>
  <si>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</si>
  <si>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</si>
  <si>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</si>
  <si>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</si>
  <si>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</si>
  <si>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</si>
  <si>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</si>
  <si>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</si>
  <si>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</si>
  <si>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</si>
  <si>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</si>
  <si>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</si>
  <si>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</si>
  <si>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</si>
  <si>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</si>
  <si>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</si>
  <si>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</si>
  <si>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</si>
  <si>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</si>
  <si>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</si>
  <si>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</si>
  <si>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</si>
  <si>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</si>
  <si>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</si>
  <si>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</si>
  <si>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</si>
  <si>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</si>
  <si>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</si>
  <si>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</si>
  <si>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</si>
  <si>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</si>
  <si>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</si>
  <si>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</si>
  <si>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</si>
  <si>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</si>
  <si>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</si>
  <si>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</si>
  <si>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</si>
  <si>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</si>
  <si>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</si>
  <si>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</si>
  <si>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</si>
  <si>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</si>
  <si>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</si>
  <si>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</si>
  <si>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</si>
  <si>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</si>
  <si>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</si>
  <si>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</si>
  <si>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</si>
  <si>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Sélectionner le périmètre de Déclaration de votre entreprise. Les choix possibles sont :
A. Pour toute l'entreprise
B. Produit ( ou liste de produits)
C Défini par l'utilisateur</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</si>
  <si>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</si>
  <si>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</si>
  <si>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</si>
  <si>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</si>
  <si>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</si>
  <si>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</si>
  <si>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</si>
  <si>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</si>
  <si>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</si>
  <si>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</si>
  <si>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</si>
  <si>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</si>
  <si>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1.  Inserte el nombre legal de su compañía. Por favor no use abreviaciones</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</si>
  <si>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</si>
  <si>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</si>
  <si>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</si>
  <si>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</si>
  <si>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</si>
  <si>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</si>
  <si>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</si>
  <si>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</si>
  <si>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</si>
  <si>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</si>
  <si>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</si>
  <si>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</si>
  <si>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</si>
  <si>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</si>
  <si>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</si>
  <si>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</si>
  <si>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</si>
  <si>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</si>
  <si>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</si>
  <si>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</si>
  <si>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</si>
  <si>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</si>
  <si>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</si>
  <si>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</si>
  <si>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</si>
  <si>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</si>
  <si>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</si>
  <si>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</si>
  <si>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</si>
  <si>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</si>
  <si>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</si>
  <si>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</si>
  <si>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</si>
  <si>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</si>
  <si>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</si>
  <si>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</si>
  <si>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</si>
  <si>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</si>
  <si>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</si>
  <si>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</si>
  <si>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否，但超过75%</t>
    <phoneticPr fontId="5" type="noConversion"/>
  </si>
  <si>
    <t>否，但超过50%</t>
    <phoneticPr fontId="5" type="noConversion"/>
  </si>
  <si>
    <t>否，但超过25%</t>
    <phoneticPr fontId="5" type="noConversion"/>
  </si>
  <si>
    <t>否，但少于25%</t>
    <phoneticPr fontId="5" type="noConversion"/>
  </si>
  <si>
    <t>完全没有</t>
    <phoneticPr fontId="5" type="noConversion"/>
  </si>
  <si>
    <t>原用冶炼厂识别信息</t>
    <phoneticPr fontId="5" type="noConversion"/>
  </si>
  <si>
    <t>新用冶炼厂识别信息</t>
    <phoneticPr fontId="5" type="noConversion"/>
  </si>
  <si>
    <t xml:space="preserve">金属  </t>
    <phoneticPr fontId="5" type="noConversion"/>
  </si>
  <si>
    <t>冶炼厂标准名称</t>
    <phoneticPr fontId="5" type="noConversion"/>
  </si>
  <si>
    <t>所用的别名</t>
    <phoneticPr fontId="5" type="noConversion"/>
  </si>
  <si>
    <t>冶炼厂冶炼设施所在地（国家）</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</si>
  <si>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</si>
  <si>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</si>
  <si>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</si>
  <si>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</si>
  <si>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</si>
  <si>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</si>
  <si>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</si>
  <si>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</si>
  <si>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</si>
  <si>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</si>
  <si>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</si>
  <si>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</si>
  <si>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</si>
  <si>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</si>
  <si>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</si>
  <si>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</si>
  <si>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</si>
  <si>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</si>
  <si>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1. Insert your company's Legal Name.  Please do not use abbreviations</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</si>
  <si>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</si>
  <si>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</si>
  <si>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</si>
  <si>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</si>
  <si>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</si>
  <si>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</si>
  <si>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</si>
  <si>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</si>
  <si>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</si>
  <si>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</si>
  <si>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</si>
  <si>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</si>
  <si>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</si>
  <si>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</si>
  <si>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</si>
  <si>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</si>
  <si>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</si>
  <si>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</si>
  <si>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</si>
  <si>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</si>
  <si>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</si>
  <si>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</si>
  <si>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</si>
  <si>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</si>
  <si>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</si>
  <si>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</si>
  <si>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</si>
  <si>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</si>
  <si>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</si>
  <si>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</si>
  <si>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</si>
  <si>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</si>
  <si>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</si>
  <si>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</si>
  <si>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</si>
  <si>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</si>
  <si>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</si>
  <si>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</si>
  <si>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</si>
  <si>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</si>
  <si>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</si>
  <si>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</si>
  <si>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</si>
  <si>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</si>
  <si>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</si>
  <si>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</si>
  <si>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</si>
  <si>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</si>
  <si>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</si>
  <si>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</si>
  <si>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</si>
  <si>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</si>
  <si>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</si>
  <si>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</si>
  <si>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</si>
  <si>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</si>
  <si>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</si>
  <si>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</si>
  <si>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</si>
  <si>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</si>
  <si>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</si>
  <si>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</si>
  <si>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</si>
  <si>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</si>
  <si>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</si>
  <si>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</si>
  <si>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</si>
  <si>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</si>
  <si>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</si>
  <si>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</si>
  <si>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</si>
  <si>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</si>
  <si>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</si>
  <si>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</si>
  <si>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</si>
  <si>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</si>
  <si>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</si>
  <si>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</si>
  <si>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</si>
  <si>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</si>
  <si>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</si>
  <si>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</si>
  <si>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</si>
  <si>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</si>
  <si>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</si>
  <si>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</si>
  <si>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</si>
  <si>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</si>
  <si>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</si>
  <si>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</si>
  <si>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</si>
  <si>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</si>
  <si>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</si>
  <si>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</si>
  <si>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</si>
  <si>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</si>
  <si>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</si>
  <si>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</si>
  <si>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</si>
  <si>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</si>
  <si>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</si>
  <si>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</si>
  <si>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</si>
  <si>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</si>
  <si>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</si>
  <si>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</si>
  <si>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</si>
  <si>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</si>
  <si>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</si>
  <si>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</si>
  <si>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</si>
  <si>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</si>
  <si>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</si>
  <si>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</si>
  <si>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</si>
  <si>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</si>
  <si>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</si>
  <si>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</si>
  <si>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</si>
  <si>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</si>
  <si>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</si>
  <si>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</si>
  <si>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</si>
  <si>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</si>
  <si>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</si>
  <si>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</si>
  <si>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</si>
  <si>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</si>
  <si>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</si>
  <si>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</si>
  <si>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</si>
  <si>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</si>
  <si>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</si>
  <si>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</si>
  <si>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</si>
  <si>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</si>
  <si>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</si>
  <si>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</si>
  <si>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</si>
  <si>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</si>
  <si>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</si>
  <si>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</si>
  <si>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</si>
  <si>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</si>
  <si>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</si>
  <si>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</si>
  <si>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</si>
  <si>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</si>
  <si>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</si>
  <si>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</si>
  <si>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</si>
  <si>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</si>
  <si>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</si>
  <si>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</si>
  <si>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</si>
  <si>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</si>
  <si>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</si>
  <si>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</si>
  <si>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</si>
  <si>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</si>
  <si>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</si>
  <si>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</si>
  <si>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</si>
  <si>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</si>
  <si>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</si>
  <si>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</si>
  <si>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</si>
  <si>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</si>
  <si>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</si>
  <si>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</si>
  <si>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</si>
  <si>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</si>
  <si>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</si>
  <si>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</si>
  <si>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</si>
  <si>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</si>
  <si>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</si>
  <si>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</si>
  <si>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</si>
  <si>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</si>
  <si>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</si>
  <si>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</si>
  <si>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</si>
  <si>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</si>
  <si>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</si>
  <si>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</si>
  <si>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</si>
  <si>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</si>
  <si>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</si>
  <si>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</si>
  <si>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</si>
  <si>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</si>
  <si>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</si>
  <si>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</si>
  <si>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</si>
  <si>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</si>
  <si>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</si>
  <si>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</si>
  <si>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</si>
  <si>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</si>
  <si>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</si>
  <si>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</si>
  <si>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</si>
  <si>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</si>
  <si>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</si>
  <si>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</si>
  <si>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</si>
  <si>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</si>
  <si>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</si>
  <si>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</si>
  <si>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</si>
  <si>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</si>
  <si>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</si>
  <si>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</si>
  <si>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</si>
  <si>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</si>
  <si>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</si>
  <si>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</si>
  <si>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</si>
  <si>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</si>
  <si>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</si>
  <si>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</si>
  <si>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</si>
  <si>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</si>
  <si>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</si>
  <si>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</si>
  <si>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</si>
  <si>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</si>
  <si>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</si>
  <si>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</si>
  <si>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</si>
  <si>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</si>
  <si>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</si>
  <si>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</si>
  <si>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</si>
  <si>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</si>
  <si>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</si>
  <si>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</si>
  <si>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</si>
  <si>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</si>
  <si>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</si>
  <si>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1. 输入贵公司的法定名称。请不要使用缩写。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</si>
  <si>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</si>
  <si>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</si>
  <si>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</si>
  <si>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</si>
  <si>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</si>
  <si>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</si>
  <si>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</si>
  <si>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</si>
  <si>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</si>
  <si>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</si>
  <si>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</si>
  <si>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</si>
  <si>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</si>
  <si>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</si>
  <si>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</si>
  <si>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</si>
  <si>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</si>
  <si>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</si>
  <si>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</si>
  <si>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</si>
  <si>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</si>
  <si>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</si>
  <si>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</si>
  <si>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</si>
  <si>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</si>
  <si>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</si>
  <si>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</si>
  <si>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</si>
  <si>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</si>
  <si>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</si>
  <si>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</si>
  <si>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</si>
  <si>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</si>
  <si>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</si>
  <si>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</si>
  <si>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</si>
  <si>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</si>
  <si>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</si>
  <si>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</si>
  <si>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</si>
  <si>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</si>
  <si>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</si>
  <si>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</si>
  <si>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</si>
  <si>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</si>
  <si>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</si>
  <si>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</si>
  <si>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</si>
  <si>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</si>
  <si>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</si>
  <si>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</si>
  <si>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</si>
  <si>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</si>
  <si>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</si>
  <si>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</si>
  <si>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</si>
  <si>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</si>
  <si>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</si>
  <si>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</si>
  <si>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</si>
  <si>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</si>
  <si>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</si>
  <si>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</si>
  <si>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</si>
  <si>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</si>
  <si>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</si>
  <si>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</si>
  <si>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</si>
  <si>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</si>
  <si>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</si>
  <si>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</si>
  <si>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</si>
  <si>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</si>
  <si>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</si>
  <si>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</si>
  <si>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</si>
  <si>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</si>
  <si>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</si>
  <si>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</si>
  <si>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</si>
  <si>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</si>
  <si>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</si>
  <si>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</si>
  <si>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</si>
  <si>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</si>
  <si>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</si>
  <si>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</si>
  <si>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</si>
  <si>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</si>
  <si>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</si>
  <si>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</si>
  <si>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</si>
  <si>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</si>
  <si>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</si>
  <si>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</si>
  <si>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</si>
  <si>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</si>
  <si>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</si>
  <si>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</si>
  <si>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</si>
  <si>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</si>
  <si>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</si>
  <si>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</si>
  <si>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</si>
  <si>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</si>
  <si>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</si>
  <si>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</si>
  <si>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</si>
  <si>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</si>
  <si>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</si>
  <si>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</si>
  <si>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</si>
  <si>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</si>
  <si>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</si>
  <si>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</si>
  <si>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</si>
  <si>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</si>
  <si>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</si>
  <si>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</si>
  <si>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</si>
  <si>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</si>
  <si>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</si>
  <si>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</si>
  <si>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</si>
  <si>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</si>
  <si>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Linwu Xianggui Smelter Co</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</si>
  <si>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</si>
  <si>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</si>
  <si>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</si>
  <si>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</si>
  <si>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</si>
  <si>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</si>
  <si>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</si>
  <si>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</si>
  <si>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</si>
  <si>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</si>
  <si>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</si>
  <si>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</si>
  <si>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</si>
  <si>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</si>
  <si>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</si>
  <si>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</si>
  <si>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</si>
  <si>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</si>
  <si>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</si>
  <si>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</si>
  <si>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</si>
  <si>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</si>
  <si>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</si>
  <si>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</si>
  <si>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</si>
  <si>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</si>
  <si>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</si>
  <si>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</si>
  <si>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</si>
  <si>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</si>
  <si>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</si>
  <si>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</si>
  <si>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</si>
  <si>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</si>
  <si>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</si>
  <si>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</si>
  <si>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</si>
  <si>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</si>
  <si>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</si>
  <si>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</si>
  <si>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</si>
  <si>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</si>
  <si>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</si>
  <si>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</si>
  <si>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</si>
  <si>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</si>
  <si>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</si>
  <si>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</si>
  <si>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</si>
  <si>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</si>
  <si>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</si>
  <si>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</si>
  <si>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</si>
  <si>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</si>
  <si>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</si>
  <si>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</si>
  <si>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</si>
  <si>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</si>
  <si>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</si>
  <si>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</si>
  <si>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</si>
  <si>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</si>
  <si>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</si>
  <si>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</si>
  <si>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</si>
  <si>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</si>
  <si>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</si>
  <si>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</si>
  <si>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</si>
  <si>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</si>
  <si>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</si>
  <si>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</si>
  <si>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</si>
  <si>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</si>
  <si>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</si>
  <si>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</si>
  <si>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</si>
  <si>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</si>
  <si>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</si>
  <si>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</si>
  <si>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</si>
  <si>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</si>
  <si>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</si>
  <si>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</si>
  <si>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</si>
  <si>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</si>
  <si>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</si>
  <si>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</si>
  <si>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</si>
  <si>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</si>
  <si>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</si>
  <si>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</si>
  <si>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</si>
  <si>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</si>
  <si>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</si>
  <si>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</si>
  <si>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</si>
  <si>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</si>
  <si>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</si>
  <si>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</si>
  <si>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</si>
  <si>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</si>
  <si>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</si>
  <si>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</si>
  <si>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</si>
  <si>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</si>
  <si>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</si>
  <si>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</si>
  <si>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</si>
  <si>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</si>
  <si>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CID000988</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</si>
  <si>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</si>
  <si>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</si>
  <si>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</si>
  <si>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</si>
  <si>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</si>
  <si>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</si>
  <si>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</si>
  <si>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</si>
  <si>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</si>
  <si>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</si>
  <si>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</si>
  <si>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</si>
  <si>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</si>
  <si>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</si>
  <si>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</si>
  <si>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</si>
  <si>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</si>
  <si>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</si>
  <si>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</si>
  <si>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</si>
  <si>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</si>
  <si>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</si>
  <si>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</si>
  <si>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</si>
  <si>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</si>
  <si>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</si>
  <si>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</si>
  <si>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</si>
  <si>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</si>
  <si>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</si>
  <si>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</si>
  <si>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</si>
  <si>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</si>
  <si>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</si>
  <si>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</si>
  <si>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</si>
  <si>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</si>
  <si>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</si>
  <si>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</si>
  <si>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</si>
  <si>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</si>
  <si>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</si>
  <si>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</si>
  <si>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</si>
  <si>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</si>
  <si>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</si>
  <si>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</si>
  <si>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</si>
  <si>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</si>
  <si>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</si>
  <si>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</si>
  <si>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</si>
  <si>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</si>
  <si>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</si>
  <si>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</si>
  <si>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</si>
  <si>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</si>
  <si>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</si>
  <si>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</si>
  <si>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</si>
  <si>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</si>
  <si>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</si>
  <si>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</si>
  <si>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</si>
  <si>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</si>
  <si>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</si>
  <si>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</si>
  <si>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</si>
  <si>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</si>
  <si>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</si>
  <si>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</si>
  <si>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</si>
  <si>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</si>
  <si>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</si>
  <si>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</si>
  <si>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</si>
  <si>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</si>
  <si>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</si>
  <si>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</si>
  <si>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</si>
  <si>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</si>
  <si>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</si>
  <si>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</si>
  <si>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</si>
  <si>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</si>
  <si>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</si>
  <si>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</si>
  <si>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</si>
  <si>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</si>
  <si>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</si>
  <si>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</si>
  <si>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</si>
  <si>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</si>
  <si>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CID001063</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</si>
  <si>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</si>
  <si>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</si>
  <si>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</si>
  <si>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</si>
  <si>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</si>
  <si>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</si>
  <si>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</si>
  <si>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</si>
  <si>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</si>
  <si>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</si>
  <si>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</si>
  <si>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</si>
  <si>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</si>
  <si>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</si>
  <si>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</si>
  <si>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</si>
  <si>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</si>
  <si>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</si>
  <si>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</si>
  <si>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</si>
  <si>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</si>
  <si>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</si>
  <si>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</si>
  <si>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</si>
  <si>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</si>
  <si>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</si>
  <si>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</si>
  <si>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</si>
  <si>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</si>
  <si>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</si>
  <si>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</si>
  <si>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</si>
  <si>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</si>
  <si>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</si>
  <si>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</si>
  <si>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</si>
  <si>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</si>
  <si>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</si>
  <si>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</si>
  <si>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</si>
  <si>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</si>
  <si>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CID000868</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</si>
  <si>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</si>
  <si>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</si>
  <si>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</si>
  <si>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</si>
  <si>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</si>
  <si>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</si>
  <si>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</si>
  <si>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</si>
  <si>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</si>
  <si>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</si>
  <si>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</si>
  <si>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</si>
  <si>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</si>
  <si>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1. 御社の正式名称を記入してください。省略形は使わないでください。</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</si>
  <si>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</si>
  <si>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</si>
  <si>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</si>
  <si>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</si>
  <si>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</si>
  <si>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</si>
  <si>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</si>
  <si>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</si>
  <si>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</si>
  <si>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</si>
  <si>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</si>
  <si>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</si>
  <si>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</si>
  <si>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</si>
  <si>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</si>
  <si>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</si>
  <si>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</si>
  <si>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</si>
  <si>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</si>
  <si>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</si>
  <si>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</si>
  <si>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</si>
  <si>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</si>
  <si>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</si>
  <si>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</si>
  <si>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</si>
  <si>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</si>
  <si>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</si>
  <si>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</si>
  <si>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</si>
  <si>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</si>
  <si>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</si>
  <si>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</si>
  <si>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</si>
  <si>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</si>
  <si>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</si>
  <si>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</si>
  <si>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</si>
  <si>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</si>
  <si>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</si>
  <si>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</si>
  <si>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</si>
  <si>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</si>
  <si>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</si>
  <si>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</si>
  <si>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</si>
  <si>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</si>
  <si>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</si>
  <si>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</si>
  <si>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</si>
  <si>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</si>
  <si>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</si>
  <si>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</si>
  <si>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</si>
  <si>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</si>
  <si>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</si>
  <si>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</si>
  <si>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</si>
  <si>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</si>
  <si>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</si>
  <si>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</si>
  <si>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</si>
  <si>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</si>
  <si>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</si>
  <si>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</si>
  <si>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</si>
  <si>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</si>
  <si>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</si>
  <si>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</si>
  <si>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</si>
  <si>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</si>
  <si>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</si>
  <si>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</si>
  <si>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</si>
  <si>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</si>
  <si>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</si>
  <si>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</si>
  <si>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</si>
  <si>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</si>
  <si>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</si>
  <si>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</si>
  <si>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</si>
  <si>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</si>
  <si>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</si>
  <si>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</si>
  <si>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</si>
  <si>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</si>
  <si>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</si>
  <si>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</si>
  <si>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</si>
  <si>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</si>
  <si>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</si>
  <si>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</si>
  <si>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</si>
  <si>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</si>
  <si>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</si>
  <si>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</si>
  <si>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</si>
  <si>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</si>
  <si>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</si>
  <si>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</si>
  <si>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</si>
  <si>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</si>
  <si>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</si>
  <si>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</si>
  <si>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</si>
  <si>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</si>
  <si>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</si>
  <si>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</si>
  <si>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</si>
  <si>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</si>
  <si>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</si>
  <si>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</si>
  <si>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</si>
  <si>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</si>
  <si>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</si>
  <si>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</si>
  <si>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</si>
  <si>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</si>
  <si>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</si>
  <si>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</si>
  <si>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</si>
  <si>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</si>
  <si>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</si>
  <si>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</si>
  <si>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</si>
  <si>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</si>
  <si>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</si>
  <si>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</si>
  <si>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</si>
  <si>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</si>
  <si>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</si>
  <si>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</si>
  <si>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</si>
  <si>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</si>
  <si>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</si>
  <si>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</si>
  <si>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</si>
  <si>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</si>
  <si>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</si>
  <si>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</si>
  <si>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</si>
  <si>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</si>
  <si>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</si>
  <si>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</si>
  <si>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</si>
  <si>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</si>
  <si>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</si>
  <si>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</si>
  <si>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</si>
  <si>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</si>
  <si>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</si>
  <si>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</si>
  <si>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</si>
  <si>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</si>
  <si>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</si>
  <si>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</si>
  <si>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</si>
  <si>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</si>
  <si>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</si>
  <si>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</si>
  <si>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</si>
  <si>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</si>
  <si>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</si>
  <si>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</si>
  <si>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</si>
  <si>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</si>
  <si>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</si>
  <si>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</si>
  <si>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</si>
  <si>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</si>
  <si>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</si>
  <si>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</si>
  <si>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</si>
  <si>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</si>
  <si>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</si>
  <si>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</si>
  <si>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</si>
  <si>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</si>
  <si>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</si>
  <si>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</si>
  <si>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</si>
  <si>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</si>
  <si>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</si>
  <si>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</si>
  <si>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</si>
  <si>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</si>
  <si>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</si>
  <si>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</si>
  <si>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</si>
  <si>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</si>
  <si>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</si>
  <si>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</si>
  <si>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</si>
  <si>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</si>
  <si>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</si>
  <si>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</si>
  <si>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</si>
  <si>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</si>
  <si>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</si>
  <si>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</si>
  <si>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</si>
  <si>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</si>
  <si>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</si>
  <si>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</si>
  <si>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</si>
  <si>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</si>
  <si>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</si>
  <si>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</si>
  <si>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</si>
  <si>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</si>
  <si>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</si>
  <si>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</si>
  <si>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</si>
  <si>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</si>
  <si>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</si>
  <si>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</si>
  <si>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</si>
  <si>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</si>
  <si>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</si>
  <si>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</si>
  <si>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</si>
  <si>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</si>
  <si>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</si>
  <si>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</si>
  <si>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</si>
  <si>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</si>
  <si>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</si>
  <si>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</si>
  <si>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</si>
  <si>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</si>
  <si>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</si>
  <si>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</si>
  <si>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</si>
  <si>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</si>
  <si>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</si>
  <si>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</si>
  <si>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</si>
  <si>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</si>
  <si>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</si>
  <si>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</si>
  <si>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</si>
  <si>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</si>
  <si>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</si>
  <si>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</si>
  <si>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</si>
  <si>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</si>
  <si>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</si>
  <si>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</si>
  <si>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</si>
  <si>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</si>
  <si>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</si>
  <si>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</si>
  <si>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</si>
  <si>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</si>
  <si>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</si>
  <si>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</si>
  <si>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</si>
  <si>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</si>
  <si>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</si>
  <si>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</si>
  <si>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</si>
  <si>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</si>
  <si>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</si>
  <si>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</si>
  <si>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</si>
  <si>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</si>
  <si>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</si>
  <si>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</si>
  <si>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</si>
  <si>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</si>
  <si>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</si>
  <si>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</si>
  <si>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</si>
  <si>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</si>
  <si>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</si>
  <si>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</si>
  <si>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KOREA, DEMOCRATIC PEOPLE'S REPUBLIC OF</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</si>
  <si>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</si>
  <si>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</si>
  <si>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</si>
  <si>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</si>
  <si>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</si>
  <si>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</si>
  <si>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</si>
  <si>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</si>
  <si>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</si>
  <si>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</si>
  <si>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</si>
  <si>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</si>
  <si>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</si>
  <si>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</si>
  <si>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</si>
  <si>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</si>
  <si>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</si>
  <si>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</si>
  <si>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</si>
  <si>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</si>
  <si>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</si>
  <si>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</si>
  <si>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</si>
  <si>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</si>
  <si>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</si>
  <si>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</si>
  <si>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</si>
  <si>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</si>
  <si>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</si>
  <si>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</si>
  <si>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</si>
  <si>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</si>
  <si>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</si>
  <si>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</si>
  <si>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</si>
  <si>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</si>
  <si>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</si>
  <si>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</si>
  <si>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</si>
  <si>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</si>
  <si>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</si>
  <si>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</si>
  <si>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TAIWAN</t>
  </si>
  <si>
    <t>TANZANIA, UNITED REPUBLIC OF</t>
  </si>
  <si>
    <t>UGANDA</t>
  </si>
  <si>
    <t>UKRAINE</t>
  </si>
  <si>
    <t>UNITED STATES MINOR OUTLYING ISLANDS</t>
  </si>
  <si>
    <t>URUGUAY</t>
  </si>
  <si>
    <t>UNITED STATES</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</si>
  <si>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</si>
  <si>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</si>
  <si>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</si>
  <si>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</si>
  <si>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</si>
  <si>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</si>
  <si>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</si>
  <si>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</si>
  <si>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</si>
  <si>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</si>
  <si>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</si>
  <si>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</si>
  <si>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</si>
  <si>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</si>
  <si>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</si>
  <si>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</si>
  <si>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</si>
  <si>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</si>
  <si>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</si>
  <si>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</si>
  <si>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</si>
  <si>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</si>
  <si>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</si>
  <si>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</si>
  <si>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</si>
  <si>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</si>
  <si>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</si>
  <si>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</si>
  <si>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</si>
  <si>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</si>
  <si>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</si>
  <si>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</si>
  <si>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</si>
  <si>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</si>
  <si>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</si>
  <si>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</si>
  <si>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</si>
  <si>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</si>
  <si>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</si>
  <si>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</si>
  <si>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</si>
  <si>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</si>
  <si>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</si>
  <si>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</si>
  <si>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</si>
  <si>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</si>
  <si>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</si>
  <si>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</si>
  <si>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</si>
  <si>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</si>
  <si>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</si>
  <si>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</si>
  <si>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</si>
  <si>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</si>
  <si>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</si>
  <si>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</si>
  <si>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</si>
  <si>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</si>
  <si>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</si>
  <si>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</si>
  <si>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</si>
  <si>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</si>
  <si>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</si>
  <si>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</si>
  <si>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</si>
  <si>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</si>
  <si>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</si>
  <si>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</si>
  <si>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</si>
  <si>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</si>
  <si>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</si>
  <si>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</si>
  <si>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</si>
  <si>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</si>
  <si>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</si>
  <si>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</si>
  <si>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</si>
  <si>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</si>
  <si>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</si>
  <si>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</si>
  <si>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</si>
  <si>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</si>
  <si>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</si>
  <si>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</si>
  <si>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</si>
  <si>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</si>
  <si>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</si>
  <si>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</si>
  <si>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</si>
  <si>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</si>
  <si>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</si>
  <si>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</si>
  <si>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</si>
  <si>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</si>
  <si>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</si>
  <si>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</si>
  <si>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</si>
  <si>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</si>
  <si>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</si>
  <si>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</si>
  <si>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</si>
  <si>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</si>
  <si>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</si>
  <si>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</si>
  <si>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</si>
  <si>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</si>
  <si>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</si>
  <si>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</si>
  <si>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</si>
  <si>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</si>
  <si>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</si>
  <si>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</si>
  <si>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</si>
  <si>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</si>
  <si>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</si>
  <si>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</si>
  <si>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</si>
  <si>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</si>
  <si>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</si>
  <si>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</si>
  <si>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</si>
  <si>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</si>
  <si>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</si>
  <si>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</si>
  <si>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</si>
  <si>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</si>
  <si>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</si>
  <si>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</si>
  <si>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</si>
  <si>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</si>
  <si>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</si>
  <si>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</si>
  <si>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</si>
  <si>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</si>
  <si>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</si>
  <si>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</si>
  <si>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</si>
  <si>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</si>
  <si>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</si>
  <si>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</si>
  <si>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</si>
  <si>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</si>
  <si>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</si>
  <si>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</si>
  <si>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</si>
  <si>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</si>
  <si>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</si>
  <si>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</si>
  <si>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</si>
  <si>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</si>
  <si>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</si>
  <si>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</si>
  <si>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</si>
  <si>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</si>
  <si>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</si>
  <si>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</si>
  <si>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</si>
  <si>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</si>
  <si>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</si>
  <si>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</si>
  <si>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</si>
  <si>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</si>
  <si>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</si>
  <si>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</si>
  <si>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</si>
  <si>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</si>
  <si>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</si>
  <si>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</si>
  <si>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</si>
  <si>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</si>
  <si>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</si>
  <si>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</si>
  <si>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</si>
  <si>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</si>
  <si>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</si>
  <si>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</si>
  <si>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</si>
  <si>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</si>
  <si>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</si>
  <si>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</si>
  <si>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</si>
  <si>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</si>
  <si>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</si>
  <si>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</si>
  <si>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</si>
  <si>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</si>
  <si>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</si>
  <si>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</si>
  <si>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</si>
  <si>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</si>
  <si>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</si>
  <si>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</si>
  <si>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</si>
  <si>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</si>
  <si>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</si>
  <si>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</si>
  <si>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</si>
  <si>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</si>
  <si>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</si>
  <si>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</si>
  <si>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</si>
  <si>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</si>
  <si>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</si>
  <si>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</si>
  <si>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</si>
  <si>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</si>
  <si>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1.  귀사의 법적인 공식 명칭을 기입하시오. 축약된 명칭을 기입하면 안됩니다.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</si>
  <si>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</si>
  <si>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</si>
  <si>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</si>
  <si>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</si>
  <si>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</si>
  <si>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</si>
  <si>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</si>
  <si>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</si>
  <si>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</si>
  <si>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</si>
  <si>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</si>
  <si>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</si>
  <si>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</si>
  <si>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</si>
  <si>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</si>
  <si>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</si>
  <si>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</si>
  <si>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</si>
  <si>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</si>
  <si>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</si>
  <si>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</si>
  <si>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</si>
  <si>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</si>
  <si>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</si>
  <si>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</si>
  <si>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</si>
  <si>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</si>
  <si>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</si>
  <si>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</si>
  <si>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</si>
  <si>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</si>
  <si>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</si>
  <si>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</si>
  <si>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</si>
  <si>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</si>
  <si>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</si>
  <si>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</si>
  <si>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</si>
  <si>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</si>
  <si>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</si>
  <si>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</si>
  <si>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</si>
  <si>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</si>
  <si>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</si>
  <si>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</si>
  <si>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</si>
  <si>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</si>
  <si>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</si>
  <si>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</si>
  <si>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</si>
  <si>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</si>
  <si>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</si>
  <si>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</si>
  <si>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</si>
  <si>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</si>
  <si>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</si>
  <si>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</si>
  <si>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</si>
  <si>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</si>
  <si>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</si>
  <si>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</si>
  <si>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</si>
  <si>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</si>
  <si>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</si>
  <si>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</si>
  <si>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</si>
  <si>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</si>
  <si>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</si>
  <si>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</si>
  <si>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</si>
  <si>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</si>
  <si>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</si>
  <si>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</si>
  <si>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</si>
  <si>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</si>
  <si>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</si>
  <si>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</si>
  <si>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</si>
  <si>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</si>
  <si>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</si>
  <si>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</si>
  <si>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</si>
  <si>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</si>
  <si>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</si>
  <si>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</si>
  <si>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</si>
  <si>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</si>
  <si>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</si>
  <si>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</si>
  <si>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</si>
  <si>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</si>
  <si>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</si>
  <si>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</si>
  <si>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</si>
  <si>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</si>
  <si>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</si>
  <si>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</si>
  <si>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</si>
  <si>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</si>
  <si>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</si>
  <si>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</si>
  <si>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</si>
  <si>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</si>
  <si>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</si>
  <si>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</si>
  <si>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</si>
  <si>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</si>
  <si>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</si>
  <si>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</si>
  <si>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</si>
  <si>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</si>
  <si>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</si>
  <si>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</si>
  <si>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</si>
  <si>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</si>
  <si>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</si>
  <si>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</si>
  <si>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</si>
  <si>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</si>
  <si>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</si>
  <si>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</si>
  <si>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</si>
  <si>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</si>
  <si>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</si>
  <si>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</si>
  <si>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</si>
  <si>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</si>
  <si>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</si>
  <si>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</si>
  <si>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</si>
  <si>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</si>
  <si>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</si>
  <si>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</si>
  <si>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</si>
  <si>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</si>
  <si>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</si>
  <si>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</si>
  <si>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</si>
  <si>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</si>
  <si>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</si>
  <si>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</si>
  <si>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</si>
  <si>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</si>
  <si>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</si>
  <si>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</si>
  <si>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</si>
  <si>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</si>
  <si>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</si>
  <si>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</si>
  <si>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</si>
  <si>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</si>
  <si>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</si>
  <si>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</si>
  <si>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</si>
  <si>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</si>
  <si>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</si>
  <si>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</si>
  <si>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</si>
  <si>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</si>
  <si>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</si>
  <si>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</si>
  <si>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</si>
  <si>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</si>
  <si>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</si>
  <si>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</si>
  <si>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</si>
  <si>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</si>
  <si>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</si>
  <si>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</si>
  <si>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</si>
  <si>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</si>
  <si>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</si>
  <si>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</si>
  <si>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</si>
  <si>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</si>
  <si>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</si>
  <si>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</si>
  <si>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</si>
  <si>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</si>
  <si>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</si>
  <si>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</si>
  <si>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</si>
  <si>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</si>
  <si>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</si>
  <si>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</si>
  <si>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</si>
  <si>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</si>
  <si>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</si>
  <si>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</si>
  <si>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</si>
  <si>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</si>
  <si>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</si>
  <si>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</si>
  <si>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</si>
  <si>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</si>
  <si>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</si>
  <si>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</si>
  <si>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</si>
  <si>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</si>
  <si>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</si>
  <si>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</si>
  <si>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</si>
  <si>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BOLIVIA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</si>
  <si>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</si>
  <si>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</si>
  <si>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</si>
  <si>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</si>
  <si>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</si>
  <si>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</si>
  <si>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</si>
  <si>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</si>
  <si>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</si>
  <si>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</si>
  <si>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</si>
  <si>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</si>
  <si>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</si>
  <si>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</si>
  <si>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</si>
  <si>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</si>
  <si>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</si>
  <si>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</si>
  <si>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</si>
  <si>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</si>
  <si>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</si>
  <si>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</si>
  <si>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</si>
  <si>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</si>
  <si>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</si>
  <si>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</si>
  <si>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</si>
  <si>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</si>
  <si>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</si>
  <si>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</si>
  <si>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</si>
  <si>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</si>
  <si>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</si>
  <si>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</si>
  <si>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</si>
  <si>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</si>
  <si>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</si>
  <si>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</si>
  <si>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</si>
  <si>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</si>
  <si>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</si>
  <si>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</si>
  <si>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</si>
  <si>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</si>
  <si>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</si>
  <si>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</si>
  <si>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UNITED KINGDOM</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</si>
  <si>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</si>
  <si>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</si>
  <si>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</si>
  <si>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</si>
  <si>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</si>
  <si>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</si>
  <si>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</si>
  <si>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</si>
  <si>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</si>
  <si>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</si>
  <si>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</si>
  <si>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</si>
  <si>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</si>
  <si>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</si>
  <si>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</si>
  <si>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</si>
  <si>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</si>
  <si>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</si>
  <si>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</si>
  <si>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</si>
  <si>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</si>
  <si>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</si>
  <si>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</si>
  <si>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</si>
  <si>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</si>
  <si>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</si>
  <si>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</si>
  <si>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</si>
  <si>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</si>
  <si>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</si>
  <si>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</si>
  <si>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</si>
  <si>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</si>
  <si>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</si>
  <si>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</si>
  <si>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</si>
  <si>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</si>
  <si>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</si>
  <si>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</si>
  <si>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</si>
  <si>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</si>
  <si>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</si>
  <si>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</si>
  <si>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</si>
  <si>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</si>
  <si>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</si>
  <si>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</si>
  <si>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</si>
  <si>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</si>
  <si>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</si>
  <si>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</si>
  <si>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</si>
  <si>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</si>
  <si>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</si>
  <si>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</si>
  <si>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</si>
  <si>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</si>
  <si>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</si>
  <si>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</si>
  <si>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</si>
  <si>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MACEDONIA, THE FORMER YUGOSLAV REPUBLIC OF</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</si>
  <si>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</si>
  <si>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</si>
  <si>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</si>
  <si>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</si>
  <si>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</si>
  <si>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</si>
  <si>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</si>
  <si>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</si>
  <si>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</si>
  <si>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</si>
  <si>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</si>
  <si>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</si>
  <si>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</si>
  <si>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</si>
  <si>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</si>
  <si>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</si>
  <si>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</si>
  <si>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</si>
  <si>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</si>
  <si>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</si>
  <si>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</si>
  <si>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</si>
  <si>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</si>
  <si>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</si>
  <si>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</si>
  <si>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</si>
  <si>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</si>
  <si>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</si>
  <si>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</si>
  <si>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</si>
  <si>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</si>
  <si>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</si>
  <si>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</si>
  <si>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</si>
  <si>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</si>
  <si>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</si>
  <si>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</si>
  <si>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</si>
  <si>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</si>
  <si>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</si>
  <si>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</si>
  <si>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</si>
  <si>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</si>
  <si>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</si>
  <si>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</si>
  <si>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</si>
  <si>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</si>
  <si>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</si>
  <si>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</si>
  <si>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</si>
  <si>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</si>
  <si>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</si>
  <si>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</si>
  <si>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</si>
  <si>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</si>
  <si>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</si>
  <si>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</si>
  <si>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</si>
  <si>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</si>
  <si>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</si>
  <si>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</si>
  <si>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</si>
  <si>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</si>
  <si>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</si>
  <si>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</si>
  <si>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</si>
  <si>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</si>
  <si>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</si>
  <si>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</si>
  <si>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</si>
  <si>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</si>
  <si>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</si>
  <si>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</si>
  <si>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</si>
  <si>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</si>
  <si>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</si>
  <si>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</si>
  <si>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</si>
  <si>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</si>
  <si>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</si>
  <si>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</si>
  <si>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</si>
  <si>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</si>
  <si>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</si>
  <si>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</si>
  <si>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</si>
  <si>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</si>
  <si>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</si>
  <si>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</si>
  <si>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</si>
  <si>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</si>
  <si>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</si>
  <si>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</si>
  <si>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</si>
  <si>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</si>
  <si>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</si>
  <si>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</si>
  <si>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</si>
  <si>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</si>
  <si>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</si>
  <si>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</si>
  <si>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</si>
  <si>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</si>
  <si>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</si>
  <si>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</si>
  <si>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</si>
  <si>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</si>
  <si>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</si>
  <si>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</si>
  <si>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</si>
  <si>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</si>
  <si>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</si>
  <si>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</si>
  <si>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</si>
  <si>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</si>
  <si>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</si>
  <si>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</si>
  <si>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</si>
  <si>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</si>
  <si>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</si>
  <si>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</si>
  <si>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</si>
  <si>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</si>
  <si>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</si>
  <si>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</si>
  <si>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</si>
  <si>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</si>
  <si>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</si>
  <si>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</si>
  <si>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</si>
  <si>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</si>
  <si>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</si>
  <si>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</si>
  <si>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</si>
  <si>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</si>
  <si>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</si>
  <si>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</si>
  <si>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</si>
  <si>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</si>
  <si>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</si>
  <si>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</si>
  <si>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</si>
  <si>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</si>
  <si>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</si>
  <si>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</si>
  <si>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</si>
  <si>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</si>
  <si>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</si>
  <si>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</si>
  <si>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</si>
  <si>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</si>
  <si>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</si>
  <si>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</si>
  <si>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</si>
  <si>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</si>
  <si>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</si>
  <si>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</si>
  <si>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</si>
  <si>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</si>
  <si>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</si>
  <si>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</si>
  <si>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</si>
  <si>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</si>
  <si>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</si>
  <si>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</si>
  <si>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</si>
  <si>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</si>
  <si>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</si>
  <si>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</si>
  <si>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</si>
  <si>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</si>
  <si>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</si>
  <si>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</si>
  <si>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</si>
  <si>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</si>
  <si>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</si>
  <si>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</si>
  <si>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</si>
  <si>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</si>
  <si>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</si>
  <si>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</si>
  <si>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</si>
  <si>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</si>
  <si>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</si>
  <si>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</si>
  <si>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</si>
  <si>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</si>
  <si>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</si>
  <si>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</si>
  <si>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</si>
  <si>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</si>
  <si>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</si>
  <si>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</si>
  <si>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</si>
  <si>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</si>
  <si>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</si>
  <si>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</si>
  <si>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</si>
  <si>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</si>
  <si>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1. Geben sie ihren rechtmäßigen Firmennamen ein. Abkürzungen sind nicht zulässig.</t>
  </si>
  <si>
    <t>B67</t>
  </si>
  <si>
    <t>1. Inserire la denominazione legale dell'Azienda. Si prega di non utilizzare abbreviazioni.</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</si>
  <si>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</si>
  <si>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</si>
  <si>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</si>
  <si>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</si>
  <si>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</si>
  <si>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</si>
  <si>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</si>
  <si>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</si>
  <si>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</si>
  <si>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</si>
  <si>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</si>
  <si>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</si>
  <si>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</si>
  <si>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</si>
  <si>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</si>
  <si>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</si>
  <si>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</si>
  <si>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</si>
  <si>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</si>
  <si>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</si>
  <si>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</si>
  <si>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</si>
  <si>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</si>
  <si>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</si>
  <si>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</si>
  <si>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</si>
  <si>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</si>
  <si>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</si>
  <si>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</si>
  <si>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</si>
  <si>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</si>
  <si>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</si>
  <si>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</si>
  <si>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</si>
  <si>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</si>
  <si>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</si>
  <si>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</si>
  <si>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</si>
  <si>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</si>
  <si>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</si>
  <si>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</si>
  <si>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</si>
  <si>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</si>
  <si>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</si>
  <si>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</si>
  <si>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</si>
  <si>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</si>
  <si>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</si>
  <si>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</si>
  <si>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</si>
  <si>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</si>
  <si>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</si>
  <si>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</si>
  <si>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</si>
  <si>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</si>
  <si>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</si>
  <si>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</si>
  <si>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</si>
  <si>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</si>
  <si>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</si>
  <si>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</si>
  <si>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</si>
  <si>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</si>
  <si>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</si>
  <si>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</si>
  <si>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</si>
  <si>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</si>
  <si>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</si>
  <si>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</si>
  <si>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</si>
  <si>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</si>
  <si>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</si>
  <si>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</si>
  <si>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</si>
  <si>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</si>
  <si>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</si>
  <si>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</si>
  <si>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</si>
  <si>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</si>
  <si>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</si>
  <si>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</si>
  <si>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</si>
  <si>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</si>
  <si>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</si>
  <si>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</si>
  <si>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</si>
  <si>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</si>
  <si>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</si>
  <si>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</si>
  <si>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</si>
  <si>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</si>
  <si>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</si>
  <si>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</si>
  <si>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</si>
  <si>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</si>
  <si>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</si>
  <si>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</si>
  <si>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</si>
  <si>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</si>
  <si>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</si>
  <si>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</si>
  <si>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</si>
  <si>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</si>
  <si>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</si>
  <si>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</si>
  <si>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</si>
  <si>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</si>
  <si>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</si>
  <si>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</si>
  <si>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</si>
  <si>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</si>
  <si>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</si>
  <si>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</si>
  <si>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</si>
  <si>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</si>
  <si>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</si>
  <si>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</si>
  <si>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</si>
  <si>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</si>
  <si>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</si>
  <si>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</si>
  <si>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</si>
  <si>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</si>
  <si>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</si>
  <si>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</si>
  <si>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</si>
  <si>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</si>
  <si>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</si>
  <si>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</si>
  <si>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</si>
  <si>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</si>
  <si>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</si>
  <si>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</si>
  <si>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</si>
  <si>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</si>
  <si>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</si>
  <si>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</si>
  <si>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</si>
  <si>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</si>
  <si>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</si>
  <si>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</si>
  <si>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</si>
  <si>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</si>
  <si>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</si>
  <si>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</si>
  <si>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Wählen Sie Ihre Erklärung. Die Optionen für den Geltungsbereich sind:
A. Unternehmensweit
B. Ware (oder eine Liste von Produkten)
C. Benutzerdefinierte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</si>
  <si>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</si>
  <si>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</si>
  <si>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</si>
  <si>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</si>
  <si>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</si>
  <si>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</si>
  <si>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</si>
  <si>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</si>
  <si>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</si>
  <si>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</si>
  <si>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</si>
  <si>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</si>
  <si>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</si>
  <si>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</si>
  <si>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</si>
  <si>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</si>
  <si>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</si>
  <si>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</si>
  <si>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</si>
  <si>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</si>
  <si>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</si>
  <si>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</si>
  <si>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</si>
  <si>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</si>
  <si>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</si>
  <si>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</si>
  <si>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</si>
  <si>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</si>
  <si>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</si>
  <si>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</si>
  <si>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</si>
  <si>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</si>
  <si>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</si>
  <si>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</si>
  <si>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</si>
  <si>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</si>
  <si>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</si>
  <si>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</si>
  <si>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</si>
  <si>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</si>
  <si>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</si>
  <si>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</si>
  <si>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Alam Lestari Kencana</t>
  </si>
  <si>
    <t>CID001393</t>
  </si>
  <si>
    <t>PT Bangka Kudai Tin</t>
  </si>
  <si>
    <t>CID001409</t>
  </si>
  <si>
    <t>PT Bangka Timah Utama Sejahtera</t>
  </si>
  <si>
    <t>CID001416</t>
  </si>
  <si>
    <t>PT BilliTin Makmur Lestari</t>
  </si>
  <si>
    <t>CID001424</t>
  </si>
  <si>
    <t>PT Fang Di MulTindo</t>
  </si>
  <si>
    <t>CID001442</t>
  </si>
  <si>
    <t>PT Panca Mega Persada</t>
  </si>
  <si>
    <t>CID001457</t>
  </si>
  <si>
    <t>CID001466</t>
  </si>
  <si>
    <t>PT Sumber Jaya Indah</t>
  </si>
  <si>
    <t>CID001471</t>
  </si>
  <si>
    <t>CID001486</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</si>
  <si>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</si>
  <si>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</si>
  <si>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</si>
  <si>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</si>
  <si>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</si>
  <si>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</si>
  <si>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</si>
  <si>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</si>
  <si>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</si>
  <si>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</si>
  <si>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</si>
  <si>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</si>
  <si>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</si>
  <si>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</si>
  <si>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</si>
  <si>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</si>
  <si>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</si>
  <si>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</si>
  <si>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</si>
  <si>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</si>
  <si>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</si>
  <si>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</si>
  <si>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</si>
  <si>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</si>
  <si>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</si>
  <si>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</si>
  <si>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</si>
  <si>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</si>
  <si>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</si>
  <si>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</si>
  <si>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</si>
  <si>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</si>
  <si>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</si>
  <si>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</si>
  <si>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</si>
  <si>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</si>
  <si>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</si>
  <si>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Ganxian Shirui New Material Co., Ltd.</t>
  </si>
  <si>
    <t>CID002531</t>
  </si>
  <si>
    <t>Ganzhou Yatai Tungsten Co., Ltd.</t>
  </si>
  <si>
    <t>CID002536</t>
  </si>
  <si>
    <t>Jiangxi Xiushui Xianggan Nonferrous Metals Co., Ltd.</t>
  </si>
  <si>
    <t>CID002535</t>
  </si>
  <si>
    <t>Sanher Tungsten Vietnam Co., Ltd.</t>
  </si>
  <si>
    <t>CID002538</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</si>
  <si>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</si>
  <si>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</si>
  <si>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</si>
  <si>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</si>
  <si>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</si>
  <si>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</si>
  <si>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</si>
  <si>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</si>
  <si>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</si>
  <si>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</si>
  <si>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</si>
  <si>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</si>
  <si>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</si>
  <si>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</si>
  <si>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</si>
  <si>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</si>
  <si>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</si>
  <si>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</si>
  <si>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</si>
  <si>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</si>
  <si>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</si>
  <si>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</si>
  <si>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</si>
  <si>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</si>
  <si>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</si>
  <si>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</si>
  <si>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</si>
  <si>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</si>
  <si>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</si>
  <si>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PT Pelat Timah Nusantara Tbk</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</si>
  <si>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</si>
  <si>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</si>
  <si>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</si>
  <si>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</si>
  <si>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</si>
  <si>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</si>
  <si>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</si>
  <si>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</si>
  <si>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</si>
  <si>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</si>
  <si>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</si>
  <si>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</si>
  <si>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</si>
  <si>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</si>
  <si>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</si>
  <si>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</si>
  <si>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</si>
  <si>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</si>
  <si>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</si>
  <si>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</si>
  <si>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</si>
  <si>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</si>
  <si>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</si>
  <si>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</si>
  <si>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</si>
  <si>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</si>
  <si>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</si>
  <si>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</si>
  <si>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</si>
  <si>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</si>
  <si>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</si>
  <si>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</si>
  <si>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</si>
  <si>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</si>
  <si>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</si>
  <si>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</si>
  <si>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</si>
  <si>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</si>
  <si>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</si>
  <si>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</si>
  <si>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</si>
  <si>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</si>
  <si>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</si>
  <si>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</si>
  <si>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</si>
  <si>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</si>
  <si>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</si>
  <si>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</si>
  <si>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</si>
  <si>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t>
  </si>
  <si>
    <t>3. 这是要申报存在于一种产品或多种产品中的 3TG 的任何部分的源产地是刚果民主共和国及其毗邻受管制国家。
以“是”、“否”或“不知道”来答复此问题。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</si>
  <si>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
この質問は、質問1又は2の回答が「Yes（はい）」の金属については必須となります。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</si>
  <si>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</si>
  <si>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</si>
  <si>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</si>
  <si>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</si>
  <si>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</si>
  <si>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</si>
  <si>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</si>
  <si>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</si>
  <si>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</si>
  <si>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</si>
  <si>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</si>
  <si>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</si>
  <si>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</si>
  <si>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</si>
  <si>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</si>
  <si>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</si>
  <si>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</si>
  <si>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</si>
  <si>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</si>
  <si>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</si>
  <si>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</si>
  <si>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</si>
  <si>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</si>
  <si>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</si>
  <si>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</si>
  <si>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冶炼厂参考目录</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</si>
  <si>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</si>
  <si>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</si>
  <si>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</si>
  <si>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</si>
  <si>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</si>
  <si>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</si>
  <si>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</si>
  <si>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</si>
  <si>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</si>
  <si>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</si>
  <si>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</si>
  <si>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</si>
  <si>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</si>
  <si>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</si>
  <si>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</si>
  <si>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</si>
  <si>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</si>
  <si>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</si>
  <si>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</si>
  <si>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</si>
  <si>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</si>
  <si>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</si>
  <si>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</si>
  <si>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3. 이것은 한 제품이나 여러 제품들에 포함된 3TG의 일정 부분이 콩고공화국이나 그 인접국가(적용 국가들)로부터 유래된 것인지에 대한 신고입니다. 
이 질문에 대한 답은 "Yes", "No", 또는 "Unknown"이 되어야 합니다.
이 질문은 만일 특정 광물에 대한 질문1 또는 질문2의 답이 그 광물에 대해 "Yes"라면 필수 사항입니다.</t>
    </r>
  </si>
  <si>
    <r>
      <rPr>
        <sz val="10"/>
        <rFont val="Verdana"/>
        <family val="2"/>
      </rPr>
      <t>3. Il s’agit d’une déclaration selon laquelle une partie des 3TG contenue dans un ou plusieurs produits provient de la RDC ou d’un pays limitrophe (les pays couverts). 
La réponse à cette question doit être « oui », « non » ou « inconnu ».
Cette question est obligatoire pour un métal donné si la réponse à la question 1 ou 2 est « oui » pour ce métal.</t>
    </r>
  </si>
  <si>
    <r>
      <rPr>
        <sz val="10"/>
        <rFont val="Verdana"/>
        <family val="2"/>
      </rPr>
      <t>3. Esta é uma declaração de que qualquer parte dos minerais de conflito contidos em um produto ou em vários produtos tem origem na RDC ou em países vizinhos (países abrangidos). 
A resposta a esta pergunta deverá ser “Sim”, “Não” ou “Desconhecido”.
Esta pergunta é obrigatória para um metal específico se a resposta às perguntas 1 ou 2 for “Sim” para esse metal.</t>
    </r>
  </si>
  <si>
    <r>
      <rPr>
        <sz val="10"/>
        <rFont val="Verdana"/>
        <family val="2"/>
      </rPr>
      <t>3. Dies ist eine Erklärung, dass jedwede Menge der in einem Produkt oder in mehreren Produkten enthaltenen 3TG-Mineralien aus der Demokratischen Republik Kongo oder benachbarten Ländern stammt (umfasste Länder). 
Die Antwort auf diese Frage muss „Ja“ oder „Nein“ oder „Unbekannt“ lauten.
Diese Frage muss für ein bestimmtes Metall beantwortet werden, wenn die Antwort auf Frage 1 oder 2 „Ja“ für dieses Metall lautet.</t>
    </r>
  </si>
  <si>
    <r>
      <rPr>
        <sz val="10"/>
        <rFont val="Verdana"/>
        <family val="2"/>
      </rPr>
      <t xml:space="preserve">3.  Ésta es una declaración que menciona que cualquier parte de los 3TG contenidos en un producto o múltiples productos se originan del DRC o de un país contiguo (países cubiertos).  
La respuesta a esta pregunta debe ser "sí", "no" o "desconocido". 
Esta pregunta es obligatoria para un metal específico si la respuesta a la Pregunta 1 o 2 es "sí" para ese metal. </t>
    </r>
  </si>
  <si>
    <r>
      <rPr>
        <sz val="10"/>
        <rFont val="Verdana"/>
        <family val="2"/>
      </rPr>
      <t>3. Questa è una dichiarazione che qualsiasi parte dei metalli di conflitto contenuta in uno o più prodotti deriva dalla DRC o paesi limitrofi (paesi interessati). 
La risposta a questa domanda può essere "sì", "no" o "sconosciuto".
Questa domanda è obbligatoria per un metallo specifico se la risposta alla domanda 1 o 2 è "Sì" relativamente a quel metallo.</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</si>
  <si>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</si>
  <si>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</si>
  <si>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</si>
  <si>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</si>
  <si>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</si>
  <si>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</si>
  <si>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</si>
  <si>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</si>
  <si>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</si>
  <si>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</si>
  <si>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</si>
  <si>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</si>
  <si>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</si>
  <si>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</si>
  <si>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</si>
  <si>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</si>
  <si>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</si>
  <si>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</si>
  <si>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</si>
  <si>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</si>
  <si>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</si>
  <si>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</si>
  <si>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</si>
  <si>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</si>
  <si>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</si>
  <si>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</si>
  <si>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</si>
  <si>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</si>
  <si>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</si>
  <si>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</si>
  <si>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</si>
  <si>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</si>
  <si>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</si>
  <si>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</si>
  <si>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</si>
  <si>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</si>
  <si>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</si>
  <si>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</si>
  <si>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</si>
  <si>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</si>
  <si>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</si>
  <si>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</si>
  <si>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</si>
  <si>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</si>
  <si>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</si>
  <si>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</si>
  <si>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</si>
  <si>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</si>
  <si>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</si>
  <si>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</si>
  <si>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</si>
  <si>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</si>
  <si>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</si>
  <si>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</si>
  <si>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</si>
  <si>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</si>
  <si>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</si>
  <si>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</si>
  <si>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</si>
  <si>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</si>
  <si>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</si>
  <si>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</si>
  <si>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</si>
  <si>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</si>
  <si>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</si>
  <si>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</si>
  <si>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</si>
  <si>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</si>
  <si>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</si>
  <si>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</si>
  <si>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</si>
  <si>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</si>
  <si>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</si>
  <si>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</si>
  <si>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</si>
  <si>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</si>
  <si>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</si>
  <si>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</si>
  <si>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</si>
  <si>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</si>
  <si>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</si>
  <si>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</si>
  <si>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</si>
  <si>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</si>
  <si>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</si>
  <si>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</si>
  <si>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</si>
  <si>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</si>
  <si>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</si>
  <si>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</si>
  <si>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</si>
  <si>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</si>
  <si>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</si>
  <si>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</si>
  <si>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</si>
  <si>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</si>
  <si>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</si>
  <si>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</si>
  <si>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</si>
  <si>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</si>
  <si>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</si>
  <si>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</si>
  <si>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</si>
  <si>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</si>
  <si>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</si>
  <si>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</si>
  <si>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</si>
  <si>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</si>
  <si>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</si>
  <si>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</si>
  <si>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</si>
  <si>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</si>
  <si>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</si>
  <si>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</si>
  <si>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</si>
  <si>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</si>
  <si>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</si>
  <si>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</si>
  <si>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</si>
  <si>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</si>
  <si>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</si>
  <si>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</si>
  <si>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</si>
  <si>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</si>
  <si>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</si>
  <si>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</si>
  <si>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</si>
  <si>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</si>
  <si>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</si>
  <si>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</si>
  <si>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</si>
  <si>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</si>
  <si>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</si>
  <si>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</si>
  <si>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</si>
  <si>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</si>
  <si>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</si>
  <si>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</si>
  <si>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</si>
  <si>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</si>
  <si>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</si>
  <si>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an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</si>
  <si>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</si>
  <si>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</si>
  <si>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</si>
  <si>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</si>
  <si>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</si>
  <si>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</si>
  <si>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</si>
  <si>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</si>
  <si>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</si>
  <si>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</si>
  <si>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</si>
  <si>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</si>
  <si>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</si>
  <si>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</si>
  <si>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</si>
  <si>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</si>
  <si>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</si>
  <si>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</si>
  <si>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</si>
  <si>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</si>
  <si>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</si>
  <si>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</si>
  <si>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</si>
  <si>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</si>
  <si>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</si>
  <si>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</si>
  <si>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</si>
  <si>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</si>
  <si>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</si>
  <si>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</si>
  <si>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</si>
  <si>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</si>
  <si>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</si>
  <si>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</si>
  <si>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</si>
  <si>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</si>
  <si>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</si>
  <si>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</si>
  <si>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</si>
  <si>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</si>
  <si>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</si>
  <si>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</si>
  <si>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</si>
  <si>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</si>
  <si>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</si>
  <si>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</si>
  <si>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</si>
  <si>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</si>
  <si>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</si>
  <si>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</si>
  <si>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</si>
  <si>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</si>
  <si>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</si>
  <si>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</si>
  <si>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</si>
  <si>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</si>
  <si>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</si>
  <si>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</si>
  <si>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</si>
  <si>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</si>
  <si>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</si>
  <si>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</si>
  <si>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</si>
  <si>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</si>
  <si>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</si>
  <si>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</si>
  <si>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</si>
  <si>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</si>
  <si>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</si>
  <si>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</si>
  <si>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</si>
  <si>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</si>
  <si>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</si>
  <si>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</si>
  <si>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</si>
  <si>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</si>
  <si>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</si>
  <si>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</si>
  <si>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</si>
  <si>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</si>
  <si>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</si>
  <si>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</si>
  <si>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</si>
  <si>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</si>
  <si>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</si>
  <si>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</si>
  <si>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</si>
  <si>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</si>
  <si>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</si>
  <si>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</si>
  <si>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</si>
  <si>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</si>
  <si>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</si>
  <si>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</si>
  <si>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</si>
  <si>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</si>
  <si>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</si>
  <si>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</si>
  <si>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</si>
  <si>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</si>
  <si>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</si>
  <si>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</si>
  <si>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</si>
  <si>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</si>
  <si>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</si>
  <si>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</si>
  <si>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</si>
  <si>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</si>
  <si>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</si>
  <si>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</si>
  <si>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</si>
  <si>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</si>
  <si>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</si>
  <si>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</si>
  <si>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</si>
  <si>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</si>
  <si>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</si>
  <si>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</si>
  <si>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</si>
  <si>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</si>
  <si>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</si>
  <si>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</si>
  <si>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</si>
  <si>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</si>
  <si>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</si>
  <si>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</si>
  <si>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</si>
  <si>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</si>
  <si>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</si>
  <si>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</si>
  <si>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</si>
  <si>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</si>
  <si>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</si>
  <si>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</si>
  <si>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</si>
  <si>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</si>
  <si>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</si>
  <si>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</si>
  <si>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</si>
  <si>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</si>
  <si>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</si>
  <si>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</si>
  <si>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</si>
  <si>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</si>
  <si>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</si>
  <si>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</si>
  <si>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</si>
  <si>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</si>
  <si>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</si>
  <si>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</si>
  <si>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</si>
  <si>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</si>
  <si>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</si>
  <si>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</si>
  <si>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</si>
  <si>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</si>
  <si>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</si>
  <si>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</si>
  <si>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</si>
  <si>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</si>
  <si>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</si>
  <si>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</si>
  <si>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</si>
  <si>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</si>
  <si>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</si>
  <si>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</si>
  <si>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</si>
  <si>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</si>
  <si>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</si>
  <si>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</si>
  <si>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</si>
  <si>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</si>
  <si>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</si>
  <si>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</si>
  <si>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</si>
  <si>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</si>
  <si>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</si>
  <si>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</si>
  <si>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</si>
  <si>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</si>
  <si>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</si>
  <si>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</si>
  <si>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</si>
  <si>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</si>
  <si>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</si>
  <si>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</si>
  <si>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</si>
  <si>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</si>
  <si>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</si>
  <si>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</si>
  <si>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</si>
  <si>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</si>
  <si>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</si>
  <si>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</si>
  <si>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</si>
  <si>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</si>
  <si>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</si>
  <si>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</si>
  <si>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</si>
  <si>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</si>
  <si>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</si>
  <si>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</si>
  <si>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</si>
  <si>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</si>
  <si>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</si>
  <si>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</si>
  <si>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</si>
  <si>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</si>
  <si>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</si>
  <si>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</si>
  <si>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</si>
  <si>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</si>
  <si>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</si>
  <si>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</si>
  <si>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</si>
  <si>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</si>
  <si>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</si>
  <si>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</si>
  <si>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</si>
  <si>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</si>
  <si>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</si>
  <si>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</si>
  <si>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</si>
  <si>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</si>
  <si>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</si>
  <si>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</si>
  <si>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</si>
  <si>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</si>
  <si>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</si>
  <si>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</si>
  <si>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</si>
  <si>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</si>
  <si>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</si>
  <si>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</si>
  <si>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</si>
  <si>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</si>
  <si>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</si>
  <si>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</si>
  <si>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</si>
  <si>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</si>
  <si>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</si>
  <si>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</si>
  <si>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</si>
  <si>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</si>
  <si>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</si>
  <si>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</si>
  <si>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</si>
  <si>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</si>
  <si>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</si>
  <si>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</si>
  <si>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</si>
  <si>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</si>
  <si>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</si>
  <si>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</si>
  <si>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</si>
  <si>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</si>
  <si>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</si>
  <si>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</si>
  <si>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</si>
  <si>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</si>
  <si>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</si>
  <si>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</si>
  <si>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</si>
  <si>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</si>
  <si>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</si>
  <si>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</si>
  <si>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</si>
  <si>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</si>
  <si>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</si>
  <si>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</si>
  <si>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</si>
  <si>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</si>
  <si>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</si>
  <si>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</si>
  <si>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</si>
  <si>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</si>
  <si>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</si>
  <si>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</si>
  <si>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</si>
  <si>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</si>
  <si>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</si>
  <si>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</si>
  <si>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</si>
  <si>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</si>
  <si>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</si>
  <si>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</si>
  <si>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</si>
  <si>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</si>
  <si>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</si>
  <si>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</si>
  <si>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</si>
  <si>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</si>
  <si>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</si>
  <si>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</si>
  <si>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</si>
  <si>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</si>
  <si>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</si>
  <si>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</si>
  <si>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</si>
  <si>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</si>
  <si>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</si>
  <si>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</si>
  <si>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</si>
  <si>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</si>
  <si>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</si>
  <si>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</si>
  <si>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</si>
  <si>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</si>
  <si>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</si>
  <si>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</si>
  <si>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</si>
  <si>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</si>
  <si>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</si>
  <si>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</si>
  <si>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</si>
  <si>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</si>
  <si>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</si>
  <si>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</si>
  <si>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</si>
  <si>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</si>
  <si>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</si>
  <si>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</si>
  <si>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</si>
  <si>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</si>
  <si>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</si>
  <si>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</si>
  <si>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</si>
  <si>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</si>
  <si>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</si>
  <si>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</si>
  <si>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</si>
  <si>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Faggi Enrico S.p.A.</t>
  </si>
  <si>
    <t>CID002355</t>
  </si>
  <si>
    <t>Sesto Fiorentino</t>
  </si>
  <si>
    <t>Florence</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</si>
  <si>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</si>
  <si>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</si>
  <si>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</si>
  <si>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</si>
  <si>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</si>
  <si>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</si>
  <si>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</si>
  <si>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</si>
  <si>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</si>
  <si>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</si>
  <si>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</si>
  <si>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</si>
  <si>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</si>
  <si>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</si>
  <si>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</si>
  <si>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</si>
  <si>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</si>
  <si>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</si>
  <si>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</si>
  <si>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</si>
  <si>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</si>
  <si>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</si>
  <si>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</si>
  <si>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</si>
  <si>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</si>
  <si>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</si>
  <si>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</si>
  <si>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</si>
  <si>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</si>
  <si>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</si>
  <si>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</si>
  <si>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</si>
  <si>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</si>
  <si>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</si>
  <si>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</si>
  <si>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</si>
  <si>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</si>
  <si>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</si>
  <si>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</si>
  <si>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</si>
  <si>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</si>
  <si>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</si>
  <si>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</si>
  <si>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</si>
  <si>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</si>
  <si>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</si>
  <si>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</si>
  <si>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</si>
  <si>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</si>
  <si>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</si>
  <si>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</si>
  <si>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</si>
  <si>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</si>
  <si>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</si>
  <si>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</si>
  <si>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</si>
  <si>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</si>
  <si>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</si>
  <si>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</si>
  <si>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</si>
  <si>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</si>
  <si>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</si>
  <si>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</si>
  <si>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</si>
  <si>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</si>
  <si>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</si>
  <si>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</si>
  <si>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</si>
  <si>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</si>
  <si>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</si>
  <si>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</si>
  <si>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</si>
  <si>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</si>
  <si>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</si>
  <si>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</si>
  <si>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</si>
  <si>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</si>
  <si>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</si>
  <si>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</si>
  <si>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</si>
  <si>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</si>
  <si>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</si>
  <si>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</si>
  <si>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</si>
  <si>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</si>
  <si>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</si>
  <si>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</si>
  <si>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</si>
  <si>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</si>
  <si>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</si>
  <si>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</si>
  <si>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</si>
  <si>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</si>
  <si>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</si>
  <si>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</si>
  <si>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</si>
  <si>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</si>
  <si>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</si>
  <si>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</si>
  <si>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</si>
  <si>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</si>
  <si>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</si>
  <si>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</si>
  <si>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</si>
  <si>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</si>
  <si>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</si>
  <si>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</si>
  <si>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</si>
  <si>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</si>
  <si>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</si>
  <si>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</si>
  <si>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</si>
  <si>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</si>
  <si>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</si>
  <si>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</si>
  <si>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</si>
  <si>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</si>
  <si>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</si>
  <si>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</si>
  <si>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Feinhütte Halsbrücke GmbH</t>
  </si>
  <si>
    <t>CID000466</t>
  </si>
  <si>
    <t>Halsbrücke</t>
  </si>
  <si>
    <t>Saxony</t>
  </si>
  <si>
    <t>Chmielów</t>
  </si>
  <si>
    <t>Subcarpathian Voivodeship</t>
  </si>
  <si>
    <t>Geiju</t>
  </si>
  <si>
    <t>Gejiu Zili Mining And Metallurgy Co., Ltd.</t>
  </si>
  <si>
    <t>Yunnan Geiju Zili Metallurgy Co. Ltd.</t>
  </si>
  <si>
    <t>Ganzhou</t>
  </si>
  <si>
    <t>Putuo District</t>
  </si>
  <si>
    <t>Shanghai</t>
  </si>
  <si>
    <t>Linwu Xianggui Ore Smelting Co., Ltd.</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</si>
  <si>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</si>
  <si>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</si>
  <si>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</si>
  <si>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</si>
  <si>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</si>
  <si>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</si>
  <si>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</si>
  <si>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</si>
  <si>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</si>
  <si>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</si>
  <si>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</si>
  <si>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</si>
  <si>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</si>
  <si>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</si>
  <si>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</si>
  <si>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</si>
  <si>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</si>
  <si>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</si>
  <si>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</si>
  <si>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</si>
  <si>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</si>
  <si>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Kepulauan</t>
  </si>
  <si>
    <t>BML</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</si>
  <si>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</si>
  <si>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</si>
  <si>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</si>
  <si>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</si>
  <si>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</si>
  <si>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</si>
  <si>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</si>
  <si>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</si>
  <si>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</si>
  <si>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</si>
  <si>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</si>
  <si>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</si>
  <si>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</si>
  <si>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</si>
  <si>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</si>
  <si>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</si>
  <si>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</si>
  <si>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</si>
  <si>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</si>
  <si>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</si>
  <si>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</si>
  <si>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</si>
  <si>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</si>
  <si>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</si>
  <si>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</si>
  <si>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</si>
  <si>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</si>
  <si>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</si>
  <si>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</si>
  <si>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</si>
  <si>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</si>
  <si>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</si>
  <si>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</si>
  <si>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</si>
  <si>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</si>
  <si>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</si>
  <si>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</si>
  <si>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</si>
  <si>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</si>
  <si>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</si>
  <si>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</si>
  <si>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</si>
  <si>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</si>
  <si>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</si>
  <si>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</si>
  <si>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</si>
  <si>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</si>
  <si>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</si>
  <si>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</si>
  <si>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</si>
  <si>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</si>
  <si>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</si>
  <si>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</si>
  <si>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</si>
  <si>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</si>
  <si>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</si>
  <si>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</si>
  <si>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</si>
  <si>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</si>
  <si>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</si>
  <si>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</si>
  <si>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</si>
  <si>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</si>
  <si>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</si>
  <si>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</si>
  <si>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</si>
  <si>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</si>
  <si>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</si>
  <si>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</si>
  <si>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</si>
  <si>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</si>
  <si>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</si>
  <si>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</si>
  <si>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</si>
  <si>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</si>
  <si>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</si>
  <si>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</si>
  <si>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</si>
  <si>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</si>
  <si>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</si>
  <si>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</si>
  <si>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</si>
  <si>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Ganxian</t>
  </si>
  <si>
    <t>Pobedit, JSC</t>
  </si>
  <si>
    <t>CID002532</t>
  </si>
  <si>
    <t>Vladikavkaz</t>
  </si>
  <si>
    <t>Republic of North Ossetia-Alania</t>
  </si>
  <si>
    <t>Huyen Nhon Trach</t>
  </si>
  <si>
    <t>Tinh Dong Nai</t>
  </si>
  <si>
    <t>Dai Tu</t>
  </si>
  <si>
    <t>Thai Nguyen</t>
  </si>
  <si>
    <t>Hunan Chuangda Vanadium Tungsten Co., Ltd. Yanglin</t>
  </si>
  <si>
    <t>CID002578</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</si>
  <si>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</si>
  <si>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</si>
  <si>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</si>
  <si>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</si>
  <si>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</si>
  <si>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</si>
  <si>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</si>
  <si>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</si>
  <si>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</si>
  <si>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</si>
  <si>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</si>
  <si>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</si>
  <si>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</si>
  <si>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</si>
  <si>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</si>
  <si>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</si>
  <si>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</si>
  <si>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</si>
  <si>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</si>
  <si>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</si>
  <si>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</si>
  <si>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</si>
  <si>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</si>
  <si>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</si>
  <si>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</si>
  <si>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</si>
  <si>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</si>
  <si>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</si>
  <si>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</si>
  <si>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</si>
  <si>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</si>
  <si>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</si>
  <si>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</si>
  <si>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</si>
  <si>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</si>
  <si>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</si>
  <si>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</si>
  <si>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</si>
  <si>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</si>
  <si>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</si>
  <si>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</si>
  <si>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</si>
  <si>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</si>
  <si>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</si>
  <si>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</si>
  <si>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</si>
  <si>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</si>
  <si>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</si>
  <si>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</si>
  <si>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</si>
  <si>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</si>
  <si>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</si>
  <si>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</si>
  <si>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</si>
  <si>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</si>
  <si>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</si>
  <si>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</si>
  <si>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</si>
  <si>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</si>
  <si>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</si>
  <si>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</si>
  <si>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</si>
  <si>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</si>
  <si>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</si>
  <si>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r>
      <rPr>
        <sz val="10"/>
        <rFont val="Verdana"/>
        <family val="2"/>
      </rPr>
      <t>以下目录是截止此模板发布时 CFSI 的最新冶炼厂名称/别名信息。冶炼厂存在于此目录中不保证它就是不使用冲突矿产冶炼厂计划内的目前有效或合规的冶炼厂。
有关有效或合规的标准冶炼厂名称的最新、准确目录，请访问 CFSI 网站 www.conflictfreesourcing.org。
B 列是符合 CFSP 审核计划条件的已知冶炼厂的常用名称目录。
C 列是正式标准冶炼厂名称目录，被认为是合格冶炼厂的法定名称。大多数冶炼厂的这两列具有相同的条目，然而，如果常用名称与标准名称不同，则在 B 列中注明这种变化。</t>
    </r>
  </si>
  <si>
    <r>
      <rPr>
        <sz val="10"/>
        <rFont val="Verdana"/>
        <family val="2"/>
      </rPr>
      <t xml:space="preserve">다음 목록은 이 템플릿의 발표 시점을 기준으로 한 CFSI의 최신 제련소 명칭/별칭 정보를 나타냅니다.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CFSI 웹사이트인 www.conflictfreesourcing.org를 참조하십시오. 
B열은 CFSP 감사 프로그램에 적격한 제련소들의 일반적으로 사용되는 명칭의 목록입니다. 
C열은 공식적인 제련소 표준 명칭의 목록으로, 자격을 갖춘 제련소의 법적 명칭이 되기도 합니다. 대다수 제련소들의 명칭이 두 열 모두 동일하지만, 일반 명칭이 표준 명칭과 다를 경우, 다른 명칭이 B열에 표기됩니다. </t>
    </r>
  </si>
  <si>
    <r>
      <rPr>
        <sz val="10"/>
        <rFont val="Verdana"/>
        <family val="2"/>
      </rPr>
      <t xml:space="preserve">La liste suivante représente les dernières informations de la CFSI relatives au nom/pseudonyme de la fonderie au moment de la publication de ce modèle. La présence d’une fonderie sur cette liste ne garantit PAS que celle-ci est actuellement active ou conforme au Programme des fonderies hors conflits (Conflict Free Smelter Program, CFSP). 
Veuillez consulter le site Web de la CFSI, www.conflictfreesourcing.org, pour obtenir la liste actualisée et précise de noms des fonderies standard qui sont actives ou conformes. 
La colonne B est une liste de noms couramment  utilisés pour les fonderies connues qui sont éligibles pour le programme d'audit du CFSP.
La colonne C est la liste des noms officiels des fonderies standard, entendus comme noms légaux des fonderies éligibles. La plupart des fonderies auront la même entrée pour les deux colonnes ; toutefois, si le nom courant est différent du nom standard, la variation est indiquée dans la colonne B. </t>
    </r>
  </si>
  <si>
    <r>
      <rPr>
        <sz val="10"/>
        <rFont val="Verdana"/>
        <family val="2"/>
      </rPr>
      <t xml:space="preserve">A lista a seguir representa as informações mais recentes da CFSI sobre nomes/pseudônimos de fundições no momento da divulgação deste modelo. A presença de uma fundição aqui NÃO é uma garantia de que ela esteja atualmente Ativa ou Em conformidade com o Programa de fundições livres de conflito (Conflict-Free Smelter Program, CFSP). 
Consulte o site da CFSI, www.conflictfreesourcing.org, para obter a versão mais recente e precisa da lista de nomes padrão de fundições que estão Ativas ou em Conformidade. 
A coluna B é uma lista de nomes comumente usados para fundições conhecidas que são elegíveis para o programa de auditoria do CFSP.
A coluna C é a lista dos nomes padrão oficiais de fundições, entendidos como sendo as razões sociais das fundições elegíveis. A maioria das fundições terá a mesma entrada em ambas as colunas; no entanto, se o nome comum variar em relação ao nome padrão, a variação será indicada na coluna B. </t>
    </r>
  </si>
  <si>
    <r>
      <rPr>
        <sz val="10"/>
        <rFont val="Verdana"/>
        <family val="2"/>
      </rPr>
      <t xml:space="preserve">Die folgende Liste beruht auf den neuesten Informationen der CFSI über Schmelzofennamen / Aliasnamen zum Zeitpunkt der Veröffentlichung dieser Vorlage. Die Aufführung eines Schmelzofens in dieser Erklärung ist KEINE Garantie, dass dieser gegenwärtig aktiv ist oder das Conflict-Free Smelter Program einhält. 
Bitte entnehmen Sie der CFSI-Website www.conflictfreesourcing.org die aktuellste und genaueste Liste der Namen von aktiven oder mit dem CFSP konformen Standardschmelzöfen. 
Spalte B ist eine Liste mit häufig verwendeten Namen von Schmelzöfen, die für das Prüfungsprogramm von CFSP in Betracht kommen.
Spalte C ist die Liste mit den Namen der offiziellen Standardschmelzöfen, von denen angenommen wird, dass sie die gesetzlichen Namen der in Betracht kommenden Schmelzöfen sind. Die Mehrheit von Schmelzöfen hat dieselbe Eintragung für beide Spalten. Wenn jedoch der übliche Name vom Standardnamen abweicht, wird die Abweichung in Spalte B vermerkt. </t>
    </r>
  </si>
  <si>
    <r>
      <rPr>
        <sz val="10"/>
        <rFont val="Verdana"/>
        <family val="2"/>
      </rPr>
      <t xml:space="preserve">La siguiente lista representa la información del nombre/alias del último fundidor a partir de la publicación de la plantilla. La presencia del fundidor en esta parte NO es una garantía de que actualmente se encuentre activo o en cumplimiento con el Programa de Fundidores Sin Conflictos. 
Consulte la página de Internet de la CFSI, www.conflictfreesourcing.org, para obtener la lista más actual y exacta de los nombres de fundidores estándares que se encuentran activos o en cumplimiento. 
La Columna B es una lista de nombres comúnmente utilizados para los fundidores conocidos que son elegibles para el programa de auditoría CFSP.
La Columna C es una lista de los nombres de los fundidores estándares oficiales, entendiéndose que son los nombres legales de los fundidores elegibles. La mayoría de los fundidores tendrán la misma entrada en ambas columnas; sin embargo, si el nombre común varía del nombre estándar, la variación se observa en la Columna B. </t>
    </r>
  </si>
  <si>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</si>
  <si>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</si>
  <si>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</si>
  <si>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</si>
  <si>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</si>
  <si>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</si>
  <si>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</si>
  <si>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</si>
  <si>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</si>
  <si>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</si>
  <si>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</si>
  <si>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</si>
  <si>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</si>
  <si>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</si>
  <si>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</si>
  <si>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</si>
  <si>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</si>
  <si>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</si>
  <si>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</si>
  <si>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</si>
  <si>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</si>
  <si>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</si>
  <si>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</si>
  <si>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</si>
  <si>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</si>
  <si>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</si>
  <si>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</si>
  <si>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</si>
  <si>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</si>
  <si>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</si>
  <si>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</si>
  <si>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</si>
  <si>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</si>
  <si>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</si>
  <si>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</si>
  <si>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</si>
  <si>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</si>
  <si>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</si>
  <si>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</si>
  <si>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D16 单元格中提供联系人的电子邮件地址</t>
  </si>
  <si>
    <t>「申告」タブのD16セルに連絡先担当者の電子メールを記入してください</t>
  </si>
  <si>
    <t xml:space="preserve">신고(Declaration) 탭의 D16 셀에 담당자 이메일을 제공하십시오. </t>
  </si>
  <si>
    <t>Saisissez une adresse e-mail de contact dans la cellule D16 de l'onglet Déclaration</t>
  </si>
  <si>
    <t>Forneça um e-mail para contato na célula D16 da guia Declaração</t>
  </si>
  <si>
    <t>Geben Sie eine Kontakt-E-Mail-Adresse in der Reiterzelle D16 der Erklärung an</t>
  </si>
  <si>
    <t>Proporcione el correo electrónico del contacto en la pestaña Declaration (Declaración), celda D16</t>
  </si>
  <si>
    <t>Fornire un'e-mail di contatto nella cella D16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</si>
  <si>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</si>
  <si>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</si>
  <si>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</si>
  <si>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</si>
  <si>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</si>
  <si>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</si>
  <si>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</si>
  <si>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</si>
  <si>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</si>
  <si>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</si>
  <si>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</si>
  <si>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</si>
  <si>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</si>
  <si>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</si>
  <si>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</si>
  <si>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</si>
  <si>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D20 单元格中提供授权公司代表的电子邮件地址</t>
  </si>
  <si>
    <t>「申告」タブのD20セルに会社から正式に認められた代表者の電子メールを記入してください</t>
  </si>
  <si>
    <t xml:space="preserve">신고(Declaration) 탭의 D20 셀에 회사 대표 정보책임 담당자 이메일을 제공하십시오. </t>
  </si>
  <si>
    <t>Saisissez l'adresse e-mail du représentant agréé de l'entreprise dans la cellule D20 de l'onglet Déclaration</t>
  </si>
  <si>
    <t>Forneça um e-mail para o representante autorizado pela empresa na célula D20 da guia Declaração</t>
  </si>
  <si>
    <t>Geben Sie eine E-Mail-Adresse eines bevollmächtigten Unternehmensvertreters in der Reiterzelle D20 der Erklärung an</t>
  </si>
  <si>
    <t>Proporcione un correo electrónico del representante autorizado de la compañía en la pestaña Declaration (Declaración), celda D20</t>
  </si>
  <si>
    <t>Fornire un'e-mail del rappresentante della società autorizzata nella cella D20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</si>
  <si>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</si>
  <si>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</si>
  <si>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</si>
  <si>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</si>
  <si>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</si>
  <si>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</si>
  <si>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</si>
  <si>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</si>
  <si>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</si>
  <si>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</si>
  <si>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</si>
  <si>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</si>
  <si>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</si>
  <si>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</si>
  <si>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</si>
  <si>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</si>
  <si>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</si>
  <si>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</si>
  <si>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</si>
  <si>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</si>
  <si>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</si>
  <si>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</si>
  <si>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</si>
  <si>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</si>
  <si>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</si>
  <si>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</si>
  <si>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</si>
  <si>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</si>
  <si>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</si>
  <si>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</si>
  <si>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</si>
  <si>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</si>
  <si>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</si>
  <si>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</si>
  <si>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</si>
  <si>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</si>
  <si>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</si>
  <si>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</si>
  <si>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</si>
  <si>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</si>
  <si>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</si>
  <si>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</si>
  <si>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</si>
  <si>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</si>
  <si>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</si>
  <si>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</si>
  <si>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</si>
  <si>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</si>
  <si>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</si>
  <si>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</si>
  <si>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</si>
  <si>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</si>
  <si>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</si>
  <si>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</si>
  <si>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</si>
  <si>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</si>
  <si>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</si>
  <si>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</si>
  <si>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</si>
  <si>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</si>
  <si>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</si>
  <si>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</si>
  <si>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</si>
  <si>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</si>
  <si>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</si>
  <si>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</si>
  <si>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</si>
  <si>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</si>
  <si>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</si>
  <si>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</si>
  <si>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</si>
  <si>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</si>
  <si>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</si>
  <si>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</si>
  <si>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</si>
  <si>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</si>
  <si>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</si>
  <si>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</si>
  <si>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</si>
  <si>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</si>
  <si>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</si>
  <si>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</si>
  <si>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</si>
  <si>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</si>
  <si>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</si>
  <si>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</si>
  <si>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</si>
  <si>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</si>
  <si>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</si>
  <si>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</si>
  <si>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</si>
  <si>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</si>
  <si>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</si>
  <si>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</si>
  <si>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</si>
  <si>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</si>
  <si>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</si>
  <si>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</si>
  <si>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</si>
  <si>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</si>
  <si>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</si>
  <si>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</si>
  <si>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</si>
  <si>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</si>
  <si>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</si>
  <si>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</si>
  <si>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</si>
  <si>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</si>
  <si>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</si>
  <si>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</si>
  <si>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</si>
  <si>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</si>
  <si>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</si>
  <si>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</si>
  <si>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</si>
  <si>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</si>
  <si>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</si>
  <si>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</si>
  <si>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</si>
  <si>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</si>
  <si>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</si>
  <si>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</si>
  <si>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</si>
  <si>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</si>
  <si>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</si>
  <si>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</si>
  <si>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</si>
  <si>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</si>
  <si>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</si>
  <si>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</si>
  <si>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</si>
  <si>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</si>
  <si>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</si>
  <si>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</si>
  <si>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</si>
  <si>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</si>
  <si>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</si>
  <si>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</si>
  <si>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</si>
  <si>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</si>
  <si>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</si>
  <si>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</si>
  <si>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</si>
  <si>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</si>
  <si>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</si>
  <si>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</si>
  <si>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</si>
  <si>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</si>
  <si>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</si>
  <si>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</si>
  <si>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</si>
  <si>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</si>
  <si>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</si>
  <si>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</si>
  <si>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</si>
  <si>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</si>
  <si>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</si>
  <si>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</si>
  <si>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</si>
  <si>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</si>
  <si>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</si>
  <si>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</si>
  <si>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</si>
  <si>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</si>
  <si>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</si>
  <si>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</si>
  <si>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</si>
  <si>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</si>
  <si>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</si>
  <si>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</si>
  <si>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</si>
  <si>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</si>
  <si>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</si>
  <si>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</si>
  <si>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</si>
  <si>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</si>
  <si>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</si>
  <si>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</si>
  <si>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</si>
  <si>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</si>
  <si>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</si>
  <si>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</si>
  <si>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</si>
  <si>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</si>
  <si>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</si>
  <si>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</si>
  <si>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</si>
  <si>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</si>
  <si>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</si>
  <si>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</si>
  <si>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</si>
  <si>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</si>
  <si>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</si>
  <si>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</si>
  <si>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</si>
  <si>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</si>
  <si>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</si>
  <si>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</si>
  <si>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</si>
  <si>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</si>
  <si>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</si>
  <si>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</si>
  <si>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</si>
  <si>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</si>
  <si>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</si>
  <si>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</si>
  <si>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</si>
  <si>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</si>
  <si>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</si>
  <si>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</si>
  <si>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</si>
  <si>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</si>
  <si>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</si>
  <si>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</si>
  <si>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</si>
  <si>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</si>
  <si>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</si>
  <si>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</si>
  <si>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</si>
  <si>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</si>
  <si>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</si>
  <si>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</si>
  <si>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</si>
  <si>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</si>
  <si>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</si>
  <si>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</si>
  <si>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</si>
  <si>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</si>
  <si>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</si>
  <si>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</si>
  <si>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</si>
  <si>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</si>
  <si>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</si>
  <si>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</si>
  <si>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</si>
  <si>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</si>
  <si>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</si>
  <si>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</si>
  <si>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</si>
  <si>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</si>
  <si>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</si>
  <si>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</si>
  <si>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</si>
  <si>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</si>
  <si>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</si>
  <si>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</si>
  <si>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</si>
  <si>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</si>
  <si>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</si>
  <si>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</si>
  <si>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</si>
  <si>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</si>
  <si>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</si>
  <si>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</si>
  <si>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</si>
  <si>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</si>
  <si>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</si>
  <si>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</si>
  <si>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</si>
  <si>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</si>
  <si>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</si>
  <si>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</si>
  <si>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</si>
  <si>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</si>
  <si>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</si>
  <si>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</si>
  <si>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</si>
  <si>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</si>
  <si>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</si>
  <si>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</si>
  <si>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</si>
  <si>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</si>
  <si>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</si>
  <si>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</si>
  <si>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</si>
  <si>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</si>
  <si>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</si>
  <si>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</si>
  <si>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</si>
  <si>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</si>
  <si>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</si>
  <si>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</si>
  <si>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</si>
  <si>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</si>
  <si>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</si>
  <si>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</si>
  <si>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</si>
  <si>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</si>
  <si>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</si>
  <si>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</si>
  <si>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</si>
  <si>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</si>
  <si>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</si>
  <si>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</si>
  <si>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</si>
  <si>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</si>
  <si>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</si>
  <si>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</si>
  <si>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</si>
  <si>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</si>
  <si>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</si>
  <si>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</si>
  <si>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</si>
  <si>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</si>
  <si>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</si>
  <si>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</si>
  <si>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</si>
  <si>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</si>
  <si>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</si>
  <si>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</si>
  <si>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</si>
  <si>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</si>
  <si>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</si>
  <si>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</si>
  <si>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</si>
  <si>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</si>
  <si>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</si>
  <si>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</si>
  <si>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</si>
  <si>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</si>
  <si>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</si>
  <si>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</si>
  <si>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</si>
  <si>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</si>
  <si>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</si>
  <si>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</si>
  <si>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</si>
  <si>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</si>
  <si>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</si>
  <si>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</si>
  <si>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</si>
  <si>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</si>
  <si>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</si>
  <si>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</si>
  <si>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</si>
  <si>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</si>
  <si>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</si>
  <si>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</si>
  <si>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</si>
  <si>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</si>
  <si>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</si>
  <si>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</si>
  <si>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</si>
  <si>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</si>
  <si>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</si>
  <si>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</si>
  <si>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</si>
  <si>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</si>
  <si>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</si>
  <si>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</si>
  <si>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</si>
  <si>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</si>
  <si>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</si>
  <si>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</si>
  <si>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</si>
  <si>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</si>
  <si>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</si>
  <si>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</si>
  <si>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</si>
  <si>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</si>
  <si>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</si>
  <si>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</si>
  <si>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</si>
  <si>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</si>
  <si>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</si>
  <si>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</si>
  <si>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</si>
  <si>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</si>
  <si>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</si>
  <si>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</si>
  <si>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</si>
  <si>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</si>
  <si>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</si>
  <si>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</si>
  <si>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</si>
  <si>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</si>
  <si>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</si>
  <si>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</si>
  <si>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</si>
  <si>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</si>
  <si>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</si>
  <si>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</si>
  <si>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</si>
  <si>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</si>
  <si>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</si>
  <si>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</si>
  <si>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</si>
  <si>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</si>
  <si>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</si>
  <si>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</si>
  <si>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</si>
  <si>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</si>
  <si>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</si>
  <si>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</si>
  <si>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</si>
  <si>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</si>
  <si>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</si>
  <si>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</si>
  <si>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</si>
  <si>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</si>
  <si>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以下の精錬業者リストは、このテンプレート発表時点で最新のCFSIの精錬業者／別名の情報を表すものです。このリストに精錬業者の名前が掲載されている場合であっても、それはコンフリクトフリー精錬業者プログラム内で現在アクティブまたは適合しているという保証ではありません。
最新版かつ正確な標準精錬業者（アクティブまたは適合）リストについては、CFSIウエブサイトを参照してください（http://www.conflictfreesourcing.org）。
B列は、CFSPの監査プログラムの資格を持つ既知の精錬業者の一般名称リストです。
C列は、資格を持つ精錬業者の正式名称と理解されている、正式な標準精錬業者名のリストです。大多数の精錬業者の名前は両列で同じですが、一般名称が正式名と違う場合は、B列にその違いが注記されています。</t>
  </si>
  <si>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</si>
  <si>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</si>
  <si>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</si>
  <si>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</si>
  <si>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</si>
  <si>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</si>
  <si>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</si>
  <si>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</si>
  <si>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</si>
  <si>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</si>
  <si>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</si>
  <si>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</si>
  <si>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</si>
  <si>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</si>
  <si>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</si>
  <si>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</si>
  <si>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</si>
  <si>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</si>
  <si>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</si>
  <si>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</si>
  <si>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</si>
  <si>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Hwasung CJ Co., Ltd.</t>
  </si>
  <si>
    <t>Johnson Matthey Inc.</t>
  </si>
  <si>
    <t>Johnson Matthey Limited</t>
  </si>
  <si>
    <t>King-Tan Tantalum Industry Ltd.</t>
  </si>
  <si>
    <t>Kojima Chemicals Co., Ltd.</t>
  </si>
  <si>
    <t>Korea Metal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</si>
  <si>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</si>
  <si>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</si>
  <si>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</si>
  <si>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</si>
  <si>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</si>
  <si>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</si>
  <si>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</si>
  <si>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</si>
  <si>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</si>
  <si>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</si>
  <si>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PT Seirama Tin Investment</t>
  </si>
  <si>
    <t>Rand Refinery (Pty) Ltd.</t>
  </si>
  <si>
    <t>RFH Tantalum Smeltry Co., Ltd.</t>
  </si>
  <si>
    <t>SAMWON Metals Corp.</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</si>
  <si>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</si>
  <si>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</si>
  <si>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</si>
  <si>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</si>
  <si>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</si>
  <si>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</si>
  <si>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</si>
  <si>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</si>
  <si>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</si>
  <si>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</si>
  <si>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Zhuzhou Cemented Carbide</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</si>
  <si>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</si>
  <si>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</si>
  <si>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</si>
  <si>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</si>
  <si>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</si>
  <si>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</si>
  <si>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</si>
  <si>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</si>
  <si>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</si>
  <si>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</si>
  <si>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</si>
  <si>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</si>
  <si>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</si>
  <si>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</si>
  <si>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</si>
  <si>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</si>
  <si>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</si>
  <si>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</si>
  <si>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</si>
  <si>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</si>
  <si>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</si>
  <si>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</si>
  <si>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</si>
  <si>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</si>
  <si>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</si>
  <si>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</si>
  <si>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</si>
  <si>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</si>
  <si>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</si>
  <si>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</si>
  <si>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</si>
  <si>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</si>
  <si>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</si>
  <si>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</si>
  <si>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</si>
  <si>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</si>
  <si>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</si>
  <si>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</si>
  <si>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</si>
  <si>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</si>
  <si>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</si>
  <si>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</si>
  <si>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</si>
  <si>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</si>
  <si>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</si>
  <si>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</si>
  <si>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</si>
  <si>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</si>
  <si>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</si>
  <si>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</si>
  <si>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</si>
  <si>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</si>
  <si>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</si>
  <si>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</si>
  <si>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</si>
  <si>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</si>
  <si>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</si>
  <si>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</si>
  <si>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</si>
  <si>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</si>
  <si>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</si>
  <si>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</si>
  <si>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</si>
  <si>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</si>
  <si>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</si>
  <si>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</si>
  <si>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</si>
  <si>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</si>
  <si>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</si>
  <si>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</si>
  <si>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</si>
  <si>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</si>
  <si>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</si>
  <si>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</si>
  <si>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</si>
  <si>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</si>
  <si>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</si>
  <si>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</si>
  <si>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</si>
  <si>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</si>
  <si>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</si>
  <si>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</si>
  <si>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</si>
  <si>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</si>
  <si>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</si>
  <si>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</si>
  <si>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</si>
  <si>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</si>
  <si>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</si>
  <si>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</si>
  <si>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</si>
  <si>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</si>
  <si>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</si>
  <si>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</si>
  <si>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</si>
  <si>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</si>
  <si>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</si>
  <si>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</si>
  <si>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</si>
  <si>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</si>
  <si>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</si>
  <si>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</si>
  <si>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</si>
  <si>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</si>
  <si>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</si>
  <si>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</si>
  <si>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</si>
  <si>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</si>
  <si>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</si>
  <si>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</si>
  <si>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</si>
  <si>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</si>
  <si>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</si>
  <si>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</si>
  <si>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</si>
  <si>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</si>
  <si>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</si>
  <si>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</si>
  <si>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</si>
  <si>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</si>
  <si>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</si>
  <si>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</si>
  <si>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</si>
  <si>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</si>
  <si>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</si>
  <si>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</si>
  <si>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</si>
  <si>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</si>
  <si>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PT Timah Nusantara</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</si>
  <si>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</si>
  <si>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</si>
  <si>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</si>
  <si>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</si>
  <si>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</si>
  <si>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</si>
  <si>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</si>
  <si>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</si>
  <si>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</si>
  <si>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</si>
  <si>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</si>
  <si>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</si>
  <si>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</si>
  <si>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</si>
  <si>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</si>
  <si>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</si>
  <si>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</si>
  <si>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</si>
  <si>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</si>
  <si>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</si>
  <si>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</si>
  <si>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</si>
  <si>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</si>
  <si>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</si>
  <si>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</si>
  <si>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</si>
  <si>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</si>
  <si>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</si>
  <si>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</si>
  <si>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</si>
  <si>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</si>
  <si>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</si>
  <si>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</si>
  <si>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</si>
  <si>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</si>
  <si>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</si>
  <si>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</si>
  <si>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</si>
  <si>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</si>
  <si>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</si>
  <si>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</si>
  <si>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</si>
  <si>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</si>
  <si>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</si>
  <si>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</si>
  <si>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Jijie</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</si>
  <si>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</si>
  <si>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</si>
  <si>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</si>
  <si>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</si>
  <si>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</si>
  <si>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</si>
  <si>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</si>
  <si>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</si>
  <si>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</si>
  <si>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</si>
  <si>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</si>
  <si>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</si>
  <si>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Yi Chun City</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</si>
  <si>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</si>
  <si>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</si>
  <si>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</si>
  <si>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</si>
  <si>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</si>
  <si>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</si>
  <si>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</si>
  <si>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</si>
  <si>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</si>
  <si>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</si>
  <si>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</si>
  <si>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</si>
  <si>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</si>
  <si>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</si>
  <si>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</si>
  <si>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</si>
  <si>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</si>
  <si>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</si>
  <si>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</si>
  <si>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</si>
  <si>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</si>
  <si>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</si>
  <si>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</si>
  <si>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</si>
  <si>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</si>
  <si>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</si>
  <si>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</si>
  <si>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</si>
  <si>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1.</t>
    </r>
    <r>
      <rPr>
        <sz val="11"/>
        <color indexed="8"/>
        <rFont val="Verdana"/>
        <family val="2"/>
      </rPr>
      <t xml:space="preserve"> </t>
    </r>
    <r>
      <rPr>
        <sz val="11"/>
        <color indexed="8"/>
        <rFont val="Verdana"/>
        <family val="2"/>
      </rPr>
      <t>Şirketinizin Yasal Adını girin.</t>
    </r>
    <r>
      <rPr>
        <sz val="11"/>
        <color indexed="8"/>
        <rFont val="Verdana"/>
        <family val="2"/>
      </rPr>
      <t xml:space="preserve"> </t>
    </r>
    <r>
      <rPr>
        <sz val="11"/>
        <color indexed="8"/>
        <rFont val="Verdana"/>
        <family val="2"/>
      </rPr>
      <t>Lütfen kısaltma kullanmayın</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</si>
  <si>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</si>
  <si>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</si>
  <si>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</si>
  <si>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</si>
  <si>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</si>
  <si>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</si>
  <si>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</si>
  <si>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</si>
  <si>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</si>
  <si>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</si>
  <si>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</si>
  <si>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</si>
  <si>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</si>
  <si>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</si>
  <si>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</si>
  <si>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</si>
  <si>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</si>
  <si>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3.</t>
    </r>
    <r>
      <rPr>
        <sz val="10"/>
        <color indexed="8"/>
        <rFont val="Verdana"/>
        <family val="2"/>
      </rPr>
      <t xml:space="preserve"> </t>
    </r>
    <r>
      <rPr>
        <sz val="10"/>
        <color indexed="8"/>
        <rFont val="Verdana"/>
        <family val="2"/>
      </rPr>
      <t xml:space="preserve">Bu, bir ya da birden fazla ürün içinde bulunan 3TG'lerin herhangi bir kısmının DKC veya komşu ülkelerinden (kapsam dahilindeki ülkelerden) geldiğine dair bir beyandır. </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1 veya 2. soruya belirli bir metal için “Evet” yanıtı verilmişse, bu metal için bu soruya yanıt verilmesi zorunludur.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</si>
  <si>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</si>
  <si>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</si>
  <si>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</si>
  <si>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</si>
  <si>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</si>
  <si>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</si>
  <si>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</si>
  <si>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</si>
  <si>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</si>
  <si>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</si>
  <si>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</si>
  <si>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</si>
  <si>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</si>
  <si>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</si>
  <si>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</si>
  <si>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</si>
  <si>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</si>
  <si>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</si>
  <si>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</si>
  <si>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</si>
  <si>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</si>
  <si>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</si>
  <si>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</si>
  <si>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</si>
  <si>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</si>
  <si>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</si>
  <si>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</si>
  <si>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</si>
  <si>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</si>
  <si>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</si>
  <si>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</si>
  <si>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</si>
  <si>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</si>
  <si>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</si>
  <si>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</si>
  <si>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</si>
  <si>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</si>
  <si>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</si>
  <si>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</si>
  <si>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</si>
  <si>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</si>
  <si>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</si>
  <si>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</si>
  <si>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</si>
  <si>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</si>
  <si>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</si>
  <si>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</si>
  <si>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</si>
  <si>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</si>
  <si>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</si>
  <si>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</si>
  <si>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</si>
  <si>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</si>
  <si>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</si>
  <si>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</si>
  <si>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</si>
  <si>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</si>
  <si>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</si>
  <si>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</si>
  <si>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</si>
  <si>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</si>
  <si>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</si>
  <si>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</si>
  <si>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</si>
  <si>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</si>
  <si>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</si>
  <si>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</si>
  <si>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</si>
  <si>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</si>
  <si>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</si>
  <si>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</si>
  <si>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</si>
  <si>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</si>
  <si>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</si>
  <si>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</si>
  <si>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</si>
  <si>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</si>
  <si>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</si>
  <si>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</si>
  <si>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</si>
  <si>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</si>
  <si>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</si>
  <si>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</si>
  <si>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</si>
  <si>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</si>
  <si>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</si>
  <si>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</si>
  <si>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</si>
  <si>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</si>
  <si>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</si>
  <si>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</si>
  <si>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</si>
  <si>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</si>
  <si>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</si>
  <si>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</si>
  <si>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</si>
  <si>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</si>
  <si>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</si>
  <si>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</si>
  <si>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</si>
  <si>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</si>
  <si>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</si>
  <si>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</si>
  <si>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</si>
  <si>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</si>
  <si>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</si>
  <si>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</si>
  <si>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</si>
  <si>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</si>
  <si>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</si>
  <si>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</si>
  <si>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</si>
  <si>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</si>
  <si>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</si>
  <si>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</si>
  <si>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</si>
  <si>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</si>
  <si>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</si>
  <si>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</si>
  <si>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</si>
  <si>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</si>
  <si>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</si>
  <si>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</si>
  <si>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</si>
  <si>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</si>
  <si>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</si>
  <si>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</si>
  <si>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</si>
  <si>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</si>
  <si>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</si>
  <si>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</si>
  <si>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</si>
  <si>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</si>
  <si>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</si>
  <si>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</si>
  <si>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</si>
  <si>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</si>
  <si>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</si>
  <si>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</si>
  <si>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</si>
  <si>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</si>
  <si>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</si>
  <si>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</si>
  <si>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</si>
  <si>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</si>
  <si>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</si>
  <si>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</si>
  <si>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0"/>
        <color indexed="8"/>
        <rFont val="Verdana"/>
        <family val="2"/>
      </rPr>
      <t>Aşağıdaki liste, CFSI'nin şablonun yayın tarihi itibariyle en güncel izabe tesisi adı/rumuz bilgilerini içermektedir.</t>
    </r>
    <r>
      <rPr>
        <sz val="10"/>
        <color indexed="8"/>
        <rFont val="Verdana"/>
        <family val="2"/>
      </rPr>
      <t xml:space="preserve"> </t>
    </r>
    <r>
      <rPr>
        <sz val="10"/>
        <color indexed="8"/>
        <rFont val="Verdana"/>
        <family val="2"/>
      </rPr>
      <t>Bir izabe tesisinin bu listede yer alması, mevcut durumda Aktif olduğu ya da İhtilafsız İzabe Tesisi Programına Uyumlu olduğu anlamına gelmez.</t>
    </r>
    <r>
      <rPr>
        <sz val="10"/>
        <color indexed="8"/>
        <rFont val="Verdana"/>
        <family val="2"/>
      </rPr>
      <t xml:space="preserve"> </t>
    </r>
    <r>
      <rPr>
        <sz val="10"/>
        <color indexed="8"/>
        <rFont val="Verdana"/>
        <family val="2"/>
      </rPr>
      <t xml:space="preserve">
Aktif veya Uyumlu standart izabe tesisi adlarının en güncel ve en doğru listesi için lütfen CFSI web sitesine başvurun: www.conflictfreesourcing.org.</t>
    </r>
    <r>
      <rPr>
        <sz val="10"/>
        <color indexed="8"/>
        <rFont val="Verdana"/>
        <family val="2"/>
      </rPr>
      <t xml:space="preserve"> </t>
    </r>
    <r>
      <rPr>
        <sz val="10"/>
        <color indexed="8"/>
        <rFont val="Verdana"/>
        <family val="2"/>
      </rPr>
      <t xml:space="preserve">
B sütunu, CFSP'ni denetim programı açısından uygun olduğu bilinen izabe tesisleri için sık kullanılan adların listesini içerir.</t>
    </r>
    <r>
      <rPr>
        <sz val="10"/>
        <color indexed="8"/>
        <rFont val="Verdana"/>
        <family val="2"/>
      </rPr>
      <t xml:space="preserve">
C sütunu, uygun izabe tesisleri için yasal adlar olduğu anlaşılan, resmi standart izabe tesisi adlarının listesini içerir.</t>
    </r>
    <r>
      <rPr>
        <sz val="10"/>
        <color indexed="8"/>
        <rFont val="Verdana"/>
        <family val="2"/>
      </rPr>
      <t xml:space="preserve"> </t>
    </r>
    <r>
      <rPr>
        <sz val="10"/>
        <color indexed="8"/>
        <rFont val="Verdana"/>
        <family val="2"/>
      </rPr>
      <t>İzabe tesislerinin büyük bir çoğunluğunda her iki sütunda da aynı değer görülecektir ancak genel adın standart addan farklı olduğu durumlar B sütununda belirtilmektedir.</t>
    </r>
    <r>
      <rPr>
        <sz val="10"/>
        <color indexed="8"/>
        <rFont val="Verdana"/>
        <family val="2"/>
      </rPr>
      <t xml:space="preserve"> </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</si>
  <si>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</si>
  <si>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</si>
  <si>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</si>
  <si>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</si>
  <si>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</si>
  <si>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</si>
  <si>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</si>
  <si>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</si>
  <si>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</si>
  <si>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</si>
  <si>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</si>
  <si>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</si>
  <si>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</si>
  <si>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</si>
  <si>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</si>
  <si>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</si>
  <si>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</si>
  <si>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</si>
  <si>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</si>
  <si>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</si>
  <si>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</si>
  <si>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</si>
  <si>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</si>
  <si>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</si>
  <si>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</si>
  <si>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</si>
  <si>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</si>
  <si>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</si>
  <si>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</si>
  <si>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</si>
  <si>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Doldurun</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</si>
  <si>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</si>
  <si>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</si>
  <si>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</si>
  <si>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</si>
  <si>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e-posta adresini Beyan sekmesi hücre D16'da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</si>
  <si>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</si>
  <si>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</si>
  <si>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D20'ye yetkili şirket temsilcisi için bir e-posta adresi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</si>
  <si>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</si>
  <si>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</si>
  <si>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</si>
  <si>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</si>
  <si>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</si>
  <si>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</si>
  <si>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</si>
  <si>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</si>
  <si>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</si>
  <si>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</si>
  <si>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</si>
  <si>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</si>
  <si>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</si>
  <si>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</si>
  <si>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</si>
  <si>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</si>
  <si>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</si>
  <si>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</si>
  <si>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</si>
  <si>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</si>
  <si>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</si>
  <si>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</si>
  <si>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</si>
  <si>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</si>
  <si>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</si>
  <si>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</si>
  <si>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</si>
  <si>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</si>
  <si>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</si>
  <si>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</si>
  <si>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</si>
  <si>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</si>
  <si>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</si>
  <si>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</si>
  <si>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</si>
  <si>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</si>
  <si>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</si>
  <si>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</si>
  <si>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</si>
  <si>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</si>
  <si>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</si>
  <si>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</si>
  <si>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</si>
  <si>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</si>
  <si>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</si>
  <si>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</si>
  <si>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</si>
  <si>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</si>
  <si>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</si>
  <si>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</si>
  <si>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</si>
  <si>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t>
    </r>
    <r>
      <rPr>
        <sz val="11"/>
        <rFont val="Verdana"/>
        <family val="2"/>
      </rPr>
      <t xml:space="preserve">
</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</si>
  <si>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</si>
  <si>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</si>
  <si>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</si>
  <si>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</si>
  <si>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</si>
  <si>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</si>
  <si>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</si>
  <si>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</si>
  <si>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</si>
  <si>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</si>
  <si>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</si>
  <si>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</si>
  <si>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</si>
  <si>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</si>
  <si>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</si>
  <si>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</si>
  <si>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</si>
  <si>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</si>
  <si>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</si>
  <si>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</si>
  <si>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</si>
  <si>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</si>
  <si>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</si>
  <si>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</si>
  <si>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</si>
  <si>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</si>
  <si>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</si>
  <si>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</si>
  <si>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</si>
  <si>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</si>
  <si>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</si>
  <si>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</si>
  <si>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</si>
  <si>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</si>
  <si>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Kyshtym Copper-Electrolytic Plant ZAO</t>
  </si>
  <si>
    <t>CID002865</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</si>
  <si>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</si>
  <si>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</si>
  <si>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</si>
  <si>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</si>
  <si>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</si>
  <si>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</si>
  <si>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</si>
  <si>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</si>
  <si>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</si>
  <si>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</si>
  <si>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</si>
  <si>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</si>
  <si>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</si>
  <si>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</si>
  <si>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</si>
  <si>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</si>
  <si>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</si>
  <si>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</si>
  <si>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</si>
  <si>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</si>
  <si>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</si>
  <si>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</si>
  <si>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</si>
  <si>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</si>
  <si>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</si>
  <si>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</si>
  <si>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</si>
  <si>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</si>
  <si>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</si>
  <si>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</si>
  <si>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</si>
  <si>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</si>
  <si>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</si>
  <si>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</si>
  <si>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</si>
  <si>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</si>
  <si>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Yifeng Town</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</si>
  <si>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</si>
  <si>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</si>
  <si>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</si>
  <si>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</si>
  <si>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</si>
  <si>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</si>
  <si>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</si>
  <si>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</si>
  <si>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</si>
  <si>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</si>
  <si>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</si>
  <si>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</si>
  <si>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</si>
  <si>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</si>
  <si>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</si>
  <si>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</si>
  <si>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</si>
  <si>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</si>
  <si>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</si>
  <si>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</si>
  <si>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</si>
  <si>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</si>
  <si>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Revision 4.10 April 29, 2016</t>
  </si>
  <si>
    <t>Revision 4.10
April 29, 2016</t>
  </si>
  <si>
    <t>Penglai</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</si>
  <si>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</si>
  <si>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t>
  </si>
  <si>
    <t>TANAKA Electronics (Malaysia) SDN. BHD.</t>
  </si>
  <si>
    <t>Bangalore</t>
  </si>
  <si>
    <t>Karnataka</t>
  </si>
  <si>
    <t>Chelyabinskaya Oblast</t>
  </si>
  <si>
    <t>Celjabinsk Celjabinskaja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</si>
  <si>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</si>
  <si>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</si>
  <si>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</si>
  <si>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</si>
  <si>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</si>
  <si>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</si>
  <si>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</si>
  <si>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</si>
  <si>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</si>
  <si>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</si>
  <si>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</si>
  <si>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</si>
  <si>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</si>
  <si>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</si>
  <si>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</si>
  <si>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</si>
  <si>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</si>
  <si>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</si>
  <si>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</si>
  <si>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</si>
  <si>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</si>
  <si>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</si>
  <si>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</si>
  <si>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</si>
  <si>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</si>
  <si>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</si>
  <si>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</si>
  <si>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</si>
  <si>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</si>
  <si>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</si>
  <si>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</si>
  <si>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</si>
  <si>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</si>
  <si>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</si>
  <si>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</si>
  <si>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</si>
  <si>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</si>
  <si>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</si>
  <si>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</si>
  <si>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</si>
  <si>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</si>
  <si>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</si>
  <si>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</si>
  <si>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</si>
  <si>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</si>
  <si>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</si>
  <si>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</si>
  <si>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</si>
  <si>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</si>
  <si>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</si>
  <si>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</si>
  <si>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</si>
  <si>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</si>
  <si>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</si>
  <si>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</si>
  <si>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</si>
  <si>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</si>
  <si>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</si>
  <si>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</si>
  <si>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</si>
  <si>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</si>
  <si>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</si>
  <si>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</si>
  <si>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</si>
  <si>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</si>
  <si>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</si>
  <si>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</si>
  <si>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</si>
  <si>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</si>
  <si>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 xml:space="preserve">La seguente lista riporta i dati più recenti relativamente a nomi/alias di CFSI a partire dalla pubblicazione di questo modello.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La colonna B è una lista di nomi usati comunemente per fonderie conosciute che sono idonee al programma di verifica del CFSP.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</si>
  <si>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</si>
  <si>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</si>
  <si>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</si>
  <si>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</si>
  <si>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</si>
  <si>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</si>
  <si>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</si>
  <si>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</si>
  <si>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</si>
  <si>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</si>
  <si>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</si>
  <si>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Qiaokou</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</si>
  <si>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</si>
  <si>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</si>
  <si>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</si>
  <si>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</si>
  <si>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</si>
  <si>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</si>
  <si>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</si>
  <si>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</si>
  <si>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</si>
  <si>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</si>
  <si>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</si>
  <si>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</si>
  <si>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</si>
  <si>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</si>
  <si>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</si>
  <si>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</si>
  <si>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</si>
  <si>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</si>
  <si>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</si>
  <si>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</si>
  <si>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</si>
  <si>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</si>
  <si>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</si>
  <si>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</si>
  <si>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</si>
  <si>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</si>
  <si>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</si>
  <si>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</si>
  <si>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</si>
  <si>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</si>
  <si>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</si>
  <si>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</si>
  <si>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</si>
  <si>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</si>
  <si>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</si>
  <si>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</si>
  <si>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</si>
  <si>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</si>
  <si>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</si>
  <si>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</si>
  <si>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</si>
  <si>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</si>
  <si>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</si>
  <si>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</si>
  <si>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</si>
  <si>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</si>
  <si>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</si>
  <si>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</si>
  <si>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</si>
  <si>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</si>
  <si>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</si>
  <si>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</si>
  <si>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</si>
  <si>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</si>
  <si>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</si>
  <si>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</si>
  <si>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</si>
  <si>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</si>
  <si>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</si>
  <si>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</si>
  <si>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</si>
  <si>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</si>
  <si>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</si>
  <si>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</si>
  <si>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</si>
  <si>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</si>
  <si>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</si>
  <si>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</si>
  <si>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</si>
  <si>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</si>
  <si>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</si>
  <si>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</si>
  <si>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</si>
  <si>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</si>
  <si>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</si>
  <si>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</si>
  <si>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</si>
  <si>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</si>
  <si>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</si>
  <si>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</si>
  <si>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</si>
  <si>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</si>
  <si>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</si>
  <si>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</si>
  <si>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</si>
  <si>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</si>
  <si>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</si>
  <si>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</si>
  <si>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</si>
  <si>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</si>
  <si>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</si>
  <si>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</si>
  <si>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</si>
  <si>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</si>
  <si>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</si>
  <si>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</si>
  <si>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</si>
  <si>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</si>
  <si>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</si>
  <si>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</si>
  <si>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</si>
  <si>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</si>
  <si>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</si>
  <si>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</si>
  <si>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</si>
  <si>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</si>
  <si>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</si>
  <si>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</si>
  <si>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</si>
  <si>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</si>
  <si>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</si>
  <si>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</si>
  <si>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</si>
  <si>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</si>
  <si>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</si>
  <si>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</si>
  <si>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</si>
  <si>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</si>
  <si>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</si>
  <si>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</si>
  <si>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</si>
  <si>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</si>
  <si>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</si>
  <si>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</si>
  <si>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</si>
  <si>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</si>
  <si>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</si>
  <si>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</si>
  <si>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</si>
  <si>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</si>
  <si>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</si>
  <si>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</si>
  <si>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</si>
  <si>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</si>
  <si>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</si>
  <si>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</si>
  <si>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</si>
  <si>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</si>
  <si>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</si>
  <si>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</si>
  <si>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</si>
  <si>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</si>
  <si>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</si>
  <si>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</si>
  <si>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</si>
  <si>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</si>
  <si>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</si>
  <si>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</si>
  <si>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</si>
  <si>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</si>
  <si>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</si>
  <si>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</si>
  <si>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</si>
  <si>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</si>
  <si>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</si>
  <si>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</si>
  <si>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</si>
  <si>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</si>
  <si>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</si>
  <si>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</si>
  <si>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</si>
  <si>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</si>
  <si>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</si>
  <si>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MACEDONIA, REPUBLIC OF</t>
  </si>
  <si>
    <t>CID000141</t>
  </si>
  <si>
    <t>CID001328</t>
  </si>
  <si>
    <t>CID001476</t>
  </si>
  <si>
    <t>CID002501</t>
  </si>
  <si>
    <t>Silicom, Ltd</t>
  </si>
  <si>
    <t>All Silicom products are covered by this Template. This reporting activities of 2015 year.</t>
  </si>
  <si>
    <t>60-008591-4</t>
  </si>
  <si>
    <t>DUNS</t>
  </si>
  <si>
    <t>14 Atir Yeda, Kfar Sava, 44000, Israel</t>
  </si>
  <si>
    <t>David Kashper</t>
  </si>
  <si>
    <t>Maayan Shmuel</t>
  </si>
  <si>
    <t>MaayanS@Silicom.co.il</t>
  </si>
  <si>
    <t>972 (4) 9092005</t>
  </si>
  <si>
    <t>Director QA &amp; EMS</t>
  </si>
  <si>
    <t>DavidK@Silicom.co.il</t>
  </si>
  <si>
    <t>Received a response from all surveyed suppliers.</t>
  </si>
  <si>
    <t>http://www.silicom-usa.com/Article.aspx?Item=939&amp;ln=en</t>
  </si>
  <si>
    <t>Bauer Walser AG</t>
  </si>
  <si>
    <t>PT Supra Sukses Trinusa</t>
  </si>
  <si>
    <t>Guizhou Zhenhua Xinyun Technology Ltd., Kaili branch</t>
  </si>
  <si>
    <t>OJSC Kolyma Refinery</t>
  </si>
  <si>
    <t>972 (4) 9092035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</si>
</sst>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89">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rgb="FF9C0006"/>
      <name val="ＭＳ Ｐゴシック"/>
      <family val="3"/>
      <charset val="128"/>
    </font>
    <font>
      <u/>
      <sz val="10"/>
      <color theme="10"/>
      <name val="Arial"/>
      <family val="2"/>
    </font>
    <font>
      <u/>
      <sz val="11"/>
      <color theme="10"/>
      <name val="Calibri"/>
      <family val="2"/>
      <scheme val="minor"/>
    </font>
    <font>
      <u/>
      <sz val="12"/>
      <color theme="10"/>
      <name val="Calibri"/>
      <family val="2"/>
      <scheme val="minor"/>
    </font>
    <font>
      <sz val="10"/>
      <color theme="1"/>
      <name val="Arial"/>
      <family val="2"/>
    </font>
    <font>
      <sz val="11"/>
      <color theme="1"/>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u/>
      <sz val="12"/>
      <color indexed="12"/>
      <name val="Cambria"/>
      <family val="1"/>
      <scheme val="major"/>
    </font>
    <font>
      <sz val="12"/>
      <name val="Cambria"/>
      <family val="1"/>
      <scheme val="major"/>
    </font>
  </fonts>
  <fills count="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rgb="FFFFC7CE"/>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59">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thin">
        <color indexed="64"/>
      </top>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56"/>
      </top>
      <bottom style="thick">
        <color indexed="56"/>
      </bottom>
      <diagonal/>
    </border>
  </borders>
  <cellStyleXfs count="96">
    <xf numFmtId="0" fontId="0" fillId="0" borderId="0"/>
    <xf numFmtId="0" fontId="73" fillId="5" borderId="0" applyNumberFormat="0" applyBorder="0" applyAlignment="0" applyProtection="0"/>
    <xf numFmtId="164" fontId="6" fillId="0" borderId="0"/>
    <xf numFmtId="0" fontId="7" fillId="0" borderId="0" applyNumberFormat="0" applyFill="0" applyBorder="0" applyAlignment="0" applyProtection="0">
      <alignment vertical="top"/>
      <protection locked="0"/>
    </xf>
    <xf numFmtId="164" fontId="74" fillId="0" borderId="0" applyNumberFormat="0" applyFill="0" applyBorder="0" applyAlignment="0" applyProtection="0"/>
    <xf numFmtId="0" fontId="75" fillId="0" borderId="0" applyNumberFormat="0" applyFill="0" applyBorder="0" applyAlignment="0" applyProtection="0"/>
    <xf numFmtId="164" fontId="74" fillId="0" borderId="0" applyNumberFormat="0" applyFill="0" applyBorder="0" applyAlignment="0" applyProtection="0">
      <alignment vertical="top"/>
      <protection locked="0"/>
    </xf>
    <xf numFmtId="164" fontId="74" fillId="0" borderId="0" applyNumberFormat="0" applyFill="0" applyBorder="0" applyAlignment="0" applyProtection="0">
      <alignment vertical="top"/>
      <protection locked="0"/>
    </xf>
    <xf numFmtId="0" fontId="76" fillId="0" borderId="0" applyNumberFormat="0" applyFill="0" applyBorder="0" applyAlignment="0" applyProtection="0"/>
    <xf numFmtId="0" fontId="7" fillId="0" borderId="0" applyNumberFormat="0" applyFill="0" applyBorder="0" applyAlignment="0" applyProtection="0">
      <alignment vertical="top"/>
      <protection locked="0"/>
    </xf>
    <xf numFmtId="164" fontId="74" fillId="0" borderId="0" applyNumberFormat="0" applyFill="0" applyBorder="0" applyAlignment="0" applyProtection="0">
      <alignment vertical="top"/>
      <protection locked="0"/>
    </xf>
    <xf numFmtId="164" fontId="77" fillId="0" borderId="0"/>
    <xf numFmtId="0" fontId="6" fillId="0" borderId="0"/>
    <xf numFmtId="0" fontId="6" fillId="0" borderId="0"/>
    <xf numFmtId="164" fontId="7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164" fontId="77" fillId="0" borderId="0"/>
    <xf numFmtId="0" fontId="5" fillId="0" borderId="0"/>
    <xf numFmtId="164" fontId="6" fillId="0" borderId="0"/>
    <xf numFmtId="0" fontId="78" fillId="0" borderId="0"/>
    <xf numFmtId="0" fontId="78" fillId="0" borderId="0"/>
    <xf numFmtId="164" fontId="5" fillId="0" borderId="0"/>
    <xf numFmtId="0" fontId="78" fillId="0" borderId="0"/>
    <xf numFmtId="0" fontId="5" fillId="0" borderId="0"/>
    <xf numFmtId="0" fontId="78" fillId="0" borderId="0"/>
    <xf numFmtId="0" fontId="79" fillId="0" borderId="0">
      <alignment vertical="center"/>
    </xf>
    <xf numFmtId="164" fontId="77" fillId="0" borderId="0"/>
    <xf numFmtId="0" fontId="80" fillId="0" borderId="0"/>
    <xf numFmtId="0" fontId="78" fillId="0" borderId="0"/>
    <xf numFmtId="0" fontId="6" fillId="0" borderId="0"/>
    <xf numFmtId="0" fontId="80" fillId="0" borderId="0"/>
    <xf numFmtId="0" fontId="78" fillId="0" borderId="0"/>
    <xf numFmtId="0" fontId="78" fillId="0" borderId="0"/>
    <xf numFmtId="0" fontId="78" fillId="0" borderId="0"/>
    <xf numFmtId="0" fontId="78" fillId="0" borderId="0"/>
    <xf numFmtId="0" fontId="78" fillId="0" borderId="0"/>
    <xf numFmtId="0" fontId="6" fillId="0" borderId="0"/>
    <xf numFmtId="0" fontId="78"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0" borderId="0"/>
    <xf numFmtId="0" fontId="80"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78" fillId="0" borderId="0"/>
    <xf numFmtId="164" fontId="77" fillId="0" borderId="0"/>
    <xf numFmtId="164" fontId="77" fillId="0" borderId="0"/>
    <xf numFmtId="0" fontId="81" fillId="0" borderId="0"/>
    <xf numFmtId="0" fontId="10"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164" fontId="10" fillId="0" borderId="0"/>
    <xf numFmtId="0" fontId="6" fillId="0" borderId="0"/>
    <xf numFmtId="0" fontId="6" fillId="0" borderId="0"/>
    <xf numFmtId="0" fontId="6" fillId="0" borderId="0"/>
    <xf numFmtId="164" fontId="6" fillId="0" borderId="0"/>
    <xf numFmtId="0" fontId="10" fillId="0" borderId="0"/>
  </cellStyleXfs>
  <cellXfs count="396">
    <xf numFmtId="0" fontId="0" fillId="0" borderId="0" xfId="0"/>
    <xf numFmtId="0" fontId="15" fillId="2" borderId="1" xfId="0" applyFont="1" applyFill="1" applyBorder="1" applyAlignment="1" applyProtection="1">
      <alignment horizontal="center" vertical="center"/>
    </xf>
    <xf numFmtId="0" fontId="26" fillId="2" borderId="2" xfId="79"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79" applyFont="1" applyFill="1" applyBorder="1" applyAlignment="1">
      <alignment vertical="top" wrapText="1"/>
    </xf>
    <xf numFmtId="0" fontId="9" fillId="2" borderId="0" xfId="0" applyFont="1" applyFill="1" applyBorder="1" applyAlignment="1"/>
    <xf numFmtId="164" fontId="26" fillId="2" borderId="9" xfId="79"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79" applyFont="1" applyFill="1" applyBorder="1" applyAlignment="1">
      <alignment horizontal="center" vertical="center" wrapText="1"/>
    </xf>
    <xf numFmtId="0" fontId="39" fillId="2" borderId="11" xfId="79" applyFont="1" applyFill="1" applyBorder="1" applyAlignment="1">
      <alignment horizontal="center" vertical="center" wrapText="1"/>
    </xf>
    <xf numFmtId="0" fontId="28" fillId="2" borderId="11" xfId="79"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5" fillId="2" borderId="1" xfId="0" applyFont="1" applyFill="1" applyBorder="1" applyAlignment="1" applyProtection="1">
      <alignment vertical="center"/>
      <protection hidden="1"/>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92" applyFont="1" applyFill="1" applyAlignment="1" applyProtection="1"/>
    <xf numFmtId="0" fontId="6" fillId="0" borderId="0" xfId="92"/>
    <xf numFmtId="0" fontId="6" fillId="0" borderId="0" xfId="92" applyFill="1" applyAlignment="1" applyProtection="1"/>
    <xf numFmtId="0" fontId="23" fillId="0" borderId="0" xfId="3" applyFont="1" applyFill="1" applyAlignment="1" applyProtection="1">
      <alignment horizontal="center"/>
      <protection hidden="1"/>
    </xf>
    <xf numFmtId="0" fontId="23" fillId="0" borderId="0" xfId="3"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 applyFill="1" applyBorder="1" applyAlignment="1" applyProtection="1">
      <alignment vertical="center" wrapText="1"/>
      <protection hidden="1"/>
    </xf>
    <xf numFmtId="0" fontId="7" fillId="0" borderId="10" xfId="3"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0" fillId="0" borderId="30" xfId="0" applyBorder="1" applyAlignment="1" applyProtection="1">
      <alignment horizontal="left" vertical="center"/>
      <protection locked="0" hidden="1"/>
    </xf>
    <xf numFmtId="0" fontId="11" fillId="2" borderId="31"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2"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 applyFill="1" applyAlignment="1" applyProtection="1">
      <alignment horizontal="center"/>
      <protection hidden="1"/>
    </xf>
    <xf numFmtId="0" fontId="43" fillId="2" borderId="24" xfId="3" applyFont="1" applyFill="1" applyBorder="1" applyAlignment="1" applyProtection="1">
      <alignment horizontal="left" vertical="center"/>
      <protection hidden="1"/>
    </xf>
    <xf numFmtId="0" fontId="44" fillId="2" borderId="0" xfId="3" applyFont="1" applyFill="1" applyAlignment="1" applyProtection="1">
      <alignment vertical="center"/>
    </xf>
    <xf numFmtId="0" fontId="44" fillId="2" borderId="0" xfId="3" applyFont="1" applyFill="1" applyBorder="1" applyAlignment="1" applyProtection="1">
      <alignment horizontal="center" vertical="center"/>
      <protection hidden="1"/>
    </xf>
    <xf numFmtId="0" fontId="45" fillId="0" borderId="18" xfId="3" applyFont="1" applyFill="1" applyBorder="1" applyAlignment="1" applyProtection="1">
      <alignment horizontal="center"/>
      <protection hidden="1"/>
    </xf>
    <xf numFmtId="0" fontId="46" fillId="2" borderId="0" xfId="3" applyFont="1" applyFill="1" applyBorder="1" applyAlignment="1" applyProtection="1">
      <alignment horizontal="center" vertical="center"/>
      <protection hidden="1"/>
    </xf>
    <xf numFmtId="0" fontId="47" fillId="2" borderId="33"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4" xfId="0" applyFont="1" applyFill="1" applyBorder="1" applyAlignment="1" applyProtection="1">
      <alignment vertical="center" wrapText="1"/>
      <protection locked="0"/>
    </xf>
    <xf numFmtId="0" fontId="11" fillId="2" borderId="35"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6" xfId="0" applyFont="1" applyFill="1" applyBorder="1" applyAlignment="1" applyProtection="1">
      <alignment horizontal="center" wrapText="1"/>
      <protection hidden="1"/>
    </xf>
    <xf numFmtId="0" fontId="11" fillId="2" borderId="33" xfId="0" applyFont="1" applyFill="1" applyBorder="1" applyAlignment="1" applyProtection="1">
      <alignment vertical="center"/>
      <protection hidden="1"/>
    </xf>
    <xf numFmtId="0" fontId="14" fillId="2" borderId="33" xfId="0" applyFont="1" applyFill="1" applyBorder="1" applyAlignment="1" applyProtection="1">
      <alignment wrapText="1"/>
    </xf>
    <xf numFmtId="0" fontId="44" fillId="2" borderId="0" xfId="3" applyFont="1" applyFill="1" applyBorder="1" applyAlignment="1" applyProtection="1">
      <alignment vertical="center"/>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7"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8" xfId="0" applyFont="1" applyFill="1" applyBorder="1" applyAlignment="1" applyProtection="1">
      <alignment horizontal="center"/>
      <protection hidden="1"/>
    </xf>
    <xf numFmtId="0" fontId="14" fillId="2" borderId="31"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79" applyNumberFormat="1" applyFont="1" applyFill="1" applyBorder="1" applyAlignment="1">
      <alignment horizontal="center" vertical="top" wrapText="1"/>
    </xf>
    <xf numFmtId="0" fontId="26" fillId="2" borderId="9" xfId="79"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3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6" xfId="0" applyFont="1" applyFill="1" applyBorder="1" applyAlignment="1" applyProtection="1">
      <alignment horizontal="center" vertical="center" wrapText="1"/>
      <protection hidden="1"/>
    </xf>
    <xf numFmtId="0" fontId="14" fillId="2" borderId="39"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40" xfId="0" applyFont="1" applyFill="1" applyBorder="1" applyAlignment="1" applyProtection="1">
      <alignment horizontal="center" wrapText="1"/>
    </xf>
    <xf numFmtId="0" fontId="11" fillId="2" borderId="41"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82"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6" borderId="0" xfId="0" applyFill="1" applyProtection="1">
      <protection hidden="1"/>
    </xf>
    <xf numFmtId="0" fontId="26" fillId="0" borderId="10" xfId="0" applyFont="1" applyBorder="1" applyAlignment="1">
      <alignment vertical="top" wrapText="1"/>
    </xf>
    <xf numFmtId="166" fontId="26" fillId="2" borderId="2" xfId="79"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2" xfId="0" applyFill="1" applyBorder="1"/>
    <xf numFmtId="0" fontId="83" fillId="7" borderId="0" xfId="0" applyFont="1" applyFill="1" applyProtection="1">
      <protection hidden="1"/>
    </xf>
    <xf numFmtId="0" fontId="0" fillId="8" borderId="10" xfId="0" applyFill="1" applyBorder="1" applyAlignment="1" applyProtection="1">
      <alignment horizontal="left" vertical="center"/>
      <protection hidden="1"/>
    </xf>
    <xf numFmtId="0" fontId="0" fillId="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3" xfId="0" applyFont="1" applyFill="1" applyBorder="1" applyAlignment="1" applyProtection="1">
      <alignment horizontal="center" vertical="center" wrapText="1"/>
      <protection hidden="1"/>
    </xf>
    <xf numFmtId="0" fontId="11" fillId="2" borderId="44" xfId="0" applyFont="1" applyFill="1" applyBorder="1" applyAlignment="1" applyProtection="1">
      <alignment horizontal="center" vertical="center" wrapText="1"/>
      <protection hidden="1"/>
    </xf>
    <xf numFmtId="0" fontId="4" fillId="0" borderId="0" xfId="0" applyFont="1" applyFill="1" applyAlignment="1">
      <alignment wrapText="1"/>
    </xf>
    <xf numFmtId="0" fontId="0" fillId="0" borderId="30" xfId="0" applyBorder="1" applyAlignment="1" applyProtection="1">
      <alignment horizontal="left" vertical="center"/>
      <protection locked="0"/>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5"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6" xfId="0" applyFill="1" applyBorder="1" applyAlignment="1" applyProtection="1">
      <alignment wrapText="1"/>
    </xf>
    <xf numFmtId="0" fontId="0" fillId="0" borderId="10" xfId="0" applyFont="1" applyBorder="1" applyProtection="1">
      <protection locked="0"/>
    </xf>
    <xf numFmtId="0" fontId="0" fillId="0" borderId="47" xfId="0" applyFont="1" applyBorder="1" applyProtection="1">
      <protection locked="0"/>
    </xf>
    <xf numFmtId="0" fontId="0" fillId="2" borderId="26"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xf>
    <xf numFmtId="0" fontId="0" fillId="2" borderId="48"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79" applyNumberFormat="1" applyFont="1" applyFill="1" applyBorder="1" applyAlignment="1">
      <alignment horizontal="center" vertical="top" wrapText="1"/>
    </xf>
    <xf numFmtId="164" fontId="26" fillId="2" borderId="10" xfId="79" applyNumberFormat="1" applyFont="1" applyFill="1" applyBorder="1" applyAlignment="1">
      <alignment horizontal="center" vertical="top" wrapText="1"/>
    </xf>
    <xf numFmtId="49" fontId="4" fillId="0" borderId="0" xfId="0" applyNumberFormat="1" applyFont="1" applyFill="1" applyBorder="1" applyAlignment="1" applyProtection="1"/>
    <xf numFmtId="49" fontId="4" fillId="0" borderId="0" xfId="0" applyNumberFormat="1" applyFont="1" applyFill="1" applyBorder="1" applyAlignment="1" applyProtection="1">
      <alignment wrapText="1"/>
    </xf>
    <xf numFmtId="0" fontId="0" fillId="2" borderId="10" xfId="0" applyFill="1" applyBorder="1" applyAlignment="1" applyProtection="1">
      <alignment horizontal="left" vertical="center"/>
      <protection locked="0"/>
    </xf>
    <xf numFmtId="0" fontId="84" fillId="0" borderId="0" xfId="0" applyFont="1" applyProtection="1">
      <protection locked="0"/>
    </xf>
    <xf numFmtId="0" fontId="85" fillId="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79" applyFont="1" applyFill="1" applyBorder="1" applyAlignment="1">
      <alignment vertical="center" wrapText="1"/>
    </xf>
    <xf numFmtId="0" fontId="26" fillId="2" borderId="30" xfId="79" applyFont="1" applyFill="1" applyBorder="1" applyAlignment="1">
      <alignment vertical="top" wrapText="1"/>
    </xf>
    <xf numFmtId="0" fontId="26" fillId="2" borderId="49" xfId="79" applyFont="1" applyFill="1" applyBorder="1" applyAlignment="1">
      <alignment vertical="top" wrapText="1"/>
    </xf>
    <xf numFmtId="0" fontId="4" fillId="0" borderId="2" xfId="0" applyFont="1" applyFill="1" applyBorder="1" applyAlignment="1" applyProtection="1">
      <alignment wrapText="1"/>
    </xf>
    <xf numFmtId="0" fontId="26" fillId="2" borderId="9" xfId="79"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79" applyFont="1" applyFill="1" applyBorder="1" applyAlignment="1">
      <alignment vertical="top" wrapText="1"/>
    </xf>
    <xf numFmtId="0" fontId="14" fillId="0" borderId="50" xfId="0" applyFont="1" applyBorder="1" applyAlignment="1" applyProtection="1">
      <alignment vertical="center" wrapText="1"/>
      <protection hidden="1"/>
    </xf>
    <xf numFmtId="0" fontId="49" fillId="2" borderId="51" xfId="0" applyFont="1" applyFill="1" applyBorder="1" applyAlignment="1" applyProtection="1">
      <alignment horizontal="center" vertical="center" wrapText="1"/>
      <protection hidden="1"/>
    </xf>
    <xf numFmtId="0" fontId="49" fillId="0" borderId="52" xfId="0" applyFont="1" applyBorder="1" applyAlignment="1" applyProtection="1">
      <alignment horizontal="center" vertical="center" wrapText="1"/>
      <protection hidden="1"/>
    </xf>
    <xf numFmtId="0" fontId="37" fillId="0" borderId="50"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37" applyNumberFormat="1" applyFont="1" applyFill="1" applyBorder="1" applyAlignment="1" applyProtection="1">
      <alignment vertical="top" wrapText="1"/>
      <protection hidden="1"/>
    </xf>
    <xf numFmtId="0" fontId="52" fillId="0" borderId="0" xfId="37" applyFont="1" applyFill="1" applyBorder="1" applyAlignment="1">
      <alignment vertical="top" wrapText="1"/>
    </xf>
    <xf numFmtId="0" fontId="86" fillId="0" borderId="0" xfId="0" applyFont="1" applyFill="1" applyAlignment="1">
      <alignment vertical="top" wrapText="1"/>
    </xf>
    <xf numFmtId="0" fontId="51" fillId="0" borderId="0" xfId="37" applyFont="1" applyFill="1" applyBorder="1" applyAlignment="1">
      <alignment vertical="top" wrapText="1"/>
    </xf>
    <xf numFmtId="0" fontId="52" fillId="0" borderId="0" xfId="1" applyNumberFormat="1" applyFont="1" applyFill="1" applyBorder="1" applyAlignment="1" applyProtection="1">
      <alignment vertical="top" wrapText="1"/>
      <protection hidden="1"/>
    </xf>
    <xf numFmtId="0" fontId="54" fillId="0" borderId="0" xfId="37"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37"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81" fillId="0" borderId="0" xfId="15"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10" xfId="0" applyFont="1" applyBorder="1" applyAlignment="1" applyProtection="1">
      <alignment vertical="center"/>
      <protection locked="0"/>
    </xf>
    <xf numFmtId="0" fontId="0" fillId="0" borderId="0" xfId="0" applyAlignment="1" applyProtection="1">
      <alignment horizontal="left"/>
      <protection locked="0"/>
    </xf>
    <xf numFmtId="0" fontId="26" fillId="2" borderId="30" xfId="79" applyFont="1" applyFill="1" applyBorder="1" applyAlignment="1">
      <alignment horizontal="center" vertical="top" wrapText="1"/>
    </xf>
    <xf numFmtId="0" fontId="26" fillId="2" borderId="49" xfId="79" applyFont="1" applyFill="1" applyBorder="1" applyAlignment="1">
      <alignment horizontal="center" vertical="top" wrapText="1"/>
    </xf>
    <xf numFmtId="0" fontId="26" fillId="2" borderId="2" xfId="79" applyFont="1" applyFill="1" applyBorder="1" applyAlignment="1">
      <alignment horizontal="center" vertical="top" wrapText="1"/>
    </xf>
    <xf numFmtId="2" fontId="26" fillId="2" borderId="30" xfId="79" applyNumberFormat="1" applyFont="1" applyFill="1" applyBorder="1" applyAlignment="1">
      <alignment horizontal="center" vertical="top" wrapText="1"/>
    </xf>
    <xf numFmtId="2" fontId="26" fillId="2" borderId="49" xfId="79" applyNumberFormat="1" applyFont="1" applyFill="1" applyBorder="1" applyAlignment="1">
      <alignment horizontal="center" vertical="top" wrapText="1"/>
    </xf>
    <xf numFmtId="2" fontId="26" fillId="2" borderId="2" xfId="79" applyNumberFormat="1" applyFont="1" applyFill="1" applyBorder="1" applyAlignment="1">
      <alignment horizontal="center" vertical="top" wrapText="1"/>
    </xf>
    <xf numFmtId="0" fontId="26" fillId="0" borderId="30" xfId="79" applyFont="1" applyFill="1" applyBorder="1" applyAlignment="1">
      <alignment horizontal="center" vertical="top" wrapText="1"/>
    </xf>
    <xf numFmtId="0" fontId="26" fillId="0" borderId="49" xfId="79" applyFont="1" applyFill="1" applyBorder="1" applyAlignment="1">
      <alignment horizontal="center" vertical="top" wrapText="1"/>
    </xf>
    <xf numFmtId="0" fontId="26" fillId="0" borderId="2" xfId="79" applyFont="1" applyFill="1" applyBorder="1" applyAlignment="1">
      <alignment horizontal="center" vertical="top" wrapText="1"/>
    </xf>
    <xf numFmtId="164" fontId="26" fillId="0" borderId="30" xfId="79" applyNumberFormat="1" applyFont="1" applyFill="1" applyBorder="1" applyAlignment="1">
      <alignment horizontal="center" vertical="top" wrapText="1"/>
    </xf>
    <xf numFmtId="164" fontId="26" fillId="0" borderId="49" xfId="79" applyNumberFormat="1" applyFont="1" applyFill="1" applyBorder="1" applyAlignment="1">
      <alignment horizontal="center" vertical="top" wrapText="1"/>
    </xf>
    <xf numFmtId="164" fontId="26" fillId="0" borderId="2" xfId="79" applyNumberFormat="1" applyFont="1" applyFill="1" applyBorder="1" applyAlignment="1">
      <alignment horizontal="center" vertical="top" wrapText="1"/>
    </xf>
    <xf numFmtId="0" fontId="26" fillId="2" borderId="30" xfId="79" applyFont="1" applyFill="1" applyBorder="1" applyAlignment="1">
      <alignment horizontal="left" vertical="top" wrapText="1"/>
    </xf>
    <xf numFmtId="0" fontId="26" fillId="2" borderId="49" xfId="79" applyFont="1" applyFill="1" applyBorder="1" applyAlignment="1">
      <alignment horizontal="left" vertical="top" wrapText="1"/>
    </xf>
    <xf numFmtId="0" fontId="26" fillId="2" borderId="2" xfId="79"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2"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164" fontId="26" fillId="2" borderId="30" xfId="79" applyNumberFormat="1" applyFont="1" applyFill="1" applyBorder="1" applyAlignment="1">
      <alignment horizontal="center" vertical="top" wrapText="1"/>
    </xf>
    <xf numFmtId="164" fontId="26" fillId="2" borderId="49" xfId="79" applyNumberFormat="1" applyFont="1" applyFill="1" applyBorder="1" applyAlignment="1">
      <alignment horizontal="center" vertical="top" wrapText="1"/>
    </xf>
    <xf numFmtId="164" fontId="26" fillId="2" borderId="2" xfId="79"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4" xfId="0" applyFont="1" applyFill="1" applyBorder="1" applyAlignment="1" applyProtection="1">
      <alignment horizontal="left" vertical="center"/>
      <protection locked="0"/>
    </xf>
    <xf numFmtId="0" fontId="15" fillId="2" borderId="32" xfId="0" applyFont="1" applyFill="1" applyBorder="1" applyAlignment="1" applyProtection="1">
      <alignment horizontal="left" vertical="center"/>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2"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42" xfId="0" applyFont="1" applyFill="1" applyBorder="1" applyAlignment="1" applyProtection="1">
      <alignment horizontal="center" vertical="center"/>
      <protection hidden="1"/>
    </xf>
    <xf numFmtId="0" fontId="24" fillId="0" borderId="18" xfId="3" applyFont="1" applyFill="1" applyBorder="1" applyAlignment="1" applyProtection="1">
      <alignment horizontal="center"/>
      <protection hidden="1"/>
    </xf>
    <xf numFmtId="0" fontId="25" fillId="0" borderId="0" xfId="3" applyFont="1" applyFill="1" applyBorder="1" applyAlignment="1" applyProtection="1">
      <alignment horizontal="center" vertical="center" wrapText="1"/>
      <protection hidden="1"/>
    </xf>
    <xf numFmtId="0" fontId="9" fillId="2" borderId="18" xfId="0" applyFont="1" applyFill="1" applyBorder="1" applyAlignment="1" applyProtection="1">
      <alignment horizontal="center" wrapText="1"/>
      <protection hidden="1"/>
    </xf>
    <xf numFmtId="0" fontId="7" fillId="2" borderId="54" xfId="3"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87" fillId="0" borderId="25" xfId="3" applyFont="1" applyFill="1" applyBorder="1" applyAlignment="1" applyProtection="1">
      <alignment horizontal="left" vertical="center"/>
      <protection hidden="1"/>
    </xf>
    <xf numFmtId="0" fontId="87" fillId="0" borderId="18" xfId="3" applyFont="1" applyFill="1" applyBorder="1" applyAlignment="1" applyProtection="1">
      <alignment horizontal="left" vertical="center"/>
      <protection hidden="1"/>
    </xf>
    <xf numFmtId="0" fontId="87" fillId="0" borderId="27" xfId="3" applyFont="1" applyFill="1" applyBorder="1" applyAlignment="1" applyProtection="1">
      <alignment horizontal="left" vertical="center"/>
      <protection hidden="1"/>
    </xf>
    <xf numFmtId="0" fontId="14" fillId="2" borderId="0" xfId="0" applyFont="1" applyFill="1" applyBorder="1" applyAlignment="1" applyProtection="1">
      <alignment horizontal="center" vertical="center" wrapText="1"/>
      <protection hidden="1"/>
    </xf>
    <xf numFmtId="0" fontId="22" fillId="0" borderId="18" xfId="3"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protection locked="0"/>
    </xf>
    <xf numFmtId="49" fontId="15" fillId="2" borderId="1" xfId="0" applyNumberFormat="1" applyFont="1" applyFill="1" applyBorder="1" applyAlignment="1" applyProtection="1">
      <alignment horizontal="left" vertical="center"/>
      <protection locked="0"/>
    </xf>
    <xf numFmtId="49" fontId="15" fillId="2" borderId="32" xfId="0" applyNumberFormat="1"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32"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2"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5" fillId="0" borderId="19" xfId="3" applyFont="1" applyFill="1" applyBorder="1" applyAlignment="1" applyProtection="1">
      <alignment horizontal="center" vertical="center" wrapText="1"/>
      <protection hidden="1"/>
    </xf>
    <xf numFmtId="0" fontId="25" fillId="2" borderId="0" xfId="3" applyFont="1" applyFill="1" applyBorder="1" applyAlignment="1" applyProtection="1">
      <alignment horizontal="center" vertical="center" wrapText="1"/>
      <protection hidden="1"/>
    </xf>
    <xf numFmtId="0" fontId="88" fillId="2" borderId="54" xfId="3" applyFont="1" applyFill="1" applyBorder="1" applyAlignment="1" applyProtection="1">
      <alignment horizontal="left" vertical="center"/>
      <protection locked="0" hidden="1"/>
    </xf>
    <xf numFmtId="0" fontId="88" fillId="2" borderId="1" xfId="3" applyFont="1" applyFill="1" applyBorder="1" applyAlignment="1" applyProtection="1">
      <alignment horizontal="left" vertical="center"/>
      <protection locked="0" hidden="1"/>
    </xf>
    <xf numFmtId="0" fontId="88" fillId="2" borderId="32" xfId="3" applyFont="1" applyFill="1" applyBorder="1" applyAlignment="1" applyProtection="1">
      <alignment horizontal="left" vertical="center"/>
      <protection locked="0" hidden="1"/>
    </xf>
    <xf numFmtId="0" fontId="14" fillId="2" borderId="18" xfId="0" applyFont="1" applyFill="1" applyBorder="1" applyAlignment="1" applyProtection="1">
      <alignment horizontal="center" vertical="top" wrapText="1"/>
      <protection hidden="1"/>
    </xf>
    <xf numFmtId="0" fontId="14" fillId="2" borderId="37"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8" xfId="0" applyFont="1" applyFill="1" applyBorder="1" applyAlignment="1" applyProtection="1">
      <alignment horizontal="left" wrapText="1"/>
      <protection hidden="1"/>
    </xf>
    <xf numFmtId="49" fontId="15" fillId="2" borderId="54"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32" xfId="0" applyNumberFormat="1" applyFont="1" applyFill="1" applyBorder="1" applyAlignment="1" applyProtection="1">
      <alignment horizontal="left" vertical="center" wrapText="1"/>
      <protection locked="0"/>
    </xf>
    <xf numFmtId="0" fontId="88" fillId="0" borderId="56" xfId="0" quotePrefix="1" applyNumberFormat="1" applyFont="1" applyBorder="1" applyAlignment="1" applyProtection="1">
      <alignment horizontal="left"/>
      <protection locked="0"/>
    </xf>
    <xf numFmtId="0" fontId="88" fillId="0" borderId="57" xfId="0" applyNumberFormat="1" applyFont="1" applyBorder="1" applyAlignment="1" applyProtection="1">
      <alignment horizontal="left"/>
      <protection locked="0"/>
    </xf>
    <xf numFmtId="0" fontId="88" fillId="0" borderId="11"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xf>
    <xf numFmtId="165" fontId="14" fillId="2" borderId="27"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4" xfId="0" quotePrefix="1" applyFont="1" applyFill="1" applyBorder="1" applyAlignment="1" applyProtection="1">
      <alignment horizontal="left" vertical="center" wrapText="1"/>
      <protection locked="0"/>
    </xf>
    <xf numFmtId="0" fontId="50" fillId="2" borderId="33" xfId="3" applyFont="1" applyFill="1" applyBorder="1" applyAlignment="1" applyProtection="1">
      <alignment horizontal="center" vertical="center"/>
      <protection hidden="1"/>
    </xf>
    <xf numFmtId="0" fontId="50" fillId="2" borderId="0" xfId="3"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cellXfs>
  <cellStyles count="96">
    <cellStyle name="Bad 2" xfId="1"/>
    <cellStyle name="Excel Built-in Normal" xfId="2"/>
    <cellStyle name="Hyperlink" xfId="3" builtinId="8"/>
    <cellStyle name="Hyperlink 2" xfId="4"/>
    <cellStyle name="Hyperlink 3" xfId="5"/>
    <cellStyle name="Hyperlink 4" xfId="6"/>
    <cellStyle name="Hyperlink 5" xfId="7"/>
    <cellStyle name="Hyperlink 5 2" xfId="8"/>
    <cellStyle name="Hyperlink 6" xfId="9"/>
    <cellStyle name="Hyperlink 7" xfId="10"/>
    <cellStyle name="Normal" xfId="0" builtinId="0"/>
    <cellStyle name="Normal 10" xfId="11"/>
    <cellStyle name="Normal 100" xfId="12"/>
    <cellStyle name="Normal 118" xfId="13"/>
    <cellStyle name="Normal 12" xfId="14"/>
    <cellStyle name="Normal 13" xfId="15"/>
    <cellStyle name="Normal 13 2" xfId="16"/>
    <cellStyle name="Normal 13 2 2" xfId="17"/>
    <cellStyle name="Normal 13 2 2 2" xfId="18"/>
    <cellStyle name="Normal 13 2 3" xfId="19"/>
    <cellStyle name="Normal 13 3" xfId="20"/>
    <cellStyle name="Normal 13 3 2" xfId="21"/>
    <cellStyle name="Normal 13 4" xfId="22"/>
    <cellStyle name="Normal 15" xfId="23"/>
    <cellStyle name="Normal 16" xfId="24"/>
    <cellStyle name="Normal 17" xfId="25"/>
    <cellStyle name="Normal 19" xfId="26"/>
    <cellStyle name="Normal 2" xfId="27"/>
    <cellStyle name="Normal 2 2" xfId="28"/>
    <cellStyle name="Normal 2 2 2" xfId="29"/>
    <cellStyle name="Normal 2 2 3" xfId="30"/>
    <cellStyle name="Normal 2 3" xfId="31"/>
    <cellStyle name="Normal 2 3 2" xfId="32"/>
    <cellStyle name="Normal 2 4" xfId="33"/>
    <cellStyle name="Normal 2 4 2" xfId="34"/>
    <cellStyle name="Normal 2 5" xfId="35"/>
    <cellStyle name="Normal 23" xfId="36"/>
    <cellStyle name="Normal 3" xfId="37"/>
    <cellStyle name="Normal 3 2" xfId="38"/>
    <cellStyle name="Normal 3 2 11" xfId="39"/>
    <cellStyle name="Normal 3 3" xfId="40"/>
    <cellStyle name="Normal 3 4" xfId="41"/>
    <cellStyle name="Normal 3 8" xfId="42"/>
    <cellStyle name="Normal 3 8 2" xfId="43"/>
    <cellStyle name="Normal 3 8 2 2" xfId="44"/>
    <cellStyle name="Normal 3 8 3" xfId="45"/>
    <cellStyle name="Normal 4" xfId="46"/>
    <cellStyle name="Normal 4 2" xfId="47"/>
    <cellStyle name="Normal 4 3" xfId="48"/>
    <cellStyle name="Normal 4 4" xfId="49"/>
    <cellStyle name="Normal 416" xfId="50"/>
    <cellStyle name="Normal 417" xfId="51"/>
    <cellStyle name="Normal 428" xfId="52"/>
    <cellStyle name="Normal 429" xfId="53"/>
    <cellStyle name="Normal 486" xfId="54"/>
    <cellStyle name="Normal 487" xfId="55"/>
    <cellStyle name="Normal 489" xfId="56"/>
    <cellStyle name="Normal 490" xfId="57"/>
    <cellStyle name="Normal 5" xfId="58"/>
    <cellStyle name="Normal 5 2" xfId="59"/>
    <cellStyle name="Normal 5 3" xfId="60"/>
    <cellStyle name="Normal 506" xfId="61"/>
    <cellStyle name="Normal 516" xfId="62"/>
    <cellStyle name="Normal 517" xfId="63"/>
    <cellStyle name="Normal 53" xfId="64"/>
    <cellStyle name="Normal 54" xfId="65"/>
    <cellStyle name="Normal 542" xfId="66"/>
    <cellStyle name="Normal 543" xfId="67"/>
    <cellStyle name="Normal 544" xfId="68"/>
    <cellStyle name="Normal 547" xfId="69"/>
    <cellStyle name="Normal 548" xfId="70"/>
    <cellStyle name="Normal 550" xfId="71"/>
    <cellStyle name="Normal 571" xfId="72"/>
    <cellStyle name="Normal 572" xfId="73"/>
    <cellStyle name="Normal 6" xfId="74"/>
    <cellStyle name="Normal 6 2" xfId="75"/>
    <cellStyle name="Normal 6 3" xfId="76"/>
    <cellStyle name="Normal 7" xfId="77"/>
    <cellStyle name="Normal 7 2" xfId="78"/>
    <cellStyle name="Normal_Sheet1" xfId="79"/>
    <cellStyle name="Standard 3" xfId="80"/>
    <cellStyle name="Standard 4" xfId="81"/>
    <cellStyle name="Standard 4 2" xfId="82"/>
    <cellStyle name="Standard 4 2 2" xfId="83"/>
    <cellStyle name="Standard 4 2 2 2" xfId="84"/>
    <cellStyle name="Standard 4 2 3" xfId="85"/>
    <cellStyle name="Standard 4 3" xfId="86"/>
    <cellStyle name="Standard 4 3 2" xfId="87"/>
    <cellStyle name="Standard 4 4" xfId="88"/>
    <cellStyle name="Standard 6" xfId="89"/>
    <cellStyle name="표준 2" xfId="90"/>
    <cellStyle name="一般 7" xfId="91"/>
    <cellStyle name="標準 2" xfId="92"/>
    <cellStyle name="標準 2 2" xfId="93"/>
    <cellStyle name="標準 2 3" xfId="94"/>
    <cellStyle name="標準_Sheet1" xfId="95"/>
  </cellStyles>
  <dxfs count="10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3215640</xdr:colOff>
      <xdr:row>1</xdr:row>
      <xdr:rowOff>38100</xdr:rowOff>
    </xdr:from>
    <xdr:to>
      <xdr:col>5</xdr:col>
      <xdr:colOff>4084320</xdr:colOff>
      <xdr:row>5</xdr:row>
      <xdr:rowOff>144780</xdr:rowOff>
    </xdr:to>
    <xdr:pic>
      <xdr:nvPicPr>
        <xdr:cNvPr id="4612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2540" y="205740"/>
          <a:ext cx="8686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8953500</xdr:colOff>
      <xdr:row>0</xdr:row>
      <xdr:rowOff>106680</xdr:rowOff>
    </xdr:from>
    <xdr:to>
      <xdr:col>0</xdr:col>
      <xdr:colOff>10218420</xdr:colOff>
      <xdr:row>0</xdr:row>
      <xdr:rowOff>1341120</xdr:rowOff>
    </xdr:to>
    <xdr:pic>
      <xdr:nvPicPr>
        <xdr:cNvPr id="1022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106680"/>
          <a:ext cx="126492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7940040</xdr:colOff>
      <xdr:row>1</xdr:row>
      <xdr:rowOff>60960</xdr:rowOff>
    </xdr:from>
    <xdr:to>
      <xdr:col>2</xdr:col>
      <xdr:colOff>8732520</xdr:colOff>
      <xdr:row>1</xdr:row>
      <xdr:rowOff>845820</xdr:rowOff>
    </xdr:to>
    <xdr:pic>
      <xdr:nvPicPr>
        <xdr:cNvPr id="1227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228600"/>
          <a:ext cx="7924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739140</xdr:colOff>
      <xdr:row>1</xdr:row>
      <xdr:rowOff>441960</xdr:rowOff>
    </xdr:from>
    <xdr:to>
      <xdr:col>1</xdr:col>
      <xdr:colOff>2750820</xdr:colOff>
      <xdr:row>2</xdr:row>
      <xdr:rowOff>1242060</xdr:rowOff>
    </xdr:to>
    <xdr:pic>
      <xdr:nvPicPr>
        <xdr:cNvPr id="15146"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 y="655320"/>
          <a:ext cx="201168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83820</xdr:colOff>
      <xdr:row>1</xdr:row>
      <xdr:rowOff>190500</xdr:rowOff>
    </xdr:from>
    <xdr:to>
      <xdr:col>7</xdr:col>
      <xdr:colOff>281940</xdr:colOff>
      <xdr:row>2</xdr:row>
      <xdr:rowOff>1310640</xdr:rowOff>
    </xdr:to>
    <xdr:pic>
      <xdr:nvPicPr>
        <xdr:cNvPr id="4715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96800" y="365760"/>
          <a:ext cx="150876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403860</xdr:colOff>
      <xdr:row>0</xdr:row>
      <xdr:rowOff>106680</xdr:rowOff>
    </xdr:from>
    <xdr:to>
      <xdr:col>13</xdr:col>
      <xdr:colOff>60960</xdr:colOff>
      <xdr:row>3</xdr:row>
      <xdr:rowOff>38100</xdr:rowOff>
    </xdr:to>
    <xdr:pic>
      <xdr:nvPicPr>
        <xdr:cNvPr id="716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27480" y="106680"/>
          <a:ext cx="79248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220980</xdr:colOff>
      <xdr:row>0</xdr:row>
      <xdr:rowOff>327660</xdr:rowOff>
    </xdr:from>
    <xdr:to>
      <xdr:col>1</xdr:col>
      <xdr:colOff>533400</xdr:colOff>
      <xdr:row>3</xdr:row>
      <xdr:rowOff>99060</xdr:rowOff>
    </xdr:to>
    <xdr:pic>
      <xdr:nvPicPr>
        <xdr:cNvPr id="48176"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327660"/>
          <a:ext cx="5791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5"/>
  <sheetViews>
    <sheetView showGridLines="0" topLeftCell="A2" zoomScaleNormal="100" workbookViewId="0">
      <pane xSplit="1" ySplit="11" topLeftCell="B43" activePane="bottomRight" state="frozen"/>
      <selection activeCell="A2" sqref="A2"/>
      <selection pane="topRight" activeCell="B2" sqref="B2"/>
      <selection pane="bottomLeft" activeCell="A13" sqref="A13"/>
      <selection pane="bottomRight" activeCell="B43" sqref="B43"/>
    </sheetView>
  </sheetViews>
  <sheetFormatPr defaultColWidth="9" defaultRowHeight="12.75"/>
  <cols>
    <col min="1" max="1" width="0.875" style="127" customWidth="1"/>
    <col min="2" max="2" width="6.875" style="127" customWidth="1"/>
    <col min="3" max="3" width="8.5" style="127" customWidth="1"/>
    <col min="4" max="4" width="9.25" style="127" customWidth="1"/>
    <col min="5" max="5" width="42.375" style="127" customWidth="1"/>
    <col min="6" max="6" width="53.375" style="127" customWidth="1"/>
    <col min="7" max="7" width="0.875" style="127" customWidth="1"/>
    <col min="8" max="16384" width="9" style="127"/>
  </cols>
  <sheetData>
    <row r="1" spans="1:7" ht="13.5" thickTop="1">
      <c r="A1" s="9"/>
      <c r="B1" s="10"/>
      <c r="C1" s="10"/>
      <c r="D1" s="10"/>
      <c r="E1" s="10"/>
      <c r="F1" s="10"/>
      <c r="G1" s="11"/>
    </row>
    <row r="2" spans="1:7">
      <c r="A2" s="314"/>
      <c r="B2" s="38" t="s">
        <v>1512</v>
      </c>
      <c r="C2" s="36"/>
      <c r="D2" s="36"/>
      <c r="E2" s="3"/>
      <c r="F2" s="36"/>
      <c r="G2" s="34"/>
    </row>
    <row r="3" spans="1:7">
      <c r="A3" s="314"/>
      <c r="B3" s="5" t="s">
        <v>1501</v>
      </c>
      <c r="C3" s="6"/>
      <c r="D3" s="6"/>
      <c r="E3" s="3"/>
      <c r="F3" s="6"/>
      <c r="G3" s="34"/>
    </row>
    <row r="4" spans="1:7" ht="15.75">
      <c r="A4" s="314"/>
      <c r="B4" s="41" t="s">
        <v>1514</v>
      </c>
      <c r="C4" s="7"/>
      <c r="D4" s="7"/>
      <c r="E4" s="3"/>
      <c r="F4" s="7"/>
      <c r="G4" s="34"/>
    </row>
    <row r="5" spans="1:7">
      <c r="A5" s="314"/>
      <c r="B5" s="40" t="s">
        <v>1960</v>
      </c>
      <c r="C5" s="4"/>
      <c r="D5" s="4"/>
      <c r="E5" s="3"/>
      <c r="F5" s="4"/>
      <c r="G5" s="34"/>
    </row>
    <row r="6" spans="1:7">
      <c r="A6" s="314"/>
      <c r="B6" s="8"/>
      <c r="C6" s="8"/>
      <c r="D6" s="8"/>
      <c r="E6" s="8"/>
      <c r="F6" s="8"/>
      <c r="G6" s="34"/>
    </row>
    <row r="7" spans="1:7">
      <c r="A7" s="314"/>
      <c r="B7" s="8"/>
      <c r="C7" s="8"/>
      <c r="D7" s="8"/>
      <c r="E7" s="8"/>
      <c r="F7" s="8"/>
      <c r="G7" s="34"/>
    </row>
    <row r="8" spans="1:7">
      <c r="A8" s="314"/>
      <c r="B8" s="8"/>
      <c r="C8" s="8"/>
      <c r="D8" s="8"/>
      <c r="E8" s="8"/>
      <c r="F8" s="8"/>
      <c r="G8" s="34"/>
    </row>
    <row r="9" spans="1:7">
      <c r="A9" s="314"/>
      <c r="B9" s="317" t="s">
        <v>1515</v>
      </c>
      <c r="C9" s="317"/>
      <c r="D9" s="317"/>
      <c r="E9" s="317"/>
      <c r="F9" s="317"/>
      <c r="G9" s="34"/>
    </row>
    <row r="10" spans="1:7" ht="27" customHeight="1">
      <c r="A10" s="314"/>
      <c r="B10" s="318" t="s">
        <v>867</v>
      </c>
      <c r="C10" s="318"/>
      <c r="D10" s="318"/>
      <c r="E10" s="318"/>
      <c r="F10" s="318"/>
      <c r="G10" s="34"/>
    </row>
    <row r="11" spans="1:7" ht="27" customHeight="1">
      <c r="A11" s="314"/>
      <c r="B11" s="319"/>
      <c r="C11" s="319"/>
      <c r="D11" s="319"/>
      <c r="E11" s="319"/>
      <c r="F11" s="319"/>
      <c r="G11" s="34"/>
    </row>
    <row r="12" spans="1:7">
      <c r="A12" s="314"/>
      <c r="B12" s="42" t="s">
        <v>1513</v>
      </c>
      <c r="C12" s="43" t="s">
        <v>1516</v>
      </c>
      <c r="D12" s="44" t="s">
        <v>1517</v>
      </c>
      <c r="E12" s="43" t="s">
        <v>1177</v>
      </c>
      <c r="F12" s="43" t="s">
        <v>1178</v>
      </c>
      <c r="G12" s="34"/>
    </row>
    <row r="13" spans="1:7" ht="33.75">
      <c r="A13" s="314"/>
      <c r="B13" s="2">
        <v>1</v>
      </c>
      <c r="C13" s="37" t="s">
        <v>2038</v>
      </c>
      <c r="D13" s="39" t="s">
        <v>1551</v>
      </c>
      <c r="E13" s="264" t="s">
        <v>1518</v>
      </c>
      <c r="F13" s="264"/>
      <c r="G13" s="34"/>
    </row>
    <row r="14" spans="1:7" ht="45">
      <c r="A14" s="314"/>
      <c r="B14" s="2">
        <v>2</v>
      </c>
      <c r="C14" s="37" t="s">
        <v>2038</v>
      </c>
      <c r="D14" s="39" t="s">
        <v>1939</v>
      </c>
      <c r="E14" s="264" t="s">
        <v>974</v>
      </c>
      <c r="F14" s="264" t="s">
        <v>975</v>
      </c>
      <c r="G14" s="34"/>
    </row>
    <row r="15" spans="1:7" ht="88.9" customHeight="1">
      <c r="A15" s="314"/>
      <c r="B15" s="299">
        <v>2.0099999999999998</v>
      </c>
      <c r="C15" s="311" t="s">
        <v>2038</v>
      </c>
      <c r="D15" s="320" t="s">
        <v>4331</v>
      </c>
      <c r="E15" s="265" t="s">
        <v>1179</v>
      </c>
      <c r="F15" s="265" t="s">
        <v>1182</v>
      </c>
      <c r="G15" s="34"/>
    </row>
    <row r="16" spans="1:7" ht="99" customHeight="1">
      <c r="A16" s="314"/>
      <c r="B16" s="300"/>
      <c r="C16" s="312"/>
      <c r="D16" s="321"/>
      <c r="E16" s="266"/>
      <c r="F16" s="266" t="s">
        <v>1180</v>
      </c>
      <c r="G16" s="34"/>
    </row>
    <row r="17" spans="1:7" ht="63" customHeight="1">
      <c r="A17" s="314"/>
      <c r="B17" s="301"/>
      <c r="C17" s="313"/>
      <c r="D17" s="322"/>
      <c r="E17" s="37"/>
      <c r="F17" s="37" t="s">
        <v>1181</v>
      </c>
      <c r="G17" s="34"/>
    </row>
    <row r="18" spans="1:7" ht="117" customHeight="1">
      <c r="A18" s="314"/>
      <c r="B18" s="299">
        <v>2.02</v>
      </c>
      <c r="C18" s="311" t="s">
        <v>2038</v>
      </c>
      <c r="D18" s="320" t="s">
        <v>4332</v>
      </c>
      <c r="E18" s="265" t="s">
        <v>868</v>
      </c>
      <c r="F18" s="265" t="s">
        <v>968</v>
      </c>
      <c r="G18" s="34"/>
    </row>
    <row r="19" spans="1:7" ht="70.900000000000006" customHeight="1">
      <c r="A19" s="314"/>
      <c r="B19" s="300"/>
      <c r="C19" s="312"/>
      <c r="D19" s="321"/>
      <c r="E19" s="266" t="s">
        <v>973</v>
      </c>
      <c r="F19" s="266" t="s">
        <v>869</v>
      </c>
      <c r="G19" s="34"/>
    </row>
    <row r="20" spans="1:7" ht="90.75" customHeight="1">
      <c r="A20" s="314"/>
      <c r="B20" s="300"/>
      <c r="C20" s="312"/>
      <c r="D20" s="321"/>
      <c r="E20" s="266"/>
      <c r="F20" s="266" t="s">
        <v>1184</v>
      </c>
      <c r="G20" s="34"/>
    </row>
    <row r="21" spans="1:7" ht="74.25" customHeight="1">
      <c r="A21" s="314"/>
      <c r="B21" s="301"/>
      <c r="C21" s="313"/>
      <c r="D21" s="322"/>
      <c r="E21" s="37"/>
      <c r="F21" s="37" t="s">
        <v>1183</v>
      </c>
      <c r="G21" s="34"/>
    </row>
    <row r="22" spans="1:7" ht="90" customHeight="1">
      <c r="A22" s="314"/>
      <c r="B22" s="305">
        <v>2.0299999999999998</v>
      </c>
      <c r="C22" s="305" t="s">
        <v>1472</v>
      </c>
      <c r="D22" s="308" t="s">
        <v>4333</v>
      </c>
      <c r="E22" s="311" t="s">
        <v>866</v>
      </c>
      <c r="F22" s="265" t="s">
        <v>893</v>
      </c>
      <c r="G22" s="34"/>
    </row>
    <row r="23" spans="1:7" ht="109.5" customHeight="1">
      <c r="A23" s="314"/>
      <c r="B23" s="306"/>
      <c r="C23" s="306"/>
      <c r="D23" s="309"/>
      <c r="E23" s="312"/>
      <c r="F23" s="266" t="s">
        <v>1473</v>
      </c>
      <c r="G23" s="34"/>
    </row>
    <row r="24" spans="1:7" ht="74.25" customHeight="1">
      <c r="A24" s="314"/>
      <c r="B24" s="307"/>
      <c r="C24" s="307"/>
      <c r="D24" s="310"/>
      <c r="E24" s="313"/>
      <c r="F24" s="37" t="s">
        <v>865</v>
      </c>
      <c r="G24" s="34"/>
    </row>
    <row r="25" spans="1:7" ht="72" customHeight="1">
      <c r="A25" s="314"/>
      <c r="B25" s="2" t="s">
        <v>891</v>
      </c>
      <c r="C25" s="37" t="s">
        <v>892</v>
      </c>
      <c r="D25" s="39" t="s">
        <v>4334</v>
      </c>
      <c r="E25" s="37" t="s">
        <v>4327</v>
      </c>
      <c r="F25" s="37" t="s">
        <v>894</v>
      </c>
      <c r="G25" s="34"/>
    </row>
    <row r="26" spans="1:7" ht="97.9" customHeight="1">
      <c r="A26" s="314"/>
      <c r="B26" s="302">
        <v>3</v>
      </c>
      <c r="C26" s="299" t="s">
        <v>93</v>
      </c>
      <c r="D26" s="320" t="s">
        <v>4335</v>
      </c>
      <c r="E26" s="311" t="s">
        <v>0</v>
      </c>
      <c r="F26" s="265" t="s">
        <v>87</v>
      </c>
      <c r="G26" s="34"/>
    </row>
    <row r="27" spans="1:7" ht="90" customHeight="1">
      <c r="A27" s="314"/>
      <c r="B27" s="303"/>
      <c r="C27" s="300"/>
      <c r="D27" s="321"/>
      <c r="E27" s="312"/>
      <c r="F27" s="266" t="s">
        <v>82</v>
      </c>
      <c r="G27" s="34"/>
    </row>
    <row r="28" spans="1:7" ht="19.149999999999999" customHeight="1">
      <c r="A28" s="314"/>
      <c r="B28" s="303"/>
      <c r="C28" s="300"/>
      <c r="D28" s="321"/>
      <c r="E28" s="312"/>
      <c r="F28" s="266" t="s">
        <v>83</v>
      </c>
      <c r="G28" s="34"/>
    </row>
    <row r="29" spans="1:7" ht="74.650000000000006" customHeight="1">
      <c r="A29" s="314"/>
      <c r="B29" s="303"/>
      <c r="C29" s="300"/>
      <c r="D29" s="321"/>
      <c r="E29" s="312"/>
      <c r="F29" s="266" t="s">
        <v>84</v>
      </c>
      <c r="G29" s="34"/>
    </row>
    <row r="30" spans="1:7" ht="62.65" customHeight="1">
      <c r="A30" s="314"/>
      <c r="B30" s="303"/>
      <c r="C30" s="300"/>
      <c r="D30" s="321"/>
      <c r="E30" s="312"/>
      <c r="F30" s="266" t="s">
        <v>85</v>
      </c>
      <c r="G30" s="34"/>
    </row>
    <row r="31" spans="1:7" ht="81" customHeight="1">
      <c r="A31" s="314"/>
      <c r="B31" s="303"/>
      <c r="C31" s="300"/>
      <c r="D31" s="321"/>
      <c r="E31" s="312"/>
      <c r="F31" s="266" t="s">
        <v>86</v>
      </c>
      <c r="G31" s="34"/>
    </row>
    <row r="32" spans="1:7" ht="48.6" customHeight="1">
      <c r="A32" s="314"/>
      <c r="B32" s="303"/>
      <c r="C32" s="300"/>
      <c r="D32" s="321"/>
      <c r="E32" s="312"/>
      <c r="F32" s="266" t="s">
        <v>89</v>
      </c>
      <c r="G32" s="34"/>
    </row>
    <row r="33" spans="1:7" ht="98.65" customHeight="1">
      <c r="A33" s="314"/>
      <c r="B33" s="303"/>
      <c r="C33" s="300"/>
      <c r="D33" s="321"/>
      <c r="E33" s="312"/>
      <c r="F33" s="266" t="s">
        <v>88</v>
      </c>
      <c r="G33" s="34"/>
    </row>
    <row r="34" spans="1:7" ht="88.9" customHeight="1">
      <c r="A34" s="314"/>
      <c r="B34" s="303"/>
      <c r="C34" s="300"/>
      <c r="D34" s="321"/>
      <c r="E34" s="312"/>
      <c r="F34" s="266" t="s">
        <v>90</v>
      </c>
      <c r="G34" s="34"/>
    </row>
    <row r="35" spans="1:7" ht="28.9" customHeight="1">
      <c r="A35" s="314"/>
      <c r="B35" s="303"/>
      <c r="C35" s="300"/>
      <c r="D35" s="321"/>
      <c r="E35" s="312"/>
      <c r="F35" s="266" t="s">
        <v>91</v>
      </c>
      <c r="G35" s="34"/>
    </row>
    <row r="36" spans="1:7" ht="126.75">
      <c r="A36" s="314"/>
      <c r="B36" s="304"/>
      <c r="C36" s="301"/>
      <c r="D36" s="322"/>
      <c r="E36" s="313"/>
      <c r="F36" s="267" t="s">
        <v>92</v>
      </c>
      <c r="G36" s="34"/>
    </row>
    <row r="37" spans="1:7" ht="123.75">
      <c r="A37" s="314"/>
      <c r="B37" s="196">
        <v>3.01</v>
      </c>
      <c r="C37" s="197" t="s">
        <v>93</v>
      </c>
      <c r="D37" s="39" t="s">
        <v>4336</v>
      </c>
      <c r="E37" s="268" t="s">
        <v>2579</v>
      </c>
      <c r="F37" s="269" t="s">
        <v>2766</v>
      </c>
      <c r="G37" s="34"/>
    </row>
    <row r="38" spans="1:7" ht="112.5">
      <c r="A38" s="314"/>
      <c r="B38" s="196">
        <v>3.02</v>
      </c>
      <c r="C38" s="197" t="s">
        <v>2630</v>
      </c>
      <c r="D38" s="39" t="s">
        <v>4337</v>
      </c>
      <c r="E38" s="268" t="s">
        <v>2651</v>
      </c>
      <c r="F38" s="269" t="s">
        <v>2767</v>
      </c>
      <c r="G38" s="34"/>
    </row>
    <row r="39" spans="1:7" ht="101.25">
      <c r="A39" s="314"/>
      <c r="B39" s="218">
        <v>4</v>
      </c>
      <c r="C39" s="217" t="s">
        <v>3095</v>
      </c>
      <c r="D39" s="39" t="s">
        <v>4338</v>
      </c>
      <c r="E39" s="37" t="s">
        <v>4253</v>
      </c>
      <c r="F39" s="37" t="s">
        <v>3096</v>
      </c>
      <c r="G39" s="34"/>
    </row>
    <row r="40" spans="1:7" ht="56.25">
      <c r="A40" s="314"/>
      <c r="B40" s="196">
        <v>4.01</v>
      </c>
      <c r="C40" s="217" t="s">
        <v>3095</v>
      </c>
      <c r="D40" s="39" t="s">
        <v>4340</v>
      </c>
      <c r="E40" s="37" t="s">
        <v>4282</v>
      </c>
      <c r="F40" s="37" t="s">
        <v>4288</v>
      </c>
      <c r="G40" s="34"/>
    </row>
    <row r="41" spans="1:7" ht="56.25">
      <c r="A41" s="314"/>
      <c r="B41" s="196" t="s">
        <v>4325</v>
      </c>
      <c r="C41" s="217" t="s">
        <v>3095</v>
      </c>
      <c r="D41" s="39" t="s">
        <v>4339</v>
      </c>
      <c r="E41" s="37" t="s">
        <v>4328</v>
      </c>
      <c r="F41" s="37" t="s">
        <v>4326</v>
      </c>
      <c r="G41" s="34"/>
    </row>
    <row r="42" spans="1:7" ht="56.25">
      <c r="A42" s="314"/>
      <c r="B42" s="196" t="s">
        <v>4387</v>
      </c>
      <c r="C42" s="217" t="s">
        <v>3095</v>
      </c>
      <c r="D42" s="39" t="s">
        <v>4666</v>
      </c>
      <c r="E42" s="37" t="s">
        <v>4327</v>
      </c>
      <c r="F42" s="37" t="s">
        <v>4388</v>
      </c>
      <c r="G42" s="34"/>
    </row>
    <row r="43" spans="1:7" ht="123.75">
      <c r="A43" s="314"/>
      <c r="B43" s="253">
        <v>4.0999999999999996</v>
      </c>
      <c r="C43" s="217" t="s">
        <v>4665</v>
      </c>
      <c r="D43" s="254">
        <v>42489</v>
      </c>
      <c r="E43" s="270" t="s">
        <v>4668</v>
      </c>
      <c r="F43" s="37" t="s">
        <v>4667</v>
      </c>
      <c r="G43" s="34"/>
    </row>
    <row r="44" spans="1:7" ht="13.5" thickBot="1">
      <c r="A44" s="315"/>
      <c r="B44" s="316" t="str">
        <f ca="1">OFFSET(L!$C$1,MATCH("General"&amp;"Cpy",L!$A:$A,0)-1,SL,,)</f>
        <v>© 2016 Conflict-Free Sourcing Initiative. All rights reserved.</v>
      </c>
      <c r="C44" s="316"/>
      <c r="D44" s="316"/>
      <c r="E44" s="316"/>
      <c r="F44" s="316"/>
      <c r="G44" s="35"/>
    </row>
    <row r="45" spans="1:7" ht="13.5" thickTop="1">
      <c r="A45" s="133"/>
      <c r="B45" s="134"/>
      <c r="C45" s="134"/>
      <c r="D45" s="134"/>
      <c r="E45" s="134"/>
      <c r="F45" s="134"/>
      <c r="G45" s="134"/>
    </row>
  </sheetData>
  <sheetProtection password="E985" sheet="1" objects="1" scenarios="1"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44"/>
    <mergeCell ref="B44:F44"/>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39"/>
  <sheetViews>
    <sheetView workbookViewId="0">
      <pane ySplit="1" topLeftCell="A41" activePane="bottomLeft" state="frozen"/>
      <selection pane="bottomLeft" activeCell="A82" sqref="A82"/>
    </sheetView>
  </sheetViews>
  <sheetFormatPr defaultColWidth="8.75" defaultRowHeight="12.75"/>
  <cols>
    <col min="1" max="1" width="27.5" style="84" customWidth="1"/>
    <col min="2" max="2" width="20.125" style="84" bestFit="1" customWidth="1"/>
    <col min="3" max="16384" width="8.75" style="84"/>
  </cols>
  <sheetData>
    <row r="1" spans="1:2">
      <c r="A1" s="83" t="s">
        <v>2140</v>
      </c>
      <c r="B1" s="83" t="s">
        <v>1554</v>
      </c>
    </row>
    <row r="2" spans="1:2">
      <c r="A2" s="85" t="s">
        <v>2144</v>
      </c>
      <c r="B2" s="85" t="s">
        <v>1558</v>
      </c>
    </row>
    <row r="3" spans="1:2">
      <c r="A3" s="85" t="s">
        <v>2200</v>
      </c>
      <c r="B3" s="85" t="s">
        <v>1614</v>
      </c>
    </row>
    <row r="4" spans="1:2">
      <c r="A4" s="85" t="s">
        <v>2150</v>
      </c>
      <c r="B4" s="85" t="s">
        <v>1564</v>
      </c>
    </row>
    <row r="5" spans="1:2">
      <c r="A5" s="85" t="s">
        <v>2145</v>
      </c>
      <c r="B5" s="85" t="s">
        <v>1559</v>
      </c>
    </row>
    <row r="6" spans="1:2">
      <c r="A6" s="85" t="s">
        <v>2142</v>
      </c>
      <c r="B6" s="85" t="s">
        <v>1556</v>
      </c>
    </row>
    <row r="7" spans="1:2">
      <c r="A7" s="85" t="s">
        <v>2143</v>
      </c>
      <c r="B7" s="85" t="s">
        <v>1557</v>
      </c>
    </row>
    <row r="8" spans="1:2">
      <c r="A8" s="85" t="s">
        <v>2151</v>
      </c>
      <c r="B8" s="85" t="s">
        <v>1565</v>
      </c>
    </row>
    <row r="9" spans="1:2">
      <c r="A9" s="85" t="s">
        <v>2153</v>
      </c>
      <c r="B9" s="85" t="s">
        <v>1567</v>
      </c>
    </row>
    <row r="10" spans="1:2">
      <c r="A10" s="85" t="s">
        <v>2148</v>
      </c>
      <c r="B10" s="85" t="s">
        <v>1562</v>
      </c>
    </row>
    <row r="11" spans="1:2">
      <c r="A11" s="85" t="s">
        <v>2149</v>
      </c>
      <c r="B11" s="85" t="s">
        <v>1563</v>
      </c>
    </row>
    <row r="12" spans="1:2">
      <c r="A12" s="85" t="s">
        <v>2141</v>
      </c>
      <c r="B12" s="85" t="s">
        <v>1555</v>
      </c>
    </row>
    <row r="13" spans="1:2">
      <c r="A13" s="85" t="s">
        <v>2154</v>
      </c>
      <c r="B13" s="85" t="s">
        <v>1568</v>
      </c>
    </row>
    <row r="14" spans="1:2">
      <c r="A14" s="85" t="s">
        <v>2155</v>
      </c>
      <c r="B14" s="85" t="s">
        <v>1569</v>
      </c>
    </row>
    <row r="15" spans="1:2">
      <c r="A15" s="85" t="s">
        <v>2156</v>
      </c>
      <c r="B15" s="85" t="s">
        <v>1570</v>
      </c>
    </row>
    <row r="16" spans="1:2">
      <c r="A16" s="85" t="s">
        <v>2164</v>
      </c>
      <c r="B16" s="85" t="s">
        <v>1578</v>
      </c>
    </row>
    <row r="17" spans="1:2">
      <c r="A17" s="85" t="s">
        <v>2163</v>
      </c>
      <c r="B17" s="85" t="s">
        <v>1577</v>
      </c>
    </row>
    <row r="18" spans="1:2">
      <c r="A18" s="85" t="s">
        <v>2161</v>
      </c>
      <c r="B18" s="85" t="s">
        <v>1575</v>
      </c>
    </row>
    <row r="19" spans="1:2">
      <c r="A19" s="85" t="s">
        <v>2171</v>
      </c>
      <c r="B19" s="85" t="s">
        <v>1585</v>
      </c>
    </row>
    <row r="20" spans="1:2">
      <c r="A20" s="85" t="s">
        <v>2166</v>
      </c>
      <c r="B20" s="85" t="s">
        <v>1580</v>
      </c>
    </row>
    <row r="21" spans="1:2">
      <c r="A21" s="85" t="s">
        <v>2158</v>
      </c>
      <c r="B21" s="85" t="s">
        <v>1572</v>
      </c>
    </row>
    <row r="22" spans="1:2">
      <c r="A22" s="85" t="s">
        <v>2167</v>
      </c>
      <c r="B22" s="85" t="s">
        <v>1581</v>
      </c>
    </row>
    <row r="23" spans="1:2">
      <c r="A23" s="85" t="s">
        <v>2159</v>
      </c>
      <c r="B23" s="85" t="s">
        <v>1573</v>
      </c>
    </row>
    <row r="24" spans="1:2">
      <c r="A24" s="85" t="s">
        <v>2168</v>
      </c>
      <c r="B24" s="85" t="s">
        <v>1582</v>
      </c>
    </row>
    <row r="25" spans="1:2">
      <c r="A25" s="85" t="s">
        <v>2173</v>
      </c>
      <c r="B25" s="85" t="s">
        <v>1587</v>
      </c>
    </row>
    <row r="26" spans="1:2">
      <c r="A26" s="85" t="s">
        <v>2169</v>
      </c>
      <c r="B26" s="85" t="s">
        <v>1583</v>
      </c>
    </row>
    <row r="27" spans="1:2">
      <c r="A27" s="85" t="s">
        <v>2165</v>
      </c>
      <c r="B27" s="85" t="s">
        <v>1579</v>
      </c>
    </row>
    <row r="28" spans="1:2">
      <c r="A28" s="85" t="s">
        <v>2175</v>
      </c>
      <c r="B28" s="85" t="s">
        <v>1589</v>
      </c>
    </row>
    <row r="29" spans="1:2">
      <c r="A29" s="85" t="s">
        <v>2174</v>
      </c>
      <c r="B29" s="85" t="s">
        <v>1588</v>
      </c>
    </row>
    <row r="30" spans="1:2">
      <c r="A30" s="85" t="s">
        <v>2170</v>
      </c>
      <c r="B30" s="85" t="s">
        <v>1584</v>
      </c>
    </row>
    <row r="31" spans="1:2">
      <c r="A31" s="85" t="s">
        <v>2240</v>
      </c>
      <c r="B31" s="85" t="s">
        <v>1654</v>
      </c>
    </row>
    <row r="32" spans="1:2">
      <c r="A32" s="85" t="s">
        <v>2172</v>
      </c>
      <c r="B32" s="85" t="s">
        <v>1586</v>
      </c>
    </row>
    <row r="33" spans="1:2">
      <c r="A33" s="85" t="s">
        <v>2162</v>
      </c>
      <c r="B33" s="85" t="s">
        <v>1576</v>
      </c>
    </row>
    <row r="34" spans="1:2">
      <c r="A34" s="85" t="s">
        <v>2160</v>
      </c>
      <c r="B34" s="85" t="s">
        <v>1574</v>
      </c>
    </row>
    <row r="35" spans="1:2">
      <c r="A35" s="85" t="s">
        <v>2157</v>
      </c>
      <c r="B35" s="85" t="s">
        <v>1571</v>
      </c>
    </row>
    <row r="36" spans="1:2">
      <c r="A36" s="85" t="s">
        <v>2253</v>
      </c>
      <c r="B36" s="85" t="s">
        <v>1667</v>
      </c>
    </row>
    <row r="37" spans="1:2">
      <c r="A37" s="85" t="s">
        <v>2183</v>
      </c>
      <c r="B37" s="85" t="s">
        <v>1597</v>
      </c>
    </row>
    <row r="38" spans="1:2">
      <c r="A38" s="85" t="s">
        <v>2177</v>
      </c>
      <c r="B38" s="85" t="s">
        <v>1591</v>
      </c>
    </row>
    <row r="39" spans="1:2">
      <c r="A39" s="85" t="s">
        <v>2188</v>
      </c>
      <c r="B39" s="85" t="s">
        <v>1602</v>
      </c>
    </row>
    <row r="40" spans="1:2">
      <c r="A40" s="85" t="s">
        <v>2192</v>
      </c>
      <c r="B40" s="85" t="s">
        <v>1606</v>
      </c>
    </row>
    <row r="41" spans="1:2">
      <c r="A41" s="85" t="s">
        <v>2176</v>
      </c>
      <c r="B41" s="85" t="s">
        <v>1590</v>
      </c>
    </row>
    <row r="42" spans="1:2">
      <c r="A42" s="85" t="s">
        <v>1741</v>
      </c>
      <c r="B42" s="85" t="s">
        <v>2105</v>
      </c>
    </row>
    <row r="43" spans="1:2">
      <c r="A43" s="85" t="s">
        <v>2180</v>
      </c>
      <c r="B43" s="85" t="s">
        <v>1594</v>
      </c>
    </row>
    <row r="44" spans="1:2">
      <c r="A44" s="85" t="s">
        <v>2181</v>
      </c>
      <c r="B44" s="85" t="s">
        <v>1595</v>
      </c>
    </row>
    <row r="45" spans="1:2">
      <c r="A45" s="85" t="s">
        <v>2191</v>
      </c>
      <c r="B45" s="85" t="s">
        <v>1605</v>
      </c>
    </row>
    <row r="46" spans="1:2">
      <c r="A46" s="85" t="s">
        <v>2178</v>
      </c>
      <c r="B46" s="85" t="s">
        <v>1592</v>
      </c>
    </row>
    <row r="47" spans="1:2">
      <c r="A47" s="85" t="s">
        <v>2186</v>
      </c>
      <c r="B47" s="85" t="s">
        <v>1600</v>
      </c>
    </row>
    <row r="48" spans="1:2">
      <c r="A48" s="85" t="s">
        <v>2187</v>
      </c>
      <c r="B48" s="85" t="s">
        <v>1601</v>
      </c>
    </row>
    <row r="49" spans="1:2">
      <c r="A49" s="85" t="s">
        <v>2184</v>
      </c>
      <c r="B49" s="85" t="s">
        <v>1598</v>
      </c>
    </row>
    <row r="50" spans="1:2">
      <c r="A50" s="85" t="s">
        <v>2185</v>
      </c>
      <c r="B50" s="85" t="s">
        <v>1599</v>
      </c>
    </row>
    <row r="51" spans="1:2">
      <c r="A51" s="85" t="s">
        <v>2189</v>
      </c>
      <c r="B51" s="85" t="s">
        <v>1603</v>
      </c>
    </row>
    <row r="52" spans="1:2">
      <c r="A52" s="85" t="s">
        <v>2182</v>
      </c>
      <c r="B52" s="85" t="s">
        <v>1596</v>
      </c>
    </row>
    <row r="53" spans="1:2">
      <c r="A53" s="85" t="s">
        <v>2235</v>
      </c>
      <c r="B53" s="85" t="s">
        <v>1649</v>
      </c>
    </row>
    <row r="54" spans="1:2">
      <c r="A54" s="85" t="s">
        <v>2190</v>
      </c>
      <c r="B54" s="85" t="s">
        <v>1604</v>
      </c>
    </row>
    <row r="55" spans="1:2">
      <c r="A55" s="85" t="s">
        <v>2193</v>
      </c>
      <c r="B55" s="85" t="s">
        <v>1607</v>
      </c>
    </row>
    <row r="56" spans="1:2">
      <c r="A56" s="85" t="s">
        <v>2194</v>
      </c>
      <c r="B56" s="85" t="s">
        <v>1608</v>
      </c>
    </row>
    <row r="57" spans="1:2">
      <c r="A57" s="85" t="s">
        <v>2198</v>
      </c>
      <c r="B57" s="85" t="s">
        <v>1612</v>
      </c>
    </row>
    <row r="58" spans="1:2">
      <c r="A58" s="85" t="s">
        <v>2196</v>
      </c>
      <c r="B58" s="85" t="s">
        <v>1610</v>
      </c>
    </row>
    <row r="59" spans="1:2">
      <c r="A59" s="85" t="s">
        <v>2197</v>
      </c>
      <c r="B59" s="85" t="s">
        <v>1611</v>
      </c>
    </row>
    <row r="60" spans="1:2">
      <c r="A60" s="85" t="s">
        <v>2199</v>
      </c>
      <c r="B60" s="85" t="s">
        <v>1613</v>
      </c>
    </row>
    <row r="61" spans="1:2">
      <c r="A61" s="85" t="s">
        <v>1747</v>
      </c>
      <c r="B61" s="85" t="s">
        <v>2111</v>
      </c>
    </row>
    <row r="62" spans="1:2">
      <c r="A62" s="85" t="s">
        <v>2201</v>
      </c>
      <c r="B62" s="85" t="s">
        <v>1615</v>
      </c>
    </row>
    <row r="63" spans="1:2">
      <c r="A63" s="85" t="s">
        <v>2202</v>
      </c>
      <c r="B63" s="85" t="s">
        <v>1616</v>
      </c>
    </row>
    <row r="64" spans="1:2">
      <c r="A64" s="85" t="s">
        <v>1728</v>
      </c>
      <c r="B64" s="85" t="s">
        <v>2092</v>
      </c>
    </row>
    <row r="65" spans="1:2">
      <c r="A65" s="85" t="s">
        <v>2224</v>
      </c>
      <c r="B65" s="85" t="s">
        <v>1638</v>
      </c>
    </row>
    <row r="66" spans="1:2">
      <c r="A66" s="85" t="s">
        <v>2203</v>
      </c>
      <c r="B66" s="85" t="s">
        <v>1617</v>
      </c>
    </row>
    <row r="67" spans="1:2">
      <c r="A67" s="85" t="s">
        <v>2206</v>
      </c>
      <c r="B67" s="85" t="s">
        <v>1620</v>
      </c>
    </row>
    <row r="68" spans="1:2">
      <c r="A68" s="85" t="s">
        <v>2207</v>
      </c>
      <c r="B68" s="85" t="s">
        <v>1621</v>
      </c>
    </row>
    <row r="69" spans="1:2">
      <c r="A69" s="85" t="s">
        <v>2210</v>
      </c>
      <c r="B69" s="85" t="s">
        <v>1624</v>
      </c>
    </row>
    <row r="70" spans="1:2">
      <c r="A70" s="85" t="s">
        <v>2212</v>
      </c>
      <c r="B70" s="85" t="s">
        <v>1626</v>
      </c>
    </row>
    <row r="71" spans="1:2">
      <c r="A71" s="85" t="s">
        <v>2209</v>
      </c>
      <c r="B71" s="85" t="s">
        <v>1623</v>
      </c>
    </row>
    <row r="72" spans="1:2">
      <c r="A72" s="85" t="s">
        <v>2208</v>
      </c>
      <c r="B72" s="85" t="s">
        <v>1622</v>
      </c>
    </row>
    <row r="73" spans="1:2">
      <c r="A73" s="85" t="s">
        <v>2211</v>
      </c>
      <c r="B73" s="85" t="s">
        <v>1625</v>
      </c>
    </row>
    <row r="74" spans="1:2">
      <c r="A74" s="85" t="s">
        <v>2214</v>
      </c>
      <c r="B74" s="85" t="s">
        <v>1628</v>
      </c>
    </row>
    <row r="75" spans="1:2">
      <c r="A75" s="85" t="s">
        <v>2229</v>
      </c>
      <c r="B75" s="85" t="s">
        <v>1643</v>
      </c>
    </row>
    <row r="76" spans="1:2">
      <c r="A76" s="85" t="s">
        <v>1713</v>
      </c>
      <c r="B76" s="85" t="s">
        <v>2077</v>
      </c>
    </row>
    <row r="77" spans="1:2">
      <c r="A77" s="85" t="s">
        <v>2152</v>
      </c>
      <c r="B77" s="85" t="s">
        <v>1566</v>
      </c>
    </row>
    <row r="78" spans="1:2">
      <c r="A78" s="85" t="s">
        <v>2215</v>
      </c>
      <c r="B78" s="85" t="s">
        <v>1629</v>
      </c>
    </row>
    <row r="79" spans="1:2">
      <c r="A79" s="85" t="s">
        <v>2222</v>
      </c>
      <c r="B79" s="85" t="s">
        <v>1636</v>
      </c>
    </row>
    <row r="80" spans="1:2">
      <c r="A80" s="85" t="s">
        <v>2217</v>
      </c>
      <c r="B80" s="85" t="s">
        <v>1631</v>
      </c>
    </row>
    <row r="81" spans="1:2">
      <c r="A81" s="85" t="s">
        <v>2195</v>
      </c>
      <c r="B81" s="85" t="s">
        <v>1609</v>
      </c>
    </row>
    <row r="82" spans="1:2">
      <c r="A82" s="85" t="s">
        <v>2218</v>
      </c>
      <c r="B82" s="85" t="s">
        <v>1632</v>
      </c>
    </row>
    <row r="83" spans="1:2">
      <c r="A83" s="85" t="s">
        <v>2219</v>
      </c>
      <c r="B83" s="85" t="s">
        <v>1633</v>
      </c>
    </row>
    <row r="84" spans="1:2">
      <c r="A84" s="85" t="s">
        <v>2225</v>
      </c>
      <c r="B84" s="85" t="s">
        <v>1639</v>
      </c>
    </row>
    <row r="85" spans="1:2">
      <c r="A85" s="85" t="s">
        <v>2227</v>
      </c>
      <c r="B85" s="85" t="s">
        <v>1641</v>
      </c>
    </row>
    <row r="86" spans="1:2">
      <c r="A86" s="85" t="s">
        <v>2226</v>
      </c>
      <c r="B86" s="85" t="s">
        <v>1640</v>
      </c>
    </row>
    <row r="87" spans="1:2">
      <c r="A87" s="85" t="s">
        <v>2221</v>
      </c>
      <c r="B87" s="85" t="s">
        <v>1635</v>
      </c>
    </row>
    <row r="88" spans="1:2">
      <c r="A88" s="85" t="s">
        <v>2230</v>
      </c>
      <c r="B88" s="85" t="s">
        <v>1644</v>
      </c>
    </row>
    <row r="89" spans="1:2">
      <c r="A89" s="85" t="s">
        <v>2228</v>
      </c>
      <c r="B89" s="85" t="s">
        <v>1642</v>
      </c>
    </row>
    <row r="90" spans="1:2">
      <c r="A90" s="85" t="s">
        <v>2220</v>
      </c>
      <c r="B90" s="85" t="s">
        <v>1634</v>
      </c>
    </row>
    <row r="91" spans="1:2">
      <c r="A91" s="85" t="s">
        <v>2223</v>
      </c>
      <c r="B91" s="85" t="s">
        <v>1637</v>
      </c>
    </row>
    <row r="92" spans="1:2">
      <c r="A92" s="85" t="s">
        <v>2231</v>
      </c>
      <c r="B92" s="85" t="s">
        <v>1645</v>
      </c>
    </row>
    <row r="93" spans="1:2">
      <c r="A93" s="85" t="s">
        <v>2236</v>
      </c>
      <c r="B93" s="85" t="s">
        <v>1650</v>
      </c>
    </row>
    <row r="94" spans="1:2">
      <c r="A94" s="85" t="s">
        <v>2233</v>
      </c>
      <c r="B94" s="85" t="s">
        <v>1647</v>
      </c>
    </row>
    <row r="95" spans="1:2">
      <c r="A95" s="85" t="s">
        <v>2234</v>
      </c>
      <c r="B95" s="85" t="s">
        <v>1648</v>
      </c>
    </row>
    <row r="96" spans="1:2">
      <c r="A96" s="85" t="s">
        <v>2232</v>
      </c>
      <c r="B96" s="85" t="s">
        <v>1646</v>
      </c>
    </row>
    <row r="97" spans="1:2">
      <c r="A97" s="85" t="s">
        <v>2237</v>
      </c>
      <c r="B97" s="85" t="s">
        <v>1651</v>
      </c>
    </row>
    <row r="98" spans="1:2">
      <c r="A98" s="85" t="s">
        <v>2244</v>
      </c>
      <c r="B98" s="85" t="s">
        <v>1658</v>
      </c>
    </row>
    <row r="99" spans="1:2">
      <c r="A99" s="85" t="s">
        <v>2239</v>
      </c>
      <c r="B99" s="85" t="s">
        <v>1653</v>
      </c>
    </row>
    <row r="100" spans="1:2">
      <c r="A100" s="85" t="s">
        <v>2238</v>
      </c>
      <c r="B100" s="85" t="s">
        <v>1652</v>
      </c>
    </row>
    <row r="101" spans="1:2">
      <c r="A101" s="85" t="s">
        <v>2242</v>
      </c>
      <c r="B101" s="85" t="s">
        <v>1656</v>
      </c>
    </row>
    <row r="102" spans="1:2">
      <c r="A102" s="85" t="s">
        <v>2243</v>
      </c>
      <c r="B102" s="85" t="s">
        <v>1657</v>
      </c>
    </row>
    <row r="103" spans="1:2">
      <c r="A103" s="85" t="s">
        <v>2241</v>
      </c>
      <c r="B103" s="85" t="s">
        <v>1655</v>
      </c>
    </row>
    <row r="104" spans="1:2">
      <c r="A104" s="85" t="s">
        <v>2245</v>
      </c>
      <c r="B104" s="85" t="s">
        <v>1659</v>
      </c>
    </row>
    <row r="105" spans="1:2">
      <c r="A105" s="85" t="s">
        <v>2246</v>
      </c>
      <c r="B105" s="85" t="s">
        <v>1660</v>
      </c>
    </row>
    <row r="106" spans="1:2">
      <c r="A106" s="85" t="s">
        <v>2247</v>
      </c>
      <c r="B106" s="85" t="s">
        <v>1661</v>
      </c>
    </row>
    <row r="107" spans="1:2">
      <c r="A107" s="85" t="s">
        <v>2249</v>
      </c>
      <c r="B107" s="85" t="s">
        <v>1663</v>
      </c>
    </row>
    <row r="108" spans="1:2">
      <c r="A108" s="85" t="s">
        <v>2248</v>
      </c>
      <c r="B108" s="85" t="s">
        <v>1662</v>
      </c>
    </row>
    <row r="109" spans="1:2">
      <c r="A109" s="85" t="s">
        <v>2250</v>
      </c>
      <c r="B109" s="85" t="s">
        <v>1664</v>
      </c>
    </row>
    <row r="110" spans="1:2">
      <c r="A110" s="85" t="s">
        <v>2251</v>
      </c>
      <c r="B110" s="85" t="s">
        <v>1665</v>
      </c>
    </row>
    <row r="111" spans="1:2">
      <c r="A111" s="85" t="s">
        <v>2254</v>
      </c>
      <c r="B111" s="85" t="s">
        <v>1668</v>
      </c>
    </row>
    <row r="112" spans="1:2">
      <c r="A112" s="85" t="s">
        <v>1710</v>
      </c>
      <c r="B112" s="85" t="s">
        <v>2074</v>
      </c>
    </row>
    <row r="113" spans="1:2">
      <c r="A113" s="85" t="s">
        <v>2256</v>
      </c>
      <c r="B113" s="85" t="s">
        <v>1670</v>
      </c>
    </row>
    <row r="114" spans="1:2">
      <c r="A114" s="85" t="s">
        <v>2257</v>
      </c>
      <c r="B114" s="85" t="s">
        <v>1671</v>
      </c>
    </row>
    <row r="115" spans="1:2">
      <c r="A115" s="85" t="s">
        <v>2252</v>
      </c>
      <c r="B115" s="85" t="s">
        <v>1666</v>
      </c>
    </row>
    <row r="116" spans="1:2">
      <c r="A116" s="85" t="s">
        <v>2258</v>
      </c>
      <c r="B116" s="85" t="s">
        <v>1672</v>
      </c>
    </row>
    <row r="117" spans="1:2">
      <c r="A117" s="85" t="s">
        <v>2268</v>
      </c>
      <c r="B117" s="85" t="s">
        <v>1682</v>
      </c>
    </row>
    <row r="118" spans="1:2">
      <c r="A118" s="85" t="s">
        <v>2259</v>
      </c>
      <c r="B118" s="85" t="s">
        <v>1673</v>
      </c>
    </row>
    <row r="119" spans="1:2">
      <c r="A119" s="85" t="s">
        <v>2265</v>
      </c>
      <c r="B119" s="85" t="s">
        <v>1679</v>
      </c>
    </row>
    <row r="120" spans="1:2">
      <c r="A120" s="85" t="s">
        <v>2260</v>
      </c>
      <c r="B120" s="85" t="s">
        <v>1674</v>
      </c>
    </row>
    <row r="121" spans="1:2">
      <c r="A121" s="85" t="s">
        <v>2261</v>
      </c>
      <c r="B121" s="85" t="s">
        <v>1675</v>
      </c>
    </row>
    <row r="122" spans="1:2">
      <c r="A122" s="85" t="s">
        <v>2263</v>
      </c>
      <c r="B122" s="85" t="s">
        <v>1677</v>
      </c>
    </row>
    <row r="123" spans="1:2">
      <c r="A123" s="85" t="s">
        <v>2266</v>
      </c>
      <c r="B123" s="85" t="s">
        <v>1680</v>
      </c>
    </row>
    <row r="124" spans="1:2">
      <c r="A124" s="85" t="s">
        <v>2267</v>
      </c>
      <c r="B124" s="85" t="s">
        <v>1681</v>
      </c>
    </row>
    <row r="125" spans="1:2">
      <c r="A125" s="85" t="s">
        <v>2269</v>
      </c>
      <c r="B125" s="85" t="s">
        <v>1683</v>
      </c>
    </row>
    <row r="126" spans="1:2">
      <c r="A126" s="85" t="s">
        <v>2277</v>
      </c>
      <c r="B126" s="85" t="s">
        <v>1691</v>
      </c>
    </row>
    <row r="127" spans="1:2">
      <c r="A127" s="85" t="s">
        <v>2273</v>
      </c>
      <c r="B127" s="85" t="s">
        <v>1687</v>
      </c>
    </row>
    <row r="128" spans="1:2">
      <c r="A128" s="85" t="s">
        <v>2288</v>
      </c>
      <c r="B128" s="85" t="s">
        <v>1702</v>
      </c>
    </row>
    <row r="129" spans="1:2">
      <c r="A129" s="85" t="s">
        <v>2289</v>
      </c>
      <c r="B129" s="85" t="s">
        <v>2050</v>
      </c>
    </row>
    <row r="130" spans="1:2">
      <c r="A130" s="85" t="s">
        <v>2274</v>
      </c>
      <c r="B130" s="85" t="s">
        <v>1688</v>
      </c>
    </row>
    <row r="131" spans="1:2">
      <c r="A131" s="85" t="s">
        <v>2278</v>
      </c>
      <c r="B131" s="85" t="s">
        <v>1692</v>
      </c>
    </row>
    <row r="132" spans="1:2">
      <c r="A132" s="85" t="s">
        <v>2279</v>
      </c>
      <c r="B132" s="85" t="s">
        <v>1693</v>
      </c>
    </row>
    <row r="133" spans="1:2">
      <c r="A133" s="85" t="s">
        <v>2276</v>
      </c>
      <c r="B133" s="85" t="s">
        <v>1690</v>
      </c>
    </row>
    <row r="134" spans="1:2">
      <c r="A134" s="85" t="s">
        <v>2286</v>
      </c>
      <c r="B134" s="85" t="s">
        <v>1700</v>
      </c>
    </row>
    <row r="135" spans="1:2">
      <c r="A135" s="85" t="s">
        <v>2284</v>
      </c>
      <c r="B135" s="85" t="s">
        <v>1698</v>
      </c>
    </row>
    <row r="136" spans="1:2">
      <c r="A136" s="85" t="s">
        <v>2287</v>
      </c>
      <c r="B136" s="85" t="s">
        <v>1701</v>
      </c>
    </row>
    <row r="137" spans="1:2">
      <c r="A137" s="85" t="s">
        <v>2290</v>
      </c>
      <c r="B137" s="85" t="s">
        <v>2051</v>
      </c>
    </row>
    <row r="138" spans="1:2">
      <c r="A138" s="85" t="s">
        <v>2275</v>
      </c>
      <c r="B138" s="85" t="s">
        <v>1689</v>
      </c>
    </row>
    <row r="139" spans="1:2">
      <c r="A139" s="85" t="s">
        <v>2213</v>
      </c>
      <c r="B139" s="85" t="s">
        <v>1627</v>
      </c>
    </row>
    <row r="140" spans="1:2">
      <c r="A140" s="85" t="s">
        <v>2272</v>
      </c>
      <c r="B140" s="85" t="s">
        <v>1686</v>
      </c>
    </row>
    <row r="141" spans="1:2">
      <c r="A141" s="85" t="s">
        <v>2271</v>
      </c>
      <c r="B141" s="85" t="s">
        <v>1685</v>
      </c>
    </row>
    <row r="142" spans="1:2">
      <c r="A142" s="85" t="s">
        <v>2281</v>
      </c>
      <c r="B142" s="85" t="s">
        <v>1695</v>
      </c>
    </row>
    <row r="143" spans="1:2">
      <c r="A143" s="85" t="s">
        <v>2285</v>
      </c>
      <c r="B143" s="85" t="s">
        <v>1699</v>
      </c>
    </row>
    <row r="144" spans="1:2">
      <c r="A144" s="85" t="s">
        <v>2270</v>
      </c>
      <c r="B144" s="85" t="s">
        <v>1684</v>
      </c>
    </row>
    <row r="145" spans="1:2">
      <c r="A145" s="85" t="s">
        <v>2283</v>
      </c>
      <c r="B145" s="85" t="s">
        <v>1697</v>
      </c>
    </row>
    <row r="146" spans="1:2">
      <c r="A146" s="85" t="s">
        <v>2280</v>
      </c>
      <c r="B146" s="85" t="s">
        <v>1694</v>
      </c>
    </row>
    <row r="147" spans="1:2">
      <c r="A147" s="85" t="s">
        <v>2291</v>
      </c>
      <c r="B147" s="85" t="s">
        <v>2052</v>
      </c>
    </row>
    <row r="148" spans="1:2">
      <c r="A148" s="85" t="s">
        <v>2301</v>
      </c>
      <c r="B148" s="85" t="s">
        <v>2062</v>
      </c>
    </row>
    <row r="149" spans="1:2">
      <c r="A149" s="85" t="s">
        <v>2300</v>
      </c>
      <c r="B149" s="85" t="s">
        <v>2061</v>
      </c>
    </row>
    <row r="150" spans="1:2">
      <c r="A150" s="85" t="s">
        <v>2298</v>
      </c>
      <c r="B150" s="85" t="s">
        <v>2059</v>
      </c>
    </row>
    <row r="151" spans="1:2">
      <c r="A151" s="85" t="s">
        <v>2146</v>
      </c>
      <c r="B151" s="85" t="s">
        <v>1560</v>
      </c>
    </row>
    <row r="152" spans="1:2">
      <c r="A152" s="85" t="s">
        <v>2292</v>
      </c>
      <c r="B152" s="85" t="s">
        <v>2053</v>
      </c>
    </row>
    <row r="153" spans="1:2">
      <c r="A153" s="85" t="s">
        <v>2302</v>
      </c>
      <c r="B153" s="85" t="s">
        <v>2063</v>
      </c>
    </row>
    <row r="154" spans="1:2">
      <c r="A154" s="85" t="s">
        <v>2296</v>
      </c>
      <c r="B154" s="85" t="s">
        <v>2057</v>
      </c>
    </row>
    <row r="155" spans="1:2">
      <c r="A155" s="85" t="s">
        <v>2293</v>
      </c>
      <c r="B155" s="85" t="s">
        <v>2054</v>
      </c>
    </row>
    <row r="156" spans="1:2">
      <c r="A156" s="85" t="s">
        <v>2295</v>
      </c>
      <c r="B156" s="85" t="s">
        <v>2056</v>
      </c>
    </row>
    <row r="157" spans="1:2">
      <c r="A157" s="85" t="s">
        <v>2297</v>
      </c>
      <c r="B157" s="85" t="s">
        <v>2058</v>
      </c>
    </row>
    <row r="158" spans="1:2">
      <c r="A158" s="85" t="s">
        <v>2294</v>
      </c>
      <c r="B158" s="85" t="s">
        <v>2055</v>
      </c>
    </row>
    <row r="159" spans="1:2">
      <c r="A159" s="85" t="s">
        <v>2282</v>
      </c>
      <c r="B159" s="85" t="s">
        <v>1696</v>
      </c>
    </row>
    <row r="160" spans="1:2">
      <c r="A160" s="85" t="s">
        <v>2299</v>
      </c>
      <c r="B160" s="85" t="s">
        <v>2060</v>
      </c>
    </row>
    <row r="161" spans="1:2">
      <c r="A161" s="85" t="s">
        <v>2303</v>
      </c>
      <c r="B161" s="85" t="s">
        <v>2064</v>
      </c>
    </row>
    <row r="162" spans="1:2">
      <c r="A162" s="85" t="s">
        <v>2304</v>
      </c>
      <c r="B162" s="85" t="s">
        <v>2065</v>
      </c>
    </row>
    <row r="163" spans="1:2">
      <c r="A163" s="85" t="s">
        <v>1706</v>
      </c>
      <c r="B163" s="85" t="s">
        <v>2070</v>
      </c>
    </row>
    <row r="164" spans="1:2">
      <c r="A164" s="85" t="s">
        <v>2305</v>
      </c>
      <c r="B164" s="85" t="s">
        <v>2066</v>
      </c>
    </row>
    <row r="165" spans="1:2">
      <c r="A165" s="85" t="s">
        <v>1707</v>
      </c>
      <c r="B165" s="85" t="s">
        <v>2071</v>
      </c>
    </row>
    <row r="166" spans="1:2">
      <c r="A166" s="85" t="s">
        <v>1712</v>
      </c>
      <c r="B166" s="85" t="s">
        <v>2076</v>
      </c>
    </row>
    <row r="167" spans="1:2">
      <c r="A167" s="85" t="s">
        <v>1704</v>
      </c>
      <c r="B167" s="85" t="s">
        <v>2068</v>
      </c>
    </row>
    <row r="168" spans="1:2">
      <c r="A168" s="85" t="s">
        <v>1705</v>
      </c>
      <c r="B168" s="85" t="s">
        <v>2069</v>
      </c>
    </row>
    <row r="169" spans="1:2">
      <c r="A169" s="85" t="s">
        <v>2306</v>
      </c>
      <c r="B169" s="85" t="s">
        <v>2067</v>
      </c>
    </row>
    <row r="170" spans="1:2">
      <c r="A170" s="85" t="s">
        <v>1708</v>
      </c>
      <c r="B170" s="85" t="s">
        <v>2072</v>
      </c>
    </row>
    <row r="171" spans="1:2">
      <c r="A171" s="85" t="s">
        <v>1711</v>
      </c>
      <c r="B171" s="85" t="s">
        <v>2075</v>
      </c>
    </row>
    <row r="172" spans="1:2">
      <c r="A172" s="85" t="s">
        <v>1709</v>
      </c>
      <c r="B172" s="85" t="s">
        <v>2073</v>
      </c>
    </row>
    <row r="173" spans="1:2">
      <c r="A173" s="85" t="s">
        <v>1714</v>
      </c>
      <c r="B173" s="85" t="s">
        <v>2078</v>
      </c>
    </row>
    <row r="174" spans="1:2">
      <c r="A174" s="85" t="s">
        <v>1715</v>
      </c>
      <c r="B174" s="85" t="s">
        <v>2079</v>
      </c>
    </row>
    <row r="175" spans="1:2">
      <c r="A175" s="85" t="s">
        <v>1716</v>
      </c>
      <c r="B175" s="85" t="s">
        <v>2080</v>
      </c>
    </row>
    <row r="176" spans="1:2">
      <c r="A176" s="85" t="s">
        <v>1717</v>
      </c>
      <c r="B176" s="85" t="s">
        <v>2081</v>
      </c>
    </row>
    <row r="177" spans="1:2">
      <c r="A177" s="85" t="s">
        <v>1718</v>
      </c>
      <c r="B177" s="85" t="s">
        <v>2082</v>
      </c>
    </row>
    <row r="178" spans="1:2">
      <c r="A178" s="85" t="s">
        <v>2255</v>
      </c>
      <c r="B178" s="85" t="s">
        <v>1669</v>
      </c>
    </row>
    <row r="179" spans="1:2">
      <c r="A179" s="85" t="s">
        <v>2262</v>
      </c>
      <c r="B179" s="85" t="s">
        <v>1676</v>
      </c>
    </row>
    <row r="180" spans="1:2">
      <c r="A180" s="85" t="s">
        <v>1762</v>
      </c>
      <c r="B180" s="85" t="s">
        <v>2126</v>
      </c>
    </row>
    <row r="181" spans="1:2">
      <c r="A181" s="85" t="s">
        <v>1769</v>
      </c>
      <c r="B181" s="85" t="s">
        <v>2133</v>
      </c>
    </row>
    <row r="182" spans="1:2">
      <c r="A182" s="85" t="s">
        <v>1729</v>
      </c>
      <c r="B182" s="85" t="s">
        <v>2093</v>
      </c>
    </row>
    <row r="183" spans="1:2">
      <c r="A183" s="85" t="s">
        <v>1732</v>
      </c>
      <c r="B183" s="85" t="s">
        <v>2096</v>
      </c>
    </row>
    <row r="184" spans="1:2">
      <c r="A184" s="85" t="s">
        <v>1719</v>
      </c>
      <c r="B184" s="85" t="s">
        <v>2083</v>
      </c>
    </row>
    <row r="185" spans="1:2">
      <c r="A185" s="85" t="s">
        <v>1721</v>
      </c>
      <c r="B185" s="85" t="s">
        <v>2085</v>
      </c>
    </row>
    <row r="186" spans="1:2">
      <c r="A186" s="85" t="s">
        <v>1738</v>
      </c>
      <c r="B186" s="85" t="s">
        <v>2102</v>
      </c>
    </row>
    <row r="187" spans="1:2">
      <c r="A187" s="85" t="s">
        <v>1727</v>
      </c>
      <c r="B187" s="85" t="s">
        <v>2091</v>
      </c>
    </row>
    <row r="188" spans="1:2">
      <c r="A188" s="85" t="s">
        <v>1722</v>
      </c>
      <c r="B188" s="85" t="s">
        <v>2086</v>
      </c>
    </row>
    <row r="189" spans="1:2">
      <c r="A189" s="85" t="s">
        <v>1734</v>
      </c>
      <c r="B189" s="85" t="s">
        <v>2098</v>
      </c>
    </row>
    <row r="190" spans="1:2">
      <c r="A190" s="85" t="s">
        <v>1735</v>
      </c>
      <c r="B190" s="85" t="s">
        <v>2099</v>
      </c>
    </row>
    <row r="191" spans="1:2">
      <c r="A191" s="85" t="s">
        <v>1726</v>
      </c>
      <c r="B191" s="85" t="s">
        <v>2090</v>
      </c>
    </row>
    <row r="192" spans="1:2">
      <c r="A192" s="85" t="s">
        <v>1730</v>
      </c>
      <c r="B192" s="85" t="s">
        <v>2094</v>
      </c>
    </row>
    <row r="193" spans="1:2">
      <c r="A193" s="85" t="s">
        <v>1772</v>
      </c>
      <c r="B193" s="85" t="s">
        <v>2136</v>
      </c>
    </row>
    <row r="194" spans="1:2">
      <c r="A194" s="85" t="s">
        <v>1723</v>
      </c>
      <c r="B194" s="85" t="s">
        <v>2087</v>
      </c>
    </row>
    <row r="195" spans="1:2">
      <c r="A195" s="85" t="s">
        <v>2205</v>
      </c>
      <c r="B195" s="85" t="s">
        <v>1619</v>
      </c>
    </row>
    <row r="196" spans="1:2">
      <c r="A196" s="85" t="s">
        <v>2264</v>
      </c>
      <c r="B196" s="85" t="s">
        <v>1678</v>
      </c>
    </row>
    <row r="197" spans="1:2">
      <c r="A197" s="85" t="s">
        <v>1724</v>
      </c>
      <c r="B197" s="85" t="s">
        <v>2088</v>
      </c>
    </row>
    <row r="198" spans="1:2">
      <c r="A198" s="85" t="s">
        <v>1731</v>
      </c>
      <c r="B198" s="85" t="s">
        <v>2095</v>
      </c>
    </row>
    <row r="199" spans="1:2">
      <c r="A199" s="85" t="s">
        <v>1720</v>
      </c>
      <c r="B199" s="85" t="s">
        <v>2084</v>
      </c>
    </row>
    <row r="200" spans="1:2">
      <c r="A200" s="85" t="s">
        <v>1733</v>
      </c>
      <c r="B200" s="85" t="s">
        <v>2097</v>
      </c>
    </row>
    <row r="201" spans="1:2">
      <c r="A201" s="85" t="s">
        <v>1725</v>
      </c>
      <c r="B201" s="85" t="s">
        <v>2089</v>
      </c>
    </row>
    <row r="202" spans="1:2">
      <c r="A202" s="85" t="s">
        <v>1737</v>
      </c>
      <c r="B202" s="85" t="s">
        <v>2101</v>
      </c>
    </row>
    <row r="203" spans="1:2">
      <c r="A203" s="85" t="s">
        <v>1736</v>
      </c>
      <c r="B203" s="85" t="s">
        <v>2100</v>
      </c>
    </row>
    <row r="204" spans="1:2">
      <c r="A204" s="85" t="s">
        <v>2179</v>
      </c>
      <c r="B204" s="85" t="s">
        <v>1593</v>
      </c>
    </row>
    <row r="205" spans="1:2">
      <c r="A205" s="85" t="s">
        <v>1739</v>
      </c>
      <c r="B205" s="85" t="s">
        <v>2103</v>
      </c>
    </row>
    <row r="206" spans="1:2">
      <c r="A206" s="85" t="s">
        <v>1753</v>
      </c>
      <c r="B206" s="85" t="s">
        <v>2117</v>
      </c>
    </row>
    <row r="207" spans="1:2">
      <c r="A207" s="85" t="s">
        <v>1744</v>
      </c>
      <c r="B207" s="85" t="s">
        <v>2108</v>
      </c>
    </row>
    <row r="208" spans="1:2">
      <c r="A208" s="85" t="s">
        <v>1754</v>
      </c>
      <c r="B208" s="85" t="s">
        <v>2118</v>
      </c>
    </row>
    <row r="209" spans="1:2">
      <c r="A209" s="85" t="s">
        <v>1743</v>
      </c>
      <c r="B209" s="85" t="s">
        <v>2107</v>
      </c>
    </row>
    <row r="210" spans="1:2">
      <c r="A210" s="85" t="s">
        <v>1742</v>
      </c>
      <c r="B210" s="85" t="s">
        <v>2106</v>
      </c>
    </row>
    <row r="211" spans="1:2">
      <c r="A211" s="85" t="s">
        <v>1745</v>
      </c>
      <c r="B211" s="85" t="s">
        <v>2109</v>
      </c>
    </row>
    <row r="212" spans="1:2">
      <c r="A212" s="85" t="s">
        <v>1748</v>
      </c>
      <c r="B212" s="85" t="s">
        <v>2112</v>
      </c>
    </row>
    <row r="213" spans="1:2">
      <c r="A213" s="85" t="s">
        <v>1749</v>
      </c>
      <c r="B213" s="85" t="s">
        <v>2113</v>
      </c>
    </row>
    <row r="214" spans="1:2">
      <c r="A214" s="85" t="s">
        <v>1750</v>
      </c>
      <c r="B214" s="85" t="s">
        <v>2114</v>
      </c>
    </row>
    <row r="215" spans="1:2">
      <c r="A215" s="85" t="s">
        <v>1751</v>
      </c>
      <c r="B215" s="85" t="s">
        <v>2115</v>
      </c>
    </row>
    <row r="216" spans="1:2">
      <c r="A216" s="85" t="s">
        <v>1746</v>
      </c>
      <c r="B216" s="85" t="s">
        <v>2110</v>
      </c>
    </row>
    <row r="217" spans="1:2">
      <c r="A217" s="85" t="s">
        <v>1740</v>
      </c>
      <c r="B217" s="85" t="s">
        <v>2104</v>
      </c>
    </row>
    <row r="218" spans="1:2">
      <c r="A218" s="85" t="s">
        <v>1752</v>
      </c>
      <c r="B218" s="85" t="s">
        <v>2116</v>
      </c>
    </row>
    <row r="219" spans="1:2">
      <c r="A219" s="85" t="s">
        <v>1755</v>
      </c>
      <c r="B219" s="85" t="s">
        <v>2119</v>
      </c>
    </row>
    <row r="220" spans="1:2">
      <c r="A220" s="85" t="s">
        <v>1756</v>
      </c>
      <c r="B220" s="85" t="s">
        <v>2120</v>
      </c>
    </row>
    <row r="221" spans="1:2">
      <c r="A221" s="85" t="s">
        <v>2147</v>
      </c>
      <c r="B221" s="85" t="s">
        <v>1561</v>
      </c>
    </row>
    <row r="222" spans="1:2">
      <c r="A222" s="85" t="s">
        <v>2216</v>
      </c>
      <c r="B222" s="85" t="s">
        <v>1630</v>
      </c>
    </row>
    <row r="223" spans="1:2">
      <c r="A223" s="85" t="s">
        <v>1759</v>
      </c>
      <c r="B223" s="85" t="s">
        <v>2123</v>
      </c>
    </row>
    <row r="224" spans="1:2">
      <c r="A224" s="85" t="s">
        <v>1757</v>
      </c>
      <c r="B224" s="85" t="s">
        <v>2121</v>
      </c>
    </row>
    <row r="225" spans="1:2">
      <c r="A225" s="85" t="s">
        <v>1758</v>
      </c>
      <c r="B225" s="85" t="s">
        <v>2122</v>
      </c>
    </row>
    <row r="226" spans="1:2">
      <c r="A226" s="85" t="s">
        <v>1760</v>
      </c>
      <c r="B226" s="85" t="s">
        <v>2124</v>
      </c>
    </row>
    <row r="227" spans="1:2">
      <c r="A227" s="85" t="s">
        <v>1767</v>
      </c>
      <c r="B227" s="85" t="s">
        <v>2131</v>
      </c>
    </row>
    <row r="228" spans="1:2">
      <c r="A228" s="85" t="s">
        <v>1761</v>
      </c>
      <c r="B228" s="85" t="s">
        <v>2125</v>
      </c>
    </row>
    <row r="229" spans="1:2">
      <c r="A229" s="85" t="s">
        <v>1763</v>
      </c>
      <c r="B229" s="85" t="s">
        <v>2127</v>
      </c>
    </row>
    <row r="230" spans="1:2">
      <c r="A230" s="85" t="s">
        <v>1766</v>
      </c>
      <c r="B230" s="85" t="s">
        <v>2130</v>
      </c>
    </row>
    <row r="231" spans="1:2">
      <c r="A231" s="85" t="s">
        <v>1764</v>
      </c>
      <c r="B231" s="85" t="s">
        <v>2128</v>
      </c>
    </row>
    <row r="232" spans="1:2">
      <c r="A232" s="85" t="s">
        <v>1765</v>
      </c>
      <c r="B232" s="85" t="s">
        <v>2129</v>
      </c>
    </row>
    <row r="233" spans="1:2">
      <c r="A233" s="85" t="s">
        <v>1768</v>
      </c>
      <c r="B233" s="85" t="s">
        <v>2132</v>
      </c>
    </row>
    <row r="234" spans="1:2">
      <c r="A234" s="85" t="s">
        <v>2204</v>
      </c>
      <c r="B234" s="85" t="s">
        <v>1618</v>
      </c>
    </row>
    <row r="235" spans="1:2">
      <c r="A235" s="85" t="s">
        <v>1770</v>
      </c>
      <c r="B235" s="85" t="s">
        <v>2134</v>
      </c>
    </row>
    <row r="236" spans="1:2">
      <c r="A236" s="85" t="s">
        <v>1771</v>
      </c>
      <c r="B236" s="85" t="s">
        <v>2135</v>
      </c>
    </row>
    <row r="237" spans="1:2">
      <c r="A237" s="85" t="s">
        <v>1773</v>
      </c>
      <c r="B237" s="85" t="s">
        <v>2137</v>
      </c>
    </row>
    <row r="238" spans="1:2">
      <c r="A238" s="85" t="s">
        <v>1774</v>
      </c>
      <c r="B238" s="85" t="s">
        <v>2138</v>
      </c>
    </row>
    <row r="239" spans="1:2">
      <c r="A239" s="85" t="s">
        <v>1775</v>
      </c>
      <c r="B239" s="85" t="s">
        <v>2139</v>
      </c>
    </row>
  </sheetData>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75"/>
  <sheetData/>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70" zoomScaleNormal="70" workbookViewId="0"/>
  </sheetViews>
  <sheetFormatPr defaultRowHeight="12.75"/>
  <cols>
    <col min="1" max="1" width="143" customWidth="1"/>
    <col min="2" max="2" width="3" customWidth="1"/>
    <col min="3" max="3" width="8.75" style="127" customWidth="1"/>
  </cols>
  <sheetData>
    <row r="1" spans="1:2" ht="126" customHeight="1">
      <c r="A1" s="137" t="str">
        <f ca="1">OFFSET(L!$C$1,MATCH("Instructions"&amp;ADDRESS(ROW(),COLUMN(),4),L!$A:$A,0)-1,SL,,)</f>
        <v>CFSI website: (www.conflictfreesourcing.org)
Training and guidance, template, Conflict-Free Smelter Program compliant smelter list.</v>
      </c>
      <c r="B1" s="128" t="s">
        <v>871</v>
      </c>
    </row>
    <row r="2" spans="1:2" ht="30">
      <c r="A2" s="138" t="str">
        <f ca="1">OFFSET(L!$C$1,MATCH("Instructions"&amp;ADDRESS(ROW(),COLUMN(),4),L!$A:$A,0)-1,SL,,)</f>
        <v>Introduction</v>
      </c>
      <c r="B2" s="128" t="s">
        <v>2553</v>
      </c>
    </row>
    <row r="3" spans="1:2" ht="173.25" customHeight="1">
      <c r="A3" s="135"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8" t="s">
        <v>2554</v>
      </c>
    </row>
    <row r="4" spans="1:2" ht="150">
      <c r="A4" s="13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8" t="s">
        <v>2560</v>
      </c>
    </row>
    <row r="5" spans="1:2" ht="15">
      <c r="A5" s="139"/>
      <c r="B5" s="128"/>
    </row>
    <row r="6" spans="1:2" ht="30">
      <c r="A6" s="138" t="str">
        <f ca="1">OFFSET(L!$C$1,MATCH("Instructions"&amp;ADDRESS(ROW(),COLUMN(),4),L!$A:$A,0)-1,SL,,)</f>
        <v>Instructions for completing Company Information questions (rows 8 - 22).
Provide comments in ENGLISH only</v>
      </c>
      <c r="B6" s="128" t="s">
        <v>2553</v>
      </c>
    </row>
    <row r="7" spans="1:2" ht="22.15" customHeight="1">
      <c r="A7" s="135" t="str">
        <f ca="1">OFFSET(L!$C$1,MATCH("Instructions"&amp;ADDRESS(ROW(),COLUMN(),4),L!$A:$A,0)-1,SL,,)</f>
        <v xml:space="preserve">Note:  Entries with (*) are mandatory fields. </v>
      </c>
      <c r="B7" s="128"/>
    </row>
    <row r="8" spans="1:2" ht="19.5" customHeight="1">
      <c r="A8" s="135" t="str">
        <f ca="1">OFFSET(L!$C$1,MATCH("Instructions"&amp;ADDRESS(ROW(),COLUMN(),4),L!$A:$A,0)-1,SL,,)</f>
        <v>1. Insert your company's Legal Name.  Please do not use abbreviations</v>
      </c>
      <c r="B8" s="128"/>
    </row>
    <row r="9" spans="1:2" ht="300">
      <c r="A9" s="20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8" t="s">
        <v>2552</v>
      </c>
    </row>
    <row r="10" spans="1:2" ht="19.5" customHeight="1">
      <c r="A10" s="135" t="str">
        <f ca="1">OFFSET(L!$C$1,MATCH("Instructions"&amp;ADDRESS(ROW(),COLUMN(),4),L!$A:$A,0)-1,SL,,)</f>
        <v>3. Insert your company’s unique identifier number or code (DUNS number, VAT number, customer-specific identifier, etc.)</v>
      </c>
      <c r="B10" s="128"/>
    </row>
    <row r="11" spans="1:2" ht="22.15" customHeight="1">
      <c r="A11" s="135" t="str">
        <f ca="1">OFFSET(L!$C$1,MATCH("Instructions"&amp;ADDRESS(ROW(),COLUMN(),4),L!$A:$A,0)-1,SL,,)</f>
        <v xml:space="preserve">4. Insert the source for the unique identifier number or code ("DUNS", "VAT", "Customer", etc).  </v>
      </c>
      <c r="B11" s="128"/>
    </row>
    <row r="12" spans="1:2" ht="30">
      <c r="A12" s="135" t="str">
        <f ca="1">OFFSET(L!$C$1,MATCH("Instructions"&amp;ADDRESS(ROW(),COLUMN(),4),L!$A:$A,0)-1,SL,,)</f>
        <v>5. Insert your full company address (street, city, state, country, postal code).  This field is optional.</v>
      </c>
      <c r="B12" s="128" t="s">
        <v>2553</v>
      </c>
    </row>
    <row r="13" spans="1:2" ht="23.65" customHeight="1">
      <c r="A13" s="135" t="str">
        <f ca="1">OFFSET(L!$C$1,MATCH("Instructions"&amp;ADDRESS(ROW(),COLUMN(),4),L!$A:$A,0)-1,SL,,)</f>
        <v>6. Insert the name of the person to contact regarding the contents of the declaration information. This field is mandatory.</v>
      </c>
      <c r="B13" s="128"/>
    </row>
    <row r="14" spans="1:2" ht="30">
      <c r="A14" s="135" t="str">
        <f ca="1">OFFSET(L!$C$1,MATCH("Instructions"&amp;ADDRESS(ROW(),COLUMN(),4),L!$A:$A,0)-1,SL,,)</f>
        <v>7. Insert the email address of the contact person.  If an email address is not available, state ‘‘not available’’ or ‘‘n/a.’’ A blank field may cause an error in form implementation.  This field is mandatory.</v>
      </c>
      <c r="B14" s="128"/>
    </row>
    <row r="15" spans="1:2" ht="26.65" customHeight="1">
      <c r="A15" s="135" t="str">
        <f ca="1">OFFSET(L!$C$1,MATCH("Instructions"&amp;ADDRESS(ROW(),COLUMN(),4),L!$A:$A,0)-1,SL,,)</f>
        <v>8. Insert the telephone number for the contact. This field is mandatory.</v>
      </c>
      <c r="B15" s="128"/>
    </row>
    <row r="16" spans="1:2" ht="49.9" customHeight="1">
      <c r="A16" s="13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8"/>
    </row>
    <row r="17" spans="1:2" ht="20.65" customHeight="1">
      <c r="A17" s="135" t="str">
        <f ca="1">OFFSET(L!$C$1,MATCH("Instructions"&amp;ADDRESS(ROW(),COLUMN(),4),L!$A:$A,0)-1,SL,,)</f>
        <v>10. Insert the title for the Authorizing person. This field is optional.</v>
      </c>
      <c r="B17" s="128"/>
    </row>
    <row r="18" spans="1:2" ht="39" customHeight="1">
      <c r="A18" s="135" t="str">
        <f ca="1">OFFSET(L!$C$1,MATCH("Instructions"&amp;ADDRESS(ROW(),COLUMN(),4),L!$A:$A,0)-1,SL,,)</f>
        <v>11. Insert the email address of the Authorizing person.  If an email address is not available, state ‘‘not available’’ or ‘‘n/a.’’ A blank field may cause an error in form implementation.  This field is mandatory.</v>
      </c>
      <c r="B18" s="128"/>
    </row>
    <row r="19" spans="1:2" ht="21" customHeight="1">
      <c r="A19" s="135" t="str">
        <f ca="1">OFFSET(L!$C$1,MATCH("Instructions"&amp;ADDRESS(ROW(),COLUMN(),4),L!$A:$A,0)-1,SL,,)</f>
        <v>12. Insert the telephone number for the Authorizing person. This field is mandatory.</v>
      </c>
      <c r="B19" s="128"/>
    </row>
    <row r="20" spans="1:2" ht="22.15" customHeight="1">
      <c r="A20" s="135" t="str">
        <f ca="1">OFFSET(L!$C$1,MATCH("Instructions"&amp;ADDRESS(ROW(),COLUMN(),4),L!$A:$A,0)-1,SL,,)</f>
        <v>13. Please enter the Date of Completion for this form using the format DD-MMM-YYYY.  This field is mandatory.</v>
      </c>
      <c r="B20" s="128"/>
    </row>
    <row r="21" spans="1:2" ht="30">
      <c r="A21" s="135" t="str">
        <f ca="1">OFFSET(L!$C$1,MATCH("Instructions"&amp;ADDRESS(ROW(),COLUMN(),4),L!$A:$A,0)-1,SL,,)</f>
        <v xml:space="preserve">14. As an example, the user may save the file name as:  companyname-date.xls (date as YYYY-MM-DD).  </v>
      </c>
      <c r="B21" s="128" t="s">
        <v>2553</v>
      </c>
    </row>
    <row r="22" spans="1:2" ht="15">
      <c r="A22" s="139"/>
      <c r="B22" s="128"/>
    </row>
    <row r="23" spans="1:2" ht="35.65" customHeight="1">
      <c r="A23" s="138" t="str">
        <f ca="1">OFFSET(L!$C$1,MATCH("Instructions"&amp;ADDRESS(ROW(),COLUMN(),4),L!$A:$A,0)-1,SL,,)</f>
        <v>Instructions for completing the seven Due Diligence Questions (rows 24 - 65).
Provide answers in ENGLISH only</v>
      </c>
      <c r="B23" s="128" t="s">
        <v>2553</v>
      </c>
    </row>
    <row r="24" spans="1:2" ht="77.650000000000006" customHeight="1">
      <c r="A24" s="13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8" t="s">
        <v>2556</v>
      </c>
    </row>
    <row r="25" spans="1:2" ht="77.650000000000006" customHeight="1">
      <c r="A25" s="13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8" t="s">
        <v>2553</v>
      </c>
    </row>
    <row r="26" spans="1:2" ht="195">
      <c r="A26" s="13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8" t="s">
        <v>2553</v>
      </c>
    </row>
    <row r="27" spans="1:2" ht="30">
      <c r="A27" s="135" t="str">
        <f ca="1">OFFSET(L!$C$1,MATCH("Instructions"&amp;ADDRESS(ROW(),COLUMN(),4),L!$A:$A,0)-1,SL,,)</f>
        <v>Some companies may require substantiation for a "No" answer that should be entered into the Comment Field.</v>
      </c>
      <c r="B27" s="128" t="s">
        <v>2553</v>
      </c>
    </row>
    <row r="28" spans="1:2" ht="169.5" customHeight="1">
      <c r="A28" s="135"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8"/>
    </row>
    <row r="29" spans="1:2" ht="90">
      <c r="A29" s="135" t="str">
        <f ca="1">OFFSET(L!$C$1,MATCH("Instructions"&amp;ADDRESS(ROW(),COLUMN(),4),L!$A:$A,0)-1,SL,,)</f>
        <v>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v>
      </c>
      <c r="B29" s="128" t="s">
        <v>2553</v>
      </c>
    </row>
    <row r="30" spans="1:2" ht="135">
      <c r="A30" s="135"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8" t="s">
        <v>2553</v>
      </c>
    </row>
    <row r="31" spans="1:2" ht="180">
      <c r="A31" s="135"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8" t="s">
        <v>2556</v>
      </c>
    </row>
    <row r="32" spans="1:2" ht="52.9" customHeight="1">
      <c r="A32" s="135"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8"/>
    </row>
    <row r="33" spans="1:3" ht="71.650000000000006" customHeight="1">
      <c r="A33" s="135"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8" t="s">
        <v>2553</v>
      </c>
    </row>
    <row r="34" spans="1:3" ht="25.15" customHeight="1">
      <c r="A34" s="135" t="str">
        <f ca="1">OFFSET(L!$C$1,MATCH("Instructions"&amp;ADDRESS(ROW(),COLUMN(),4),L!$A:$A,0)-1,SL,,)</f>
        <v>Provide comments in the Comment sections as required to clarify your responses.</v>
      </c>
      <c r="B34" s="128"/>
    </row>
    <row r="35" spans="1:3" ht="15">
      <c r="A35" s="139"/>
      <c r="B35" s="128"/>
    </row>
    <row r="36" spans="1:3" ht="60" customHeight="1">
      <c r="A36" s="138" t="str">
        <f ca="1">OFFSET(L!$C$1,MATCH("Instructions"&amp;ADDRESS(ROW(),COLUMN(),4),L!$A:$A,0)-1,SL,,)</f>
        <v>Instructions for completing Questions A. – J. (rows 69 - 87).  Questions A. through J. are mandatory if the response to Question 1 or 2 is “Yes” for any metal.
Provide answers in ENGLISH only</v>
      </c>
      <c r="B36" s="128" t="s">
        <v>2553</v>
      </c>
    </row>
    <row r="37" spans="1:3" ht="102.75" customHeight="1">
      <c r="A37" s="13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8" t="s">
        <v>2555</v>
      </c>
      <c r="C37"/>
    </row>
    <row r="38" spans="1:3" ht="21.4" customHeight="1">
      <c r="A38" s="135" t="str">
        <f ca="1">OFFSET(L!$C$1,MATCH("Instructions"&amp;ADDRESS(ROW(),COLUMN(),4),L!$A:$A,0)-1,SL,,)</f>
        <v xml:space="preserve">A. Please answer “Yes” or “No”.  Provide any comments, if necessary. </v>
      </c>
      <c r="B38" s="128"/>
    </row>
    <row r="39" spans="1:3" ht="22.15" customHeight="1">
      <c r="A39" s="135" t="str">
        <f ca="1">OFFSET(L!$C$1,MATCH("Instructions"&amp;ADDRESS(ROW(),COLUMN(),4),L!$A:$A,0)-1,SL,,)</f>
        <v>B. Please answer “Yes” or “No” If “Yes”, provide the web link in the comments section.</v>
      </c>
      <c r="B39" s="128"/>
    </row>
    <row r="40" spans="1:3" ht="36" customHeight="1">
      <c r="A40" s="135" t="str">
        <f ca="1">OFFSET(L!$C$1,MATCH("Instructions"&amp;ADDRESS(ROW(),COLUMN(),4),L!$A:$A,0)-1,SL,,)</f>
        <v>C. Please answer “Yes” or “No”.  Provide any comments if necessary.  See Definitions worksheet for definition of "DRC conflict-free".</v>
      </c>
      <c r="B40" s="128" t="s">
        <v>2558</v>
      </c>
    </row>
    <row r="41" spans="1:3" ht="45">
      <c r="A41" s="135"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8" t="s">
        <v>2556</v>
      </c>
    </row>
    <row r="42" spans="1:3" ht="154.5" customHeight="1">
      <c r="A42" s="135"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8" t="s">
        <v>2557</v>
      </c>
    </row>
    <row r="43" spans="1:3" ht="45">
      <c r="A43" s="135"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8" t="s">
        <v>2553</v>
      </c>
    </row>
    <row r="44" spans="1:3" ht="20.65" customHeight="1">
      <c r="A44" s="135" t="str">
        <f ca="1">OFFSET(L!$C$1,MATCH("Instructions"&amp;ADDRESS(ROW(),COLUMN(),4),L!$A:$A,0)-1,SL,,)</f>
        <v>G. Please answer “Yes” or “No”.  Provide any comments, if necessary.</v>
      </c>
      <c r="B44" s="128"/>
    </row>
    <row r="45" spans="1:3" ht="120">
      <c r="A45" s="135"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8" t="s">
        <v>2554</v>
      </c>
    </row>
    <row r="46" spans="1:3" ht="30">
      <c r="A46" s="135" t="str">
        <f ca="1">OFFSET(L!$C$1,MATCH("Instructions"&amp;ADDRESS(ROW(),COLUMN(),4),L!$A:$A,0)-1,SL,,)</f>
        <v>I. Please answer “Yes” or “No”.  If “Yes”, please describe how you manage your corrective action process.</v>
      </c>
      <c r="B46" s="128" t="s">
        <v>2553</v>
      </c>
    </row>
    <row r="47" spans="1:3" ht="45">
      <c r="A47" s="135"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8" t="s">
        <v>2556</v>
      </c>
    </row>
    <row r="48" spans="1:3" ht="15">
      <c r="A48" s="139"/>
      <c r="B48" s="128"/>
    </row>
    <row r="49" spans="1:2" ht="38.65" customHeight="1">
      <c r="A49" s="138" t="str">
        <f ca="1">OFFSET(L!$C$1,MATCH("Instructions"&amp;ADDRESS(ROW(),COLUMN(),4),L!$A:$A,0)-1,SL,,)</f>
        <v>Instructions for completing the Smelter List Tab.
Provide answers in ENGLISH only</v>
      </c>
      <c r="B49" s="128" t="s">
        <v>2553</v>
      </c>
    </row>
    <row r="50" spans="1:2" ht="22.9" customHeight="1">
      <c r="A50" s="135" t="str">
        <f ca="1">OFFSET(L!$C$1,MATCH("Instructions"&amp;ADDRESS(ROW(),COLUMN(),4),L!$A:$A,0)-1,SL,,)</f>
        <v>Note:  Columns with (*) are mandatory fields</v>
      </c>
      <c r="B50" s="128"/>
    </row>
    <row r="51" spans="1:2" ht="60">
      <c r="A51" s="135"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8" t="s">
        <v>2552</v>
      </c>
    </row>
    <row r="52" spans="1:2" ht="43.5" customHeight="1">
      <c r="A52" s="135" t="str">
        <f ca="1">OFFSET(L!$C$1,MATCH("Instructions"&amp;ADDRESS(ROW(),COLUMN(),4),L!$A:$A,0)-1,SL,,)</f>
        <v>1. Smelter Identification Input Column - If you know the Smelter Identification Number, input the number in Column A (columns B, C, D, E, F, G, I, and J will auto-populate).  Column A does not autopopulate.</v>
      </c>
      <c r="B52" s="128" t="s">
        <v>2553</v>
      </c>
    </row>
    <row r="53" spans="1:2" ht="25.5" customHeight="1">
      <c r="A53" s="135" t="str">
        <f ca="1">OFFSET(L!$C$1,MATCH("Instructions"&amp;ADDRESS(ROW(),COLUMN(),4),L!$A:$A,0)-1,SL,,)</f>
        <v>2. Metal (*)   -   Use the pull down menu to select the metal for which you are entering smelter information.  This field is mandatory.</v>
      </c>
      <c r="B53" s="128"/>
    </row>
    <row r="54" spans="1:2" ht="67.150000000000006" customHeight="1">
      <c r="A54" s="227"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8" t="s">
        <v>2553</v>
      </c>
    </row>
    <row r="55" spans="1:2" ht="60">
      <c r="A55" s="135" t="str">
        <f ca="1">OFFSET(L!$C$1,MATCH("Instructions"&amp;ADDRESS(ROW(),COLUMN(),4),L!$A:$A,0)-1,SL,,)</f>
        <v>4. Smelter Name (*)- Fill in smelter name if you selected "Smelter Not Listed" in column C.  This field will auto-populate when a smelter name in selected in Column C.  This field is mandatory.</v>
      </c>
      <c r="B55" s="128" t="s">
        <v>2552</v>
      </c>
    </row>
    <row r="56" spans="1:2" ht="61.9" customHeight="1">
      <c r="A56" s="13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8" t="s">
        <v>2558</v>
      </c>
    </row>
    <row r="57" spans="1:2" ht="60">
      <c r="A57" s="13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8" t="s">
        <v>2552</v>
      </c>
    </row>
    <row r="58" spans="1:2" ht="60">
      <c r="A58" s="13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8" t="s">
        <v>2552</v>
      </c>
    </row>
    <row r="59" spans="1:2" ht="37.5" customHeight="1">
      <c r="A59" s="135" t="str">
        <f ca="1">OFFSET(L!$C$1,MATCH("Instructions"&amp;ADDRESS(ROW(),COLUMN(),4),L!$A:$A,0)-1,SL,,)</f>
        <v>8. Smelter Street -  Provide the street name on which the smelter is located. This field is optional.</v>
      </c>
      <c r="B59" s="128" t="s">
        <v>2552</v>
      </c>
    </row>
    <row r="60" spans="1:2" ht="30">
      <c r="A60" s="135" t="str">
        <f ca="1">OFFSET(L!$C$1,MATCH("Instructions"&amp;ADDRESS(ROW(),COLUMN(),4),L!$A:$A,0)-1,SL,,)</f>
        <v>9. Smelter City – Provide the city name of where the smelter is located. This field is optional.</v>
      </c>
      <c r="B60" s="128" t="s">
        <v>2553</v>
      </c>
    </row>
    <row r="61" spans="1:2" ht="45">
      <c r="A61" s="135" t="str">
        <f ca="1">OFFSET(L!$C$1,MATCH("Instructions"&amp;ADDRESS(ROW(),COLUMN(),4),L!$A:$A,0)-1,SL,,)</f>
        <v>10.. Smelter Location: State/Province, if applicable – Provide the state or province where the smelter is located. This field is optional.</v>
      </c>
      <c r="B61" s="128" t="s">
        <v>2556</v>
      </c>
    </row>
    <row r="62" spans="1:2" ht="158.65" customHeight="1">
      <c r="A62" s="13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8" t="s">
        <v>2556</v>
      </c>
    </row>
    <row r="63" spans="1:2" ht="60">
      <c r="A63" s="13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8" t="s">
        <v>2552</v>
      </c>
    </row>
    <row r="64" spans="1:2" ht="80.650000000000006" customHeight="1">
      <c r="A64" s="13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v>
      </c>
      <c r="B64" s="128" t="s">
        <v>2552</v>
      </c>
    </row>
    <row r="65" spans="1:15" ht="94.9" customHeight="1">
      <c r="A65" s="13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v>
      </c>
      <c r="B65" s="128"/>
    </row>
    <row r="66" spans="1:15" ht="41.65" customHeight="1">
      <c r="A66" s="135"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8"/>
    </row>
    <row r="67" spans="1:15" ht="40.15" customHeight="1">
      <c r="A67" s="135" t="str">
        <f ca="1">OFFSET(L!$C$1,MATCH("Instructions"&amp;ADDRESS(ROW(),COLUMN(),4),L!$A:$A,0)-1,SL,,)</f>
        <v>16. Comments – free form text field to enter any comments concerning the smelter.  Example: smelter is being acquired by Company YYY</v>
      </c>
      <c r="B67" s="128"/>
    </row>
    <row r="68" spans="1:15" s="28" customFormat="1" ht="15">
      <c r="A68" s="140"/>
      <c r="B68" s="128"/>
      <c r="C68" s="127"/>
      <c r="D68"/>
      <c r="E68"/>
      <c r="F68"/>
      <c r="G68"/>
      <c r="H68"/>
      <c r="I68"/>
      <c r="J68"/>
      <c r="K68"/>
      <c r="L68"/>
      <c r="M68"/>
      <c r="N68"/>
      <c r="O68"/>
    </row>
    <row r="69" spans="1:15" s="28" customFormat="1" ht="103.15" customHeight="1">
      <c r="A69" s="13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8"/>
      <c r="C69" s="127"/>
      <c r="D69"/>
      <c r="E69"/>
      <c r="F69"/>
      <c r="G69"/>
      <c r="H69"/>
      <c r="I69"/>
      <c r="J69"/>
      <c r="K69"/>
      <c r="L69"/>
      <c r="M69"/>
      <c r="N69"/>
      <c r="O69"/>
    </row>
    <row r="70" spans="1:15" s="28" customFormat="1" ht="15">
      <c r="A70" s="140"/>
      <c r="B70" s="128"/>
      <c r="C70" s="127"/>
      <c r="D70"/>
      <c r="E70"/>
      <c r="F70"/>
      <c r="G70"/>
      <c r="H70"/>
      <c r="I70"/>
      <c r="J70"/>
      <c r="K70"/>
      <c r="L70"/>
      <c r="M70"/>
      <c r="N70"/>
      <c r="O70"/>
    </row>
    <row r="71" spans="1:15" ht="30">
      <c r="A71" s="138" t="str">
        <f ca="1">OFFSET(L!$C$1,MATCH("Instructions"&amp;ADDRESS(ROW(),COLUMN(),4),L!$A:$A,0)-1,SL,,)</f>
        <v>TERMS AND CONDITIONS</v>
      </c>
      <c r="B71" s="128" t="s">
        <v>2553</v>
      </c>
    </row>
    <row r="72" spans="1:15" ht="165">
      <c r="A72" s="135"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8" t="s">
        <v>2559</v>
      </c>
    </row>
    <row r="73" spans="1:15" ht="90">
      <c r="A73" s="135"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8" t="s">
        <v>2557</v>
      </c>
    </row>
    <row r="74" spans="1:15" ht="75">
      <c r="A74" s="135"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8" t="s">
        <v>2558</v>
      </c>
    </row>
    <row r="75" spans="1:15" ht="165">
      <c r="A75" s="135"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8" t="s">
        <v>2559</v>
      </c>
    </row>
    <row r="76" spans="1:15" ht="60">
      <c r="A76" s="13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8" t="s">
        <v>2552</v>
      </c>
    </row>
    <row r="77" spans="1:15" ht="30">
      <c r="A77" s="135" t="str">
        <f ca="1">OFFSET(L!$C$1,MATCH("Instructions"&amp;ADDRESS(ROW(),COLUMN(),4),L!$A:$A,0)-1,SL,,)</f>
        <v xml:space="preserve">By accessing and using the List or any Tool, and in consideration thereof, the User agrees to the foregoing. </v>
      </c>
      <c r="B77" s="128" t="s">
        <v>2553</v>
      </c>
    </row>
    <row r="78" spans="1:15" ht="30">
      <c r="A78" s="135"/>
      <c r="B78" s="128" t="s">
        <v>870</v>
      </c>
    </row>
    <row r="79" spans="1:15" ht="15">
      <c r="A79" s="135" t="str">
        <f ca="1">OFFSET(L!$C$1,MATCH("General"&amp;"Cpy",L!$A:$A,0)-1,SL,,)</f>
        <v>© 2016 Conflict-Free Sourcing Initiative. All rights reserved.</v>
      </c>
      <c r="B79" s="129"/>
    </row>
    <row r="80" spans="1:15" ht="15">
      <c r="A80" s="136" t="s">
        <v>1955</v>
      </c>
      <c r="B80" s="129"/>
    </row>
    <row r="81" spans="1:1" ht="15">
      <c r="A81" s="192" t="s">
        <v>4754</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7" customWidth="1"/>
    <col min="2" max="2" width="35.5" style="127" customWidth="1"/>
    <col min="3" max="3" width="105.5" style="127" customWidth="1"/>
    <col min="4" max="5" width="1.625" style="127" customWidth="1"/>
    <col min="6" max="6" width="4.5" style="127" customWidth="1"/>
    <col min="7" max="7" width="4.875" style="127" customWidth="1"/>
    <col min="8" max="16384" width="8.75" style="127"/>
  </cols>
  <sheetData>
    <row r="1" spans="1:5" ht="13.5" thickTop="1">
      <c r="A1" s="323"/>
      <c r="B1" s="324"/>
      <c r="C1" s="324"/>
      <c r="D1" s="325"/>
    </row>
    <row r="2" spans="1:5" ht="70.150000000000006" customHeight="1">
      <c r="A2" s="96"/>
      <c r="B2" s="190" t="str">
        <f ca="1">OFFSET(L!$C$1,MATCH("Definitions"&amp;ADDRESS(ROW(),COLUMN(),4),L!$A:$A,0)-1,SL,,)</f>
        <v>ITEM</v>
      </c>
      <c r="C2" s="190" t="str">
        <f ca="1">OFFSET(L!$C$1,MATCH("Definitions"&amp;ADDRESS(ROW(),COLUMN(),4),L!$A:$A,0)-1,SL,,)</f>
        <v>DEFINITION</v>
      </c>
      <c r="D2" s="327"/>
      <c r="E2" s="141"/>
    </row>
    <row r="3" spans="1:5" ht="45">
      <c r="A3" s="96"/>
      <c r="B3" s="82" t="str">
        <f ca="1">OFFSET(L!$C$1,MATCH("Definitions"&amp;ADDRESS(ROW(),COLUMN(),4),L!$A:$A,0)-1,SL,,)</f>
        <v>3TG</v>
      </c>
      <c r="C3" s="82" t="str">
        <f ca="1">OFFSET(L!$C$1,MATCH("Definitions"&amp;ADDRESS(ROW(),COLUMN(),4),L!$A:$A,0)-1,SL,,)</f>
        <v>Tantalum, tin, tungsten, gold</v>
      </c>
      <c r="D3" s="327"/>
      <c r="E3" s="142" t="s">
        <v>2561</v>
      </c>
    </row>
    <row r="4" spans="1:5" ht="64.5" customHeight="1">
      <c r="A4" s="96"/>
      <c r="B4" s="82" t="str">
        <f ca="1">OFFSET(L!$C$1,MATCH("Definitions"&amp;ADDRESS(ROW(),COLUMN(),4),L!$A:$A,0)-1,SL,,)</f>
        <v>Authorizer</v>
      </c>
      <c r="C4" s="8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142"/>
    </row>
    <row r="5" spans="1:5" ht="153.75" customHeight="1">
      <c r="A5" s="96"/>
      <c r="B5" s="82" t="str">
        <f ca="1">OFFSET(L!$C$1,MATCH("Definitions"&amp;ADDRESS(ROW(),COLUMN(),4),L!$A:$A,0)-1,SL,,)</f>
        <v>CFSP Compliant Smelter List</v>
      </c>
      <c r="C5" s="82"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27"/>
      <c r="E5" s="142" t="s">
        <v>2562</v>
      </c>
    </row>
    <row r="6" spans="1:5" ht="78.75" customHeight="1">
      <c r="A6" s="96"/>
      <c r="B6" s="82" t="str">
        <f ca="1">OFFSET(L!$C$1,MATCH("Definitions"&amp;ADDRESS(ROW(),COLUMN(),4),L!$A:$A,0)-1,SL,,)</f>
        <v>Conflict-Free Smelter Program (CFSP)</v>
      </c>
      <c r="C6" s="82"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27"/>
      <c r="E6" s="142" t="s">
        <v>2562</v>
      </c>
    </row>
    <row r="7" spans="1:5" ht="188.25" customHeight="1">
      <c r="A7" s="96"/>
      <c r="B7" s="82" t="str">
        <f ca="1">OFFSET(L!$C$1,MATCH("Definitions"&amp;ADDRESS(ROW(),COLUMN(),4),L!$A:$A,0)-1,SL,,)</f>
        <v>Conflict-Free Sourcing Initiative</v>
      </c>
      <c r="C7" s="82"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27"/>
      <c r="E7" s="142" t="s">
        <v>2565</v>
      </c>
    </row>
    <row r="8" spans="1:5" ht="132" customHeight="1">
      <c r="A8" s="96"/>
      <c r="B8" s="82" t="str">
        <f ca="1">OFFSET(L!$C$1,MATCH("Definitions"&amp;ADDRESS(ROW(),COLUMN(),4),L!$A:$A,0)-1,SL,,)</f>
        <v>Conflict Mineral</v>
      </c>
      <c r="C8" s="8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27"/>
      <c r="E8" s="142" t="s">
        <v>2562</v>
      </c>
    </row>
    <row r="9" spans="1:5" ht="90.75" customHeight="1">
      <c r="A9" s="96"/>
      <c r="B9" s="82" t="str">
        <f ca="1">OFFSET(L!$C$1,MATCH("Definitions"&amp;ADDRESS(ROW(),COLUMN(),4),L!$A:$A,0)-1,SL,,)</f>
        <v>Covered Country(ies)</v>
      </c>
      <c r="C9" s="8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27"/>
      <c r="E9" s="142" t="s">
        <v>2561</v>
      </c>
    </row>
    <row r="10" spans="1:5" ht="110.25" customHeight="1">
      <c r="A10" s="96"/>
      <c r="B10" s="82" t="str">
        <f ca="1">OFFSET(L!$C$1,MATCH("Definitions"&amp;ADDRESS(ROW(),COLUMN(),4),L!$A:$A,0)-1,SL,,)</f>
        <v>Declaration Scope or Class</v>
      </c>
      <c r="C10" s="8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27"/>
      <c r="E10" s="142" t="s">
        <v>2561</v>
      </c>
    </row>
    <row r="11" spans="1:5" ht="59.25" customHeight="1">
      <c r="A11" s="96"/>
      <c r="B11" s="82" t="str">
        <f ca="1">OFFSET(L!$C$1,MATCH("Definitions"&amp;ADDRESS(ROW(),COLUMN(),4),L!$A:$A,0)-1,SL,,)</f>
        <v>Dodd-Frank</v>
      </c>
      <c r="C11" s="82" t="str">
        <f ca="1">OFFSET(L!$C$1,MATCH("Definitions"&amp;ADDRESS(ROW(),COLUMN(),4),L!$A:$A,0)-1,SL,,)</f>
        <v>2010 United States legislation, Dodd-Frank Wall Street Reform and Consumer Protection Act, Section 1502 (“Dodd-Frank”) (http://www.sec.gov/about/laws/wallstreetreform-cpa.pdf)</v>
      </c>
      <c r="D11" s="327"/>
      <c r="E11" s="142" t="s">
        <v>2561</v>
      </c>
    </row>
    <row r="12" spans="1:5" ht="30" customHeight="1">
      <c r="A12" s="96"/>
      <c r="B12" s="82" t="str">
        <f ca="1">OFFSET(L!$C$1,MATCH("Definitions"&amp;ADDRESS(ROW(),COLUMN(),4),L!$A:$A,0)-1,SL,,)</f>
        <v>DRC</v>
      </c>
      <c r="C12" s="82" t="str">
        <f ca="1">OFFSET(L!$C$1,MATCH("Definitions"&amp;ADDRESS(ROW(),COLUMN(),4),L!$A:$A,0)-1,SL,,)</f>
        <v>Democratic Republic of Congo</v>
      </c>
      <c r="D12" s="327"/>
      <c r="E12" s="142" t="s">
        <v>2563</v>
      </c>
    </row>
    <row r="13" spans="1:5" ht="76.5" customHeight="1">
      <c r="A13" s="96"/>
      <c r="B13" s="82" t="str">
        <f ca="1">OFFSET(L!$C$1,MATCH("Definitions"&amp;ADDRESS(ROW(),COLUMN(),4),L!$A:$A,0)-1,SL,,)</f>
        <v>DRC conflict-free</v>
      </c>
      <c r="C13" s="8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27"/>
      <c r="E13" s="142" t="s">
        <v>2561</v>
      </c>
    </row>
    <row r="14" spans="1:5" ht="24.75" customHeight="1">
      <c r="A14" s="96"/>
      <c r="B14" s="82" t="str">
        <f ca="1">OFFSET(L!$C$1,MATCH("Definitions"&amp;ADDRESS(ROW(),COLUMN(),4),L!$A:$A,0)-1,SL,,)</f>
        <v>EICC</v>
      </c>
      <c r="C14" s="82" t="str">
        <f ca="1">OFFSET(L!$C$1,MATCH("Definitions"&amp;ADDRESS(ROW(),COLUMN(),4),L!$A:$A,0)-1,SL,,)</f>
        <v>Electronic Industry Citizenship Coalition (www.eicc.info)</v>
      </c>
      <c r="D14" s="327"/>
      <c r="E14" s="142" t="s">
        <v>2561</v>
      </c>
    </row>
    <row r="15" spans="1:5" ht="33.75" customHeight="1">
      <c r="A15" s="96"/>
      <c r="B15" s="82" t="str">
        <f ca="1">OFFSET(L!$C$1,MATCH("Definitions"&amp;ADDRESS(ROW(),COLUMN(),4),L!$A:$A,0)-1,SL,,)</f>
        <v xml:space="preserve">GeSI </v>
      </c>
      <c r="C15" s="82" t="str">
        <f ca="1">OFFSET(L!$C$1,MATCH("Definitions"&amp;ADDRESS(ROW(),COLUMN(),4),L!$A:$A,0)-1,SL,,)</f>
        <v>Global e-Sustainability Initiative (www.gesi.org)</v>
      </c>
      <c r="D15" s="327"/>
      <c r="E15" s="142" t="s">
        <v>2561</v>
      </c>
    </row>
    <row r="16" spans="1:5" ht="84.75" customHeight="1">
      <c r="A16" s="96"/>
      <c r="B16" s="82" t="str">
        <f ca="1">OFFSET(L!$C$1,MATCH("Definitions"&amp;ADDRESS(ROW(),COLUMN(),4),L!$A:$A,0)-1,SL,,)</f>
        <v>Gold (Au) refiner (smelter)</v>
      </c>
      <c r="C16" s="82"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27"/>
      <c r="E16" s="142" t="s">
        <v>2561</v>
      </c>
    </row>
    <row r="17" spans="1:5" ht="96.75" customHeight="1">
      <c r="A17" s="96"/>
      <c r="B17" s="82" t="str">
        <f ca="1">OFFSET(L!$C$1,MATCH("Definitions"&amp;ADDRESS(ROW(),COLUMN(),4),L!$A:$A,0)-1,SL,,)</f>
        <v>Independent Third-Party Audit Firm</v>
      </c>
      <c r="C17" s="82"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27"/>
      <c r="E17" s="142" t="s">
        <v>2561</v>
      </c>
    </row>
    <row r="18" spans="1:5" ht="341.25" customHeight="1">
      <c r="A18" s="96"/>
      <c r="B18" s="82" t="str">
        <f ca="1">OFFSET(L!$C$1,MATCH("Definitions"&amp;ADDRESS(ROW(),COLUMN(),4),L!$A:$A,0)-1,SL,,)</f>
        <v>Intentionally added</v>
      </c>
      <c r="C18" s="8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27"/>
      <c r="E18" s="142"/>
    </row>
    <row r="19" spans="1:5" ht="153.75" customHeight="1">
      <c r="A19" s="96"/>
      <c r="B19" s="82" t="str">
        <f ca="1">OFFSET(L!$C$1,MATCH("Definitions"&amp;ADDRESS(ROW(),COLUMN(),4),L!$A:$A,0)-1,SL,,)</f>
        <v>IPC</v>
      </c>
      <c r="C19" s="8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27"/>
      <c r="E19" s="142"/>
    </row>
    <row r="20" spans="1:5" ht="93" customHeight="1">
      <c r="A20" s="96"/>
      <c r="B20" s="82" t="str">
        <f ca="1">OFFSET(L!$C$1,MATCH("Definitions"&amp;ADDRESS(ROW(),COLUMN(),4),L!$A:$A,0)-1,SL,,)</f>
        <v>IPC-1755 Conflict Minerals Data Exchange Standard</v>
      </c>
      <c r="C20" s="8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27"/>
      <c r="E20" s="142"/>
    </row>
    <row r="21" spans="1:5" ht="154.5" customHeight="1">
      <c r="A21" s="96"/>
      <c r="B21" s="82" t="str">
        <f ca="1">OFFSET(L!$C$1,MATCH("Definitions"&amp;ADDRESS(ROW(),COLUMN(),4),L!$A:$A,0)-1,SL,,)</f>
        <v>Necessary for the Functionality of a Product</v>
      </c>
      <c r="C21" s="8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27"/>
      <c r="E21" s="142"/>
    </row>
    <row r="22" spans="1:5" ht="168.75" customHeight="1">
      <c r="A22" s="96"/>
      <c r="B22" s="82" t="str">
        <f ca="1">OFFSET(L!$C$1,MATCH("Definitions"&amp;ADDRESS(ROW(),COLUMN(),4),L!$A:$A,0)-1,SL,,)</f>
        <v>Necessary for the Production of a Product</v>
      </c>
      <c r="C22" s="8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27"/>
      <c r="E22" s="142"/>
    </row>
    <row r="23" spans="1:5" ht="27.75" customHeight="1">
      <c r="A23" s="96"/>
      <c r="B23" s="82" t="str">
        <f ca="1">OFFSET(L!$C$1,MATCH("Definitions"&amp;ADDRESS(ROW(),COLUMN(),4),L!$A:$A,0)-1,SL,,)</f>
        <v>OECD</v>
      </c>
      <c r="C23" s="82" t="str">
        <f ca="1">OFFSET(L!$C$1,MATCH("Definitions"&amp;ADDRESS(ROW(),COLUMN(),4),L!$A:$A,0)-1,SL,,)</f>
        <v>Organisation for Economic Co-operation and Development</v>
      </c>
      <c r="D23" s="327"/>
      <c r="E23" s="142"/>
    </row>
    <row r="24" spans="1:5" ht="61.5" customHeight="1">
      <c r="A24" s="96"/>
      <c r="B24" s="82" t="str">
        <f ca="1">OFFSET(L!$C$1,MATCH("Definitions"&amp;ADDRESS(ROW(),COLUMN(),4),L!$A:$A,0)-1,SL,,)</f>
        <v>Product</v>
      </c>
      <c r="C24" s="82" t="str">
        <f ca="1">OFFSET(L!$C$1,MATCH("Definitions"&amp;ADDRESS(ROW(),COLUMN(),4),L!$A:$A,0)-1,SL,,)</f>
        <v>A company’s Product or Finished good is a material or item which has completed the final stage of manufacturing and/or processing and is available for distribution or sale to customers.</v>
      </c>
      <c r="D24" s="327"/>
      <c r="E24" s="142" t="s">
        <v>2561</v>
      </c>
    </row>
    <row r="25" spans="1:5" ht="117.75" customHeight="1">
      <c r="A25" s="96"/>
      <c r="B25" s="82" t="str">
        <f ca="1">OFFSET(L!$C$1,MATCH("Definitions"&amp;ADDRESS(ROW(),COLUMN(),4),L!$A:$A,0)-1,SL,,)</f>
        <v>Recycled or Scrap Sources</v>
      </c>
      <c r="C25" s="8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27"/>
      <c r="E25" s="142" t="s">
        <v>2563</v>
      </c>
    </row>
    <row r="26" spans="1:5" ht="30" customHeight="1">
      <c r="A26" s="96"/>
      <c r="B26" s="82" t="str">
        <f ca="1">OFFSET(L!$C$1,MATCH("Definitions"&amp;ADDRESS(ROW(),COLUMN(),4),L!$A:$A,0)-1,SL,,)</f>
        <v>SEC</v>
      </c>
      <c r="C26" s="82" t="str">
        <f ca="1">OFFSET(L!$C$1,MATCH("Definitions"&amp;ADDRESS(ROW(),COLUMN(),4),L!$A:$A,0)-1,SL,,)</f>
        <v>U.S. Securities and Exchange Commission (www.sec.gov)</v>
      </c>
      <c r="D26" s="327"/>
      <c r="E26" s="142" t="s">
        <v>2561</v>
      </c>
    </row>
    <row r="27" spans="1:5" ht="101.25" customHeight="1">
      <c r="A27" s="96"/>
      <c r="B27" s="82" t="str">
        <f ca="1">OFFSET(L!$C$1,MATCH("Definitions"&amp;ADDRESS(ROW(),COLUMN(),4),L!$A:$A,0)-1,SL,,)</f>
        <v>Smelter</v>
      </c>
      <c r="C27" s="8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142" t="s">
        <v>2562</v>
      </c>
    </row>
    <row r="28" spans="1:5" ht="71.25" customHeight="1">
      <c r="A28" s="96"/>
      <c r="B28" s="82" t="str">
        <f ca="1">OFFSET(L!$C$1,MATCH("Definitions"&amp;ADDRESS(ROW(),COLUMN(),4),L!$A:$A,0)-1,SL,,)</f>
        <v>Smelter Identification Number</v>
      </c>
      <c r="C28" s="82"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27"/>
      <c r="E28" s="142" t="s">
        <v>2563</v>
      </c>
    </row>
    <row r="29" spans="1:5" ht="112.5" customHeight="1">
      <c r="A29" s="96"/>
      <c r="B29" s="82" t="str">
        <f ca="1">OFFSET(L!$C$1,MATCH("Definitions"&amp;ADDRESS(ROW(),COLUMN(),4),L!$A:$A,0)-1,SL,,)</f>
        <v>Tantalum (Ta) smelter</v>
      </c>
      <c r="C29" s="8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27"/>
      <c r="E29" s="142" t="s">
        <v>2564</v>
      </c>
    </row>
    <row r="30" spans="1:5" ht="121.5" customHeight="1">
      <c r="A30" s="96"/>
      <c r="B30" s="82" t="str">
        <f ca="1">OFFSET(L!$C$1,MATCH("Definitions"&amp;ADDRESS(ROW(),COLUMN(),4),L!$A:$A,0)-1,SL,,)</f>
        <v>Tin (Sn) smelter</v>
      </c>
      <c r="C30" s="8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27"/>
      <c r="E30" s="142"/>
    </row>
    <row r="31" spans="1:5" ht="129.75" customHeight="1">
      <c r="A31" s="96"/>
      <c r="B31" s="82" t="str">
        <f ca="1">OFFSET(L!$C$1,MATCH("Definitions"&amp;ADDRESS(ROW(),COLUMN(),4),L!$A:$A,0)-1,SL,,)</f>
        <v>Tungsten (W) smelter</v>
      </c>
      <c r="C31" s="8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27"/>
      <c r="E31" s="142"/>
    </row>
    <row r="32" spans="1:5" ht="21.75" customHeight="1">
      <c r="A32" s="96"/>
      <c r="B32" s="326" t="str">
        <f ca="1">OFFSET(L!$C$1,MATCH("General"&amp;"Cpy",L!$A:$A,0)-1,SL,,)</f>
        <v>© 2016 Conflict-Free Sourcing Initiative. All rights reserved.</v>
      </c>
      <c r="C32" s="326"/>
      <c r="D32" s="327"/>
      <c r="E32" s="142"/>
    </row>
    <row r="33" spans="1:4" ht="13.5" thickBot="1">
      <c r="A33" s="97"/>
      <c r="B33" s="221"/>
      <c r="C33" s="221"/>
      <c r="D33" s="328"/>
    </row>
    <row r="34" spans="1:4" ht="13.5" thickTop="1"/>
  </sheetData>
  <sheetProtection password="E985" sheet="1" objects="1" scenarios="1"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D15" sqref="D15:J1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7" customWidth="1"/>
    <col min="13" max="15" width="4.875" style="127" customWidth="1"/>
    <col min="16" max="20" width="9.125" hidden="1" customWidth="1"/>
    <col min="21" max="24" width="9.125" customWidth="1"/>
  </cols>
  <sheetData>
    <row r="1" spans="1:34" ht="15.75" thickTop="1">
      <c r="A1" s="355"/>
      <c r="B1" s="356"/>
      <c r="C1" s="356"/>
      <c r="D1" s="356"/>
      <c r="E1" s="356"/>
      <c r="F1" s="356"/>
      <c r="G1" s="356"/>
      <c r="H1" s="356"/>
      <c r="I1" s="356"/>
      <c r="J1" s="356"/>
      <c r="K1" s="357"/>
      <c r="L1" s="153"/>
      <c r="M1" s="144"/>
      <c r="N1" s="144"/>
      <c r="O1" s="145"/>
      <c r="P1" s="12"/>
      <c r="Q1" s="12"/>
      <c r="R1" s="12"/>
      <c r="S1" s="12"/>
      <c r="T1" s="12"/>
      <c r="U1" s="12"/>
      <c r="V1" s="12"/>
      <c r="W1" s="12"/>
      <c r="X1" s="12"/>
      <c r="Y1" s="12"/>
      <c r="Z1" s="12"/>
      <c r="AA1" s="12"/>
      <c r="AB1" s="12"/>
      <c r="AC1" s="12"/>
      <c r="AD1" s="12"/>
      <c r="AE1" s="12"/>
      <c r="AF1" s="12"/>
      <c r="AG1" s="12"/>
      <c r="AH1" s="12"/>
    </row>
    <row r="2" spans="1:34" ht="82.15" customHeight="1">
      <c r="A2" s="49"/>
      <c r="B2" s="189"/>
      <c r="C2" s="50"/>
      <c r="D2" s="358" t="str">
        <f ca="1">OFFSET(L!$C$1,MATCH("Declaration"&amp;ADDRESS(ROW(),COLUMN(),4),L!$A:$A,0)-1,SL,,)</f>
        <v>Conflict Minerals Reporting Template (CMRT)</v>
      </c>
      <c r="E2" s="359"/>
      <c r="F2" s="359"/>
      <c r="G2" s="359"/>
      <c r="H2" s="359"/>
      <c r="I2" s="359"/>
      <c r="J2" s="360"/>
      <c r="K2" s="51"/>
      <c r="L2" s="154"/>
      <c r="M2" s="146"/>
      <c r="N2" s="147"/>
      <c r="O2" s="147"/>
      <c r="P2" s="12"/>
      <c r="Q2" s="12"/>
      <c r="R2" s="12"/>
      <c r="S2" s="12"/>
      <c r="T2" s="12"/>
      <c r="U2" s="12"/>
      <c r="V2" s="12"/>
      <c r="W2" s="12"/>
      <c r="X2" s="12"/>
      <c r="Y2" s="12"/>
      <c r="Z2" s="12"/>
      <c r="AA2" s="12"/>
      <c r="AB2" s="12"/>
      <c r="AC2" s="12"/>
      <c r="AD2" s="12"/>
      <c r="AE2" s="12"/>
      <c r="AF2" s="12"/>
      <c r="AG2" s="12"/>
      <c r="AH2" s="12"/>
    </row>
    <row r="3" spans="1:34" ht="139.5" customHeight="1">
      <c r="A3" s="49"/>
      <c r="B3" s="188" t="s">
        <v>5008</v>
      </c>
      <c r="C3" s="18"/>
      <c r="D3" s="52" t="s">
        <v>1529</v>
      </c>
      <c r="E3" s="12"/>
      <c r="F3" s="368" t="e">
        <f ca="1">IF(AND($D$8="",$I$3=""),"",OFFSET(L!$C$1,MATCH("Declaration"&amp;ADDRESS(ROW(),COLUMN(),4),L!$A:$A,0)-1,SL,,))</f>
        <v>#N/A</v>
      </c>
      <c r="G3" s="368"/>
      <c r="H3" s="368"/>
      <c r="I3" s="220" t="e">
        <f ca="1">IF(AND(Checker!D2&lt;&gt;47,VALUE(Checker!D2)&gt;0),OFFSET(L!$C$1,MATCH("Declaration"&amp;ADDRESS(ROW(),COLUMN(),4),L!$A:$A,0)-1,SL,,),"")</f>
        <v>#N/A</v>
      </c>
      <c r="J3" s="191" t="s">
        <v>4755</v>
      </c>
      <c r="K3" s="51"/>
      <c r="L3" s="153"/>
      <c r="M3" s="144"/>
      <c r="N3" s="144"/>
      <c r="O3" s="145"/>
      <c r="P3" s="158">
        <f>MATCH($D$3,LN,0)</f>
        <v>1</v>
      </c>
    </row>
    <row r="4" spans="1:34" ht="15.75">
      <c r="A4" s="49"/>
      <c r="B4" s="346" t="str">
        <f ca="1">OFFSET(L!$C$1,MATCH("Declaration"&amp;ADDRESS(ROW(),COLUMN(),4),L!$A:$A,0)-1,SL,,)</f>
        <v>The purpose of this document is to collect sourcing information on tin, tantalum, tungsten and gold used in products</v>
      </c>
      <c r="C4" s="346"/>
      <c r="D4" s="346"/>
      <c r="E4" s="346"/>
      <c r="F4" s="346"/>
      <c r="G4" s="346"/>
      <c r="H4" s="346"/>
      <c r="I4" s="369" t="str">
        <f ca="1">OFFSET(L!$C$1,MATCH("Declaration"&amp;ADDRESS(ROW(),COLUMN(),4),L!$A:$A,0)-1,SL,,)</f>
        <v>Link to Terms &amp; Conditions</v>
      </c>
      <c r="J4" s="369"/>
      <c r="K4" s="51"/>
      <c r="L4" s="155"/>
      <c r="M4" s="144"/>
      <c r="N4" s="144"/>
      <c r="O4" s="145"/>
      <c r="P4" s="12"/>
      <c r="Q4" s="12"/>
      <c r="R4" s="12"/>
      <c r="S4" s="12"/>
      <c r="T4" s="12"/>
      <c r="U4" s="12"/>
      <c r="V4" s="12"/>
      <c r="W4" s="12"/>
      <c r="X4" s="12"/>
      <c r="Y4" s="12"/>
      <c r="Z4" s="12"/>
      <c r="AA4" s="12"/>
      <c r="AB4" s="12"/>
      <c r="AC4" s="12"/>
      <c r="AD4" s="12"/>
      <c r="AE4" s="12"/>
      <c r="AF4" s="12"/>
      <c r="AG4" s="12"/>
      <c r="AH4" s="12"/>
    </row>
    <row r="5" spans="1:34" ht="15">
      <c r="A5" s="187" t="str">
        <f>LEFT(D9,1)</f>
        <v>A</v>
      </c>
      <c r="B5" s="19"/>
      <c r="C5" s="19"/>
      <c r="D5" s="19"/>
      <c r="E5" s="19"/>
      <c r="F5" s="19"/>
      <c r="G5" s="19"/>
      <c r="H5" s="19"/>
      <c r="I5" s="19"/>
      <c r="J5" s="19"/>
      <c r="K5" s="51"/>
      <c r="L5" s="155"/>
      <c r="M5" s="148"/>
      <c r="N5" s="148"/>
      <c r="O5" s="148"/>
      <c r="P5" s="17"/>
      <c r="Q5" s="17"/>
      <c r="R5" s="17"/>
      <c r="S5" s="17"/>
      <c r="T5" s="17"/>
      <c r="U5" s="17"/>
      <c r="V5" s="17"/>
      <c r="W5" s="17"/>
      <c r="X5" s="17"/>
      <c r="Y5" s="17"/>
      <c r="Z5" s="17"/>
      <c r="AA5" s="17"/>
      <c r="AB5" s="17"/>
      <c r="AC5" s="17"/>
      <c r="AD5" s="17"/>
      <c r="AE5" s="17"/>
      <c r="AF5" s="17"/>
      <c r="AG5" s="17"/>
      <c r="AH5" s="17"/>
    </row>
    <row r="6" spans="1:34" ht="30">
      <c r="A6" s="49"/>
      <c r="B6" s="346" t="str">
        <f ca="1">OFFSET(L!$C$1,MATCH("Declaration"&amp;ADDRESS(ROW(),COLUMN(),4),L!$A:$A,0)-1,SL,,)</f>
        <v>Mandatory fields are noted with an asterisk (*).</v>
      </c>
      <c r="C6" s="346"/>
      <c r="D6" s="346"/>
      <c r="E6" s="346"/>
      <c r="F6" s="346"/>
      <c r="G6" s="346"/>
      <c r="H6" s="346"/>
      <c r="I6" s="346"/>
      <c r="J6" s="346"/>
      <c r="K6" s="51"/>
      <c r="L6" s="155" t="s">
        <v>872</v>
      </c>
      <c r="M6" s="144"/>
      <c r="N6" s="144"/>
      <c r="O6" s="145"/>
      <c r="P6" s="12"/>
      <c r="Q6" s="12"/>
      <c r="R6" s="12"/>
      <c r="S6" s="12"/>
      <c r="T6" s="12"/>
      <c r="U6" s="12"/>
      <c r="V6" s="12"/>
      <c r="W6" s="12"/>
      <c r="X6" s="12"/>
      <c r="Y6" s="12"/>
      <c r="Z6" s="12"/>
      <c r="AA6" s="12"/>
      <c r="AB6" s="12"/>
      <c r="AC6" s="12"/>
      <c r="AD6" s="12"/>
      <c r="AE6" s="12"/>
      <c r="AF6" s="12"/>
      <c r="AG6" s="12"/>
      <c r="AH6" s="12"/>
    </row>
    <row r="7" spans="1:34" ht="15.75">
      <c r="A7" s="49"/>
      <c r="B7" s="373" t="str">
        <f ca="1">OFFSET(L!$C$1,MATCH("Declaration"&amp;ADDRESS(ROW(),COLUMN(),4),L!$A:$A,0)-1,SL,,)</f>
        <v>Company Information</v>
      </c>
      <c r="C7" s="373"/>
      <c r="D7" s="373"/>
      <c r="E7" s="373"/>
      <c r="F7" s="373"/>
      <c r="G7" s="373"/>
      <c r="H7" s="373"/>
      <c r="I7" s="373"/>
      <c r="J7" s="373"/>
      <c r="K7" s="51"/>
      <c r="L7" s="155"/>
      <c r="M7" s="144"/>
      <c r="N7" s="144"/>
      <c r="O7" s="145"/>
      <c r="P7" s="12"/>
      <c r="Q7" s="12"/>
      <c r="R7" s="12"/>
      <c r="S7" s="12"/>
      <c r="T7" s="12"/>
      <c r="U7" s="12"/>
      <c r="V7" s="12"/>
      <c r="W7" s="12"/>
      <c r="X7" s="12"/>
      <c r="Y7" s="12"/>
      <c r="Z7" s="12"/>
      <c r="AA7" s="12"/>
      <c r="AB7" s="12"/>
      <c r="AC7" s="12"/>
      <c r="AD7" s="12"/>
      <c r="AE7" s="12"/>
      <c r="AF7" s="12"/>
      <c r="AG7" s="12"/>
      <c r="AH7" s="12"/>
    </row>
    <row r="8" spans="1:34" ht="15.75">
      <c r="A8" s="53"/>
      <c r="B8" s="95" t="str">
        <f ca="1">OFFSET(L!$C$1,MATCH("Declaration"&amp;ADDRESS(ROW(),COLUMN(),4),L!$A:$A,0)-1,SL,,)</f>
        <v>Company Name (*):</v>
      </c>
      <c r="C8" s="98"/>
      <c r="D8" s="361" t="s">
        <v>5014</v>
      </c>
      <c r="E8" s="362"/>
      <c r="F8" s="362"/>
      <c r="G8" s="362"/>
      <c r="H8" s="362"/>
      <c r="I8" s="362"/>
      <c r="J8" s="363"/>
      <c r="K8" s="54"/>
      <c r="L8" s="155"/>
      <c r="M8" s="144"/>
      <c r="N8" s="144"/>
      <c r="O8" s="145"/>
      <c r="P8" s="12"/>
      <c r="Q8" s="12"/>
      <c r="R8" s="12"/>
      <c r="S8" s="12"/>
      <c r="T8" s="12"/>
      <c r="U8" s="12"/>
      <c r="V8" s="12"/>
      <c r="W8" s="12"/>
      <c r="X8" s="12"/>
      <c r="Y8" s="12"/>
      <c r="Z8" s="12"/>
      <c r="AA8" s="12"/>
      <c r="AB8" s="12"/>
      <c r="AC8" s="12"/>
      <c r="AD8" s="12"/>
      <c r="AE8" s="12"/>
      <c r="AF8" s="12"/>
      <c r="AG8" s="12"/>
      <c r="AH8" s="12"/>
    </row>
    <row r="9" spans="1:34" ht="15.75">
      <c r="A9" s="53"/>
      <c r="B9" s="95" t="str">
        <f ca="1">OFFSET(L!$C$1,MATCH("Declaration"&amp;ADDRESS(ROW(),COLUMN(),4),L!$A:$A,0)-1,SL,,)</f>
        <v>Declaration Scope or Class (*):</v>
      </c>
      <c r="C9" s="98"/>
      <c r="D9" s="370" t="s">
        <v>935</v>
      </c>
      <c r="E9" s="371"/>
      <c r="F9" s="371"/>
      <c r="G9" s="372"/>
      <c r="H9" s="55"/>
      <c r="I9" s="55"/>
      <c r="J9" s="55"/>
      <c r="K9" s="51"/>
      <c r="L9" s="155"/>
      <c r="M9" s="144"/>
      <c r="N9" s="144"/>
      <c r="O9" s="145"/>
      <c r="P9" s="158" t="s">
        <v>935</v>
      </c>
      <c r="Q9" s="158" t="s">
        <v>936</v>
      </c>
      <c r="R9" s="158" t="s">
        <v>937</v>
      </c>
      <c r="S9" s="158"/>
      <c r="T9" s="45"/>
      <c r="U9" s="12"/>
      <c r="V9" s="12"/>
      <c r="W9" s="12"/>
      <c r="X9" s="12"/>
      <c r="Y9" s="12"/>
      <c r="Z9" s="12"/>
      <c r="AA9" s="12"/>
      <c r="AB9" s="12"/>
      <c r="AC9" s="12"/>
      <c r="AD9" s="12"/>
      <c r="AE9" s="12"/>
      <c r="AF9" s="12"/>
      <c r="AG9" s="12"/>
      <c r="AH9" s="12"/>
    </row>
    <row r="10" spans="1:34" ht="32.65" customHeight="1">
      <c r="A10" s="53"/>
      <c r="B10" s="374" t="str">
        <f ca="1">OFFSET(L!$C$1,MATCH("Declaration"&amp;ADDRESS(ROW(),COLUMN(),4)&amp;LEFT($D$9,1),L!$A:$A,0)-1,SL,,)</f>
        <v>Description of Scope:</v>
      </c>
      <c r="C10" s="169"/>
      <c r="D10" s="364" t="s">
        <v>5015</v>
      </c>
      <c r="E10" s="365"/>
      <c r="F10" s="365"/>
      <c r="G10" s="365"/>
      <c r="H10" s="365"/>
      <c r="I10" s="365"/>
      <c r="J10" s="366"/>
      <c r="K10" s="51"/>
      <c r="L10" s="155"/>
      <c r="M10" s="144"/>
      <c r="N10" s="144"/>
      <c r="O10" s="145"/>
      <c r="Q10" s="12"/>
      <c r="R10" s="12"/>
      <c r="S10" s="12"/>
      <c r="T10" s="12"/>
      <c r="U10" s="12"/>
      <c r="V10" s="12"/>
      <c r="W10" s="12"/>
      <c r="X10" s="12"/>
      <c r="Y10" s="12"/>
      <c r="Z10" s="12"/>
      <c r="AA10" s="12"/>
      <c r="AB10" s="12"/>
      <c r="AC10" s="12"/>
      <c r="AD10" s="12"/>
      <c r="AE10" s="12"/>
      <c r="AF10" s="12"/>
      <c r="AG10" s="12"/>
      <c r="AH10" s="12"/>
    </row>
    <row r="11" spans="1:34" ht="15.75">
      <c r="A11" s="53"/>
      <c r="B11" s="375"/>
      <c r="C11" s="169"/>
      <c r="D11" s="343" t="str">
        <f ca="1">IF(D9=Q9,OFFSET(L!$C$1,MATCH("Declaration"&amp;ADDRESS(ROW(),COLUMN(),4),L!$A:$A,0)-1,SL,,),"")</f>
        <v/>
      </c>
      <c r="E11" s="344"/>
      <c r="F11" s="344"/>
      <c r="G11" s="344"/>
      <c r="H11" s="344"/>
      <c r="I11" s="344"/>
      <c r="J11" s="345"/>
      <c r="K11" s="51"/>
      <c r="L11" s="155"/>
      <c r="M11" s="144"/>
      <c r="N11" s="144"/>
      <c r="O11" s="145"/>
      <c r="Q11" s="12"/>
      <c r="R11" s="12"/>
      <c r="S11" s="12"/>
      <c r="T11" s="12"/>
      <c r="U11" s="12"/>
      <c r="V11" s="12"/>
      <c r="W11" s="12"/>
      <c r="X11" s="12"/>
      <c r="Y11" s="12"/>
      <c r="Z11" s="12"/>
      <c r="AA11" s="12"/>
      <c r="AB11" s="12"/>
      <c r="AC11" s="12"/>
      <c r="AD11" s="12"/>
      <c r="AE11" s="12"/>
      <c r="AF11" s="12"/>
      <c r="AG11" s="12"/>
      <c r="AH11" s="12"/>
    </row>
    <row r="12" spans="1:34" ht="15.75">
      <c r="A12" s="53"/>
      <c r="B12" s="56" t="str">
        <f ca="1">OFFSET(L!$C$1,MATCH("Declaration"&amp;ADDRESS(ROW(),COLUMN(),4),L!$A:$A,0)-1,SL,,)</f>
        <v>Company Unique ID:</v>
      </c>
      <c r="C12" s="99"/>
      <c r="D12" s="348" t="s">
        <v>5016</v>
      </c>
      <c r="E12" s="349"/>
      <c r="F12" s="349"/>
      <c r="G12" s="349"/>
      <c r="H12" s="349"/>
      <c r="I12" s="349"/>
      <c r="J12" s="350"/>
      <c r="K12" s="51"/>
      <c r="L12" s="155"/>
      <c r="M12" s="144"/>
      <c r="N12" s="144"/>
      <c r="O12" s="145"/>
      <c r="Q12" s="12"/>
      <c r="R12" s="12"/>
      <c r="S12" s="12"/>
      <c r="T12" s="12"/>
      <c r="U12" s="12"/>
      <c r="V12" s="12"/>
      <c r="W12" s="12"/>
      <c r="X12" s="12"/>
      <c r="Y12" s="12"/>
      <c r="Z12" s="12"/>
      <c r="AA12" s="12"/>
      <c r="AB12" s="12"/>
      <c r="AC12" s="12"/>
      <c r="AD12" s="12"/>
      <c r="AE12" s="12"/>
      <c r="AF12" s="12"/>
      <c r="AG12" s="12"/>
      <c r="AH12" s="12"/>
    </row>
    <row r="13" spans="1:34" ht="15.75">
      <c r="A13" s="53"/>
      <c r="B13" s="56" t="str">
        <f ca="1">OFFSET(L!$C$1,MATCH("Declaration"&amp;ADDRESS(ROW(),COLUMN(),4),L!$A:$A,0)-1,SL,,)</f>
        <v>Company Unique ID Authority:</v>
      </c>
      <c r="C13" s="99"/>
      <c r="D13" s="329" t="s">
        <v>5017</v>
      </c>
      <c r="E13" s="367"/>
      <c r="F13" s="367"/>
      <c r="G13" s="367"/>
      <c r="H13" s="367"/>
      <c r="I13" s="367"/>
      <c r="J13" s="330"/>
      <c r="K13" s="51"/>
      <c r="L13" s="155"/>
      <c r="M13" s="144"/>
      <c r="N13" s="144"/>
      <c r="O13" s="145"/>
      <c r="Q13" s="12"/>
      <c r="R13" s="12"/>
      <c r="S13" s="12"/>
      <c r="T13" s="12"/>
      <c r="U13" s="12"/>
      <c r="V13" s="12"/>
      <c r="W13" s="12"/>
      <c r="X13" s="12"/>
      <c r="Y13" s="12"/>
      <c r="Z13" s="12"/>
      <c r="AA13" s="12"/>
      <c r="AB13" s="12"/>
      <c r="AC13" s="12"/>
      <c r="AD13" s="12"/>
      <c r="AE13" s="12"/>
      <c r="AF13" s="12"/>
      <c r="AG13" s="12"/>
      <c r="AH13" s="12"/>
    </row>
    <row r="14" spans="1:34" ht="15.75">
      <c r="A14" s="53"/>
      <c r="B14" s="56" t="str">
        <f ca="1">OFFSET(L!$C$1,MATCH("Declaration"&amp;ADDRESS(ROW(),COLUMN(),4),L!$A:$A,0)-1,SL,,)</f>
        <v>Address:</v>
      </c>
      <c r="C14" s="99"/>
      <c r="D14" s="329" t="s">
        <v>5018</v>
      </c>
      <c r="E14" s="367"/>
      <c r="F14" s="367"/>
      <c r="G14" s="367"/>
      <c r="H14" s="367"/>
      <c r="I14" s="367"/>
      <c r="J14" s="330"/>
      <c r="K14" s="51"/>
      <c r="L14" s="155"/>
      <c r="M14" s="144"/>
      <c r="N14" s="144"/>
      <c r="O14" s="145"/>
      <c r="Q14" s="12"/>
      <c r="R14" s="12"/>
      <c r="S14" s="12"/>
      <c r="T14" s="12"/>
      <c r="U14" s="12"/>
      <c r="V14" s="12"/>
      <c r="W14" s="12"/>
      <c r="X14" s="12"/>
      <c r="Y14" s="12"/>
      <c r="Z14" s="12"/>
      <c r="AA14" s="12"/>
      <c r="AB14" s="12"/>
      <c r="AC14" s="12"/>
      <c r="AD14" s="12"/>
      <c r="AE14" s="12"/>
      <c r="AF14" s="12"/>
      <c r="AG14" s="12"/>
      <c r="AH14" s="12"/>
    </row>
    <row r="15" spans="1:34" ht="15.75">
      <c r="A15" s="53"/>
      <c r="B15" s="56" t="str">
        <f ca="1">OFFSET(L!$C$1,MATCH("Declaration"&amp;ADDRESS(ROW(),COLUMN(),4),L!$A:$A,0)-1,SL,,)</f>
        <v>Contact Name (*):</v>
      </c>
      <c r="C15" s="99"/>
      <c r="D15" s="351" t="s">
        <v>5020</v>
      </c>
      <c r="E15" s="352"/>
      <c r="F15" s="352"/>
      <c r="G15" s="352"/>
      <c r="H15" s="352"/>
      <c r="I15" s="352"/>
      <c r="J15" s="353"/>
      <c r="K15" s="51"/>
      <c r="L15" s="155"/>
      <c r="M15" s="144"/>
      <c r="N15" s="144"/>
      <c r="O15" s="145"/>
      <c r="Q15" s="12"/>
      <c r="R15" s="12"/>
      <c r="S15" s="12"/>
      <c r="T15" s="12"/>
      <c r="U15" s="12"/>
      <c r="V15" s="12"/>
      <c r="W15" s="12"/>
      <c r="X15" s="12"/>
      <c r="Y15" s="12"/>
      <c r="Z15" s="12"/>
      <c r="AA15" s="12"/>
      <c r="AB15" s="12"/>
      <c r="AC15" s="12"/>
      <c r="AD15" s="12"/>
      <c r="AE15" s="12"/>
      <c r="AF15" s="12"/>
      <c r="AG15" s="12"/>
      <c r="AH15" s="12"/>
    </row>
    <row r="16" spans="1:34" ht="15.75">
      <c r="A16" s="53"/>
      <c r="B16" s="56" t="str">
        <f ca="1">OFFSET(L!$C$1,MATCH("Declaration"&amp;ADDRESS(ROW(),COLUMN(),4),L!$A:$A,0)-1,SL,,)</f>
        <v>Email – Contact (*):</v>
      </c>
      <c r="C16" s="99"/>
      <c r="D16" s="377" t="s">
        <v>5021</v>
      </c>
      <c r="E16" s="378"/>
      <c r="F16" s="378"/>
      <c r="G16" s="378"/>
      <c r="H16" s="378"/>
      <c r="I16" s="378"/>
      <c r="J16" s="379"/>
      <c r="K16" s="51"/>
      <c r="L16" s="155"/>
      <c r="M16" s="144"/>
      <c r="N16" s="144"/>
      <c r="O16" s="145"/>
      <c r="Q16" s="12"/>
      <c r="R16" s="12"/>
      <c r="S16" s="12"/>
      <c r="T16" s="12"/>
      <c r="U16" s="12"/>
      <c r="V16" s="12"/>
      <c r="W16" s="12"/>
      <c r="X16" s="12"/>
      <c r="Y16" s="12"/>
      <c r="Z16" s="12"/>
      <c r="AA16" s="12"/>
      <c r="AB16" s="12"/>
      <c r="AC16" s="12"/>
      <c r="AD16" s="12"/>
      <c r="AE16" s="12"/>
      <c r="AF16" s="12"/>
      <c r="AG16" s="12"/>
      <c r="AH16" s="12"/>
    </row>
    <row r="17" spans="1:34" ht="15.75">
      <c r="A17" s="53"/>
      <c r="B17" s="56" t="str">
        <f ca="1">OFFSET(L!$C$1,MATCH("Declaration"&amp;ADDRESS(ROW(),COLUMN(),4),L!$A:$A,0)-1,SL,,)</f>
        <v>Phone – Contact (*):</v>
      </c>
      <c r="C17" s="99"/>
      <c r="D17" s="386" t="s">
        <v>5031</v>
      </c>
      <c r="E17" s="352"/>
      <c r="F17" s="352"/>
      <c r="G17" s="352"/>
      <c r="H17" s="352"/>
      <c r="I17" s="352"/>
      <c r="J17" s="353"/>
      <c r="K17" s="51"/>
      <c r="L17" s="155"/>
      <c r="M17" s="144"/>
      <c r="N17" s="144"/>
      <c r="O17" s="145"/>
      <c r="Q17" s="12"/>
      <c r="R17" s="12"/>
      <c r="S17" s="12"/>
      <c r="T17" s="12"/>
      <c r="U17" s="12"/>
      <c r="V17" s="12"/>
      <c r="W17" s="12"/>
      <c r="X17" s="12"/>
      <c r="Y17" s="12"/>
      <c r="Z17" s="12"/>
      <c r="AA17" s="12"/>
      <c r="AB17" s="12"/>
      <c r="AC17" s="12"/>
      <c r="AD17" s="12"/>
      <c r="AE17" s="12"/>
      <c r="AF17" s="12"/>
      <c r="AG17" s="12"/>
      <c r="AH17" s="12"/>
    </row>
    <row r="18" spans="1:34" ht="22.5">
      <c r="A18" s="53"/>
      <c r="B18" s="56" t="str">
        <f ca="1">OFFSET(L!$C$1,MATCH("Declaration"&amp;ADDRESS(ROW(),COLUMN(),4),L!$A:$A,0)-1,SL,,)</f>
        <v>Authorizer (*):</v>
      </c>
      <c r="C18" s="99"/>
      <c r="D18" s="351" t="s">
        <v>5019</v>
      </c>
      <c r="E18" s="352"/>
      <c r="F18" s="352"/>
      <c r="G18" s="352"/>
      <c r="H18" s="352"/>
      <c r="I18" s="352"/>
      <c r="J18" s="353"/>
      <c r="K18" s="51"/>
      <c r="L18" s="149"/>
      <c r="M18" s="144"/>
      <c r="N18" s="144"/>
      <c r="O18" s="145"/>
      <c r="Q18" s="12"/>
      <c r="R18" s="12"/>
      <c r="S18" s="12"/>
      <c r="T18" s="12"/>
      <c r="U18" s="12"/>
      <c r="V18" s="12"/>
      <c r="W18" s="12"/>
      <c r="X18" s="12"/>
      <c r="Y18" s="12"/>
      <c r="Z18" s="12"/>
      <c r="AA18" s="12"/>
      <c r="AB18" s="12"/>
      <c r="AC18" s="12"/>
      <c r="AD18" s="12"/>
      <c r="AE18" s="12"/>
      <c r="AF18" s="12"/>
      <c r="AG18" s="12"/>
      <c r="AH18" s="12"/>
    </row>
    <row r="19" spans="1:34" ht="22.5">
      <c r="A19" s="53"/>
      <c r="B19" s="56" t="str">
        <f ca="1">OFFSET(L!$C$1,MATCH("Declaration"&amp;ADDRESS(ROW(),COLUMN(),4),L!$A:$A,0)-1,SL,,)</f>
        <v>Title - Authorizer:</v>
      </c>
      <c r="C19" s="99"/>
      <c r="D19" s="351" t="s">
        <v>5023</v>
      </c>
      <c r="E19" s="352"/>
      <c r="F19" s="352"/>
      <c r="G19" s="352"/>
      <c r="H19" s="352"/>
      <c r="I19" s="352"/>
      <c r="J19" s="353"/>
      <c r="K19" s="51"/>
      <c r="L19" s="149"/>
      <c r="M19" s="144"/>
      <c r="N19" s="144"/>
      <c r="O19" s="145"/>
      <c r="P19" s="12"/>
      <c r="Q19" s="12"/>
      <c r="R19" s="12"/>
      <c r="S19" s="12"/>
      <c r="T19" s="12"/>
      <c r="U19" s="12"/>
      <c r="V19" s="12"/>
      <c r="W19" s="12"/>
      <c r="X19" s="12"/>
      <c r="Y19" s="12"/>
      <c r="Z19" s="12"/>
      <c r="AA19" s="12"/>
      <c r="AB19" s="12"/>
      <c r="AC19" s="12"/>
      <c r="AD19" s="12"/>
      <c r="AE19" s="12"/>
      <c r="AF19" s="12"/>
      <c r="AG19" s="12"/>
      <c r="AH19" s="12"/>
    </row>
    <row r="20" spans="1:34" ht="22.5">
      <c r="A20" s="53"/>
      <c r="B20" s="56" t="str">
        <f ca="1">OFFSET(L!$C$1,MATCH("Declaration"&amp;ADDRESS(ROW(),COLUMN(),4),L!$A:$A,0)-1,SL,,)</f>
        <v>Email - Authorizer (*):</v>
      </c>
      <c r="C20" s="99"/>
      <c r="D20" s="364" t="s">
        <v>5024</v>
      </c>
      <c r="E20" s="365"/>
      <c r="F20" s="365"/>
      <c r="G20" s="365"/>
      <c r="H20" s="365"/>
      <c r="I20" s="365"/>
      <c r="J20" s="366"/>
      <c r="K20" s="51"/>
      <c r="L20" s="149"/>
      <c r="M20" s="144"/>
      <c r="N20" s="144"/>
      <c r="O20" s="145"/>
      <c r="P20" s="12"/>
      <c r="Q20" s="12"/>
      <c r="R20" s="12"/>
      <c r="S20" s="12"/>
      <c r="T20" s="12"/>
      <c r="U20" s="12"/>
      <c r="V20" s="12"/>
      <c r="W20" s="12"/>
      <c r="X20" s="12"/>
      <c r="Y20" s="12"/>
      <c r="Z20" s="12"/>
      <c r="AA20" s="12"/>
      <c r="AB20" s="12"/>
      <c r="AC20" s="12"/>
      <c r="AD20" s="12"/>
      <c r="AE20" s="12"/>
      <c r="AF20" s="12"/>
      <c r="AG20" s="12"/>
      <c r="AH20" s="12"/>
    </row>
    <row r="21" spans="1:34" ht="15.75">
      <c r="A21" s="53"/>
      <c r="B21" s="56" t="str">
        <f ca="1">OFFSET(L!$C$1,MATCH("Declaration"&amp;ADDRESS(ROW(),COLUMN(),4),L!$A:$A,0)-1,SL,,)</f>
        <v>Phone - Authorizer (*):</v>
      </c>
      <c r="C21" s="184"/>
      <c r="D21" s="380" t="s">
        <v>5022</v>
      </c>
      <c r="E21" s="381"/>
      <c r="F21" s="381"/>
      <c r="G21" s="381"/>
      <c r="H21" s="381"/>
      <c r="I21" s="381"/>
      <c r="J21" s="382"/>
      <c r="K21" s="51"/>
      <c r="L21" s="155"/>
      <c r="M21" s="146"/>
      <c r="N21" s="144"/>
      <c r="O21" s="145"/>
      <c r="P21" s="12"/>
      <c r="Q21" s="12"/>
      <c r="R21" s="12"/>
      <c r="S21" s="12"/>
      <c r="T21" s="12"/>
      <c r="U21" s="12"/>
      <c r="V21" s="12"/>
      <c r="W21" s="12"/>
      <c r="X21" s="12"/>
      <c r="Y21" s="12"/>
      <c r="Z21" s="12"/>
      <c r="AA21" s="12"/>
      <c r="AB21" s="12"/>
      <c r="AC21" s="12"/>
      <c r="AD21" s="12"/>
      <c r="AE21" s="12"/>
      <c r="AF21" s="12"/>
      <c r="AG21" s="12"/>
      <c r="AH21" s="12"/>
    </row>
    <row r="22" spans="1:34" ht="18">
      <c r="A22" s="53"/>
      <c r="B22" s="56" t="str">
        <f ca="1">OFFSET(L!$C$1,MATCH("Declaration"&amp;ADDRESS(ROW(),COLUMN(),4),L!$A:$A,0)-1,SL,,)</f>
        <v>Effective Date (*):</v>
      </c>
      <c r="C22" s="100"/>
      <c r="D22" s="383">
        <v>42521</v>
      </c>
      <c r="E22" s="384"/>
      <c r="F22" s="185"/>
      <c r="G22" s="186"/>
      <c r="H22" s="186"/>
      <c r="I22" s="186"/>
      <c r="J22" s="186"/>
      <c r="K22" s="51"/>
      <c r="L22" s="153"/>
      <c r="M22" s="144"/>
      <c r="N22" s="144"/>
      <c r="O22" s="145"/>
      <c r="P22" s="12"/>
      <c r="Q22" s="12"/>
      <c r="R22" s="12"/>
      <c r="S22" s="12"/>
      <c r="T22" s="12"/>
      <c r="U22" s="12"/>
      <c r="V22" s="12"/>
      <c r="W22" s="12"/>
      <c r="X22" s="12"/>
      <c r="Y22" s="12"/>
      <c r="Z22" s="12"/>
      <c r="AA22" s="12"/>
      <c r="AB22" s="12"/>
      <c r="AC22" s="12"/>
      <c r="AD22" s="12"/>
      <c r="AE22" s="12"/>
      <c r="AF22" s="12"/>
      <c r="AG22" s="12"/>
      <c r="AH22" s="12"/>
    </row>
    <row r="23" spans="1:34" ht="18">
      <c r="A23" s="57"/>
      <c r="B23" s="101"/>
      <c r="C23" s="20"/>
      <c r="D23" s="354"/>
      <c r="E23" s="354"/>
      <c r="F23" s="14"/>
      <c r="G23" s="170"/>
      <c r="H23" s="170"/>
      <c r="I23" s="170"/>
      <c r="J23" s="170"/>
      <c r="K23" s="51"/>
      <c r="L23" s="150"/>
      <c r="M23" s="144"/>
      <c r="N23" s="144"/>
      <c r="O23" s="145"/>
      <c r="P23" s="23"/>
      <c r="Q23" s="12"/>
      <c r="R23" s="12"/>
      <c r="S23" s="12"/>
      <c r="T23" s="12"/>
      <c r="U23" s="12"/>
      <c r="V23" s="12"/>
      <c r="W23" s="12"/>
      <c r="X23" s="12"/>
      <c r="Y23" s="12"/>
      <c r="Z23" s="12"/>
      <c r="AA23" s="12"/>
      <c r="AB23" s="12"/>
      <c r="AC23" s="12"/>
      <c r="AD23" s="12"/>
      <c r="AE23" s="12"/>
      <c r="AF23" s="12"/>
      <c r="AG23" s="12"/>
      <c r="AH23" s="12"/>
    </row>
    <row r="24" spans="1:34" ht="15.75">
      <c r="A24" s="58"/>
      <c r="B24" s="385" t="str">
        <f ca="1">OFFSET(L!$C$1,MATCH("Declaration"&amp;ADDRESS(ROW(),COLUMN(),4),L!$A:$A,0)-1,SL,,)</f>
        <v>Answer the following questions 1 - 7 based on the declaration scope indicated above</v>
      </c>
      <c r="C24" s="385"/>
      <c r="D24" s="385"/>
      <c r="E24" s="385"/>
      <c r="F24" s="385"/>
      <c r="G24" s="385"/>
      <c r="H24" s="385"/>
      <c r="I24" s="385"/>
      <c r="J24" s="385"/>
      <c r="K24" s="59"/>
      <c r="L24" s="150"/>
      <c r="M24" s="144"/>
      <c r="N24" s="144"/>
      <c r="O24" s="145"/>
      <c r="P24" s="23"/>
      <c r="Q24" s="12"/>
      <c r="R24" s="12"/>
      <c r="S24" s="12"/>
      <c r="T24" s="12"/>
      <c r="U24" s="12"/>
      <c r="V24" s="12"/>
      <c r="W24" s="12"/>
      <c r="X24" s="12"/>
      <c r="Y24" s="12"/>
      <c r="Z24" s="12"/>
      <c r="AA24" s="12"/>
      <c r="AB24" s="12"/>
      <c r="AC24" s="12"/>
      <c r="AD24" s="12"/>
      <c r="AE24" s="12"/>
      <c r="AF24" s="12"/>
      <c r="AG24" s="12"/>
      <c r="AH24" s="12"/>
    </row>
    <row r="25" spans="1:34" ht="45.75">
      <c r="A25" s="57"/>
      <c r="B25" s="60" t="str">
        <f ca="1">OFFSET(L!$C$1,MATCH("Declaration"&amp;ADDRESS(ROW(),COLUMN(),4),L!$A:$A,0)-1,SL,,)</f>
        <v>1) Is the 3TG intentionally added to your product? (*)</v>
      </c>
      <c r="C25" s="20"/>
      <c r="D25" s="342" t="str">
        <f ca="1">OFFSET(L!$C$1,MATCH("Declaration"&amp;ADDRESS(ROW(),COLUMN(),4),L!$A:$A,0)-1,SL,,)</f>
        <v>Answer</v>
      </c>
      <c r="E25" s="342"/>
      <c r="F25" s="21"/>
      <c r="G25" s="60" t="str">
        <f ca="1">OFFSET(L!$C$1,MATCH("Declaration"&amp;ADDRESS(ROW(),COLUMN(),4),L!$A:$A,0)-1,SL,,)</f>
        <v>Comments</v>
      </c>
      <c r="H25" s="60"/>
      <c r="I25" s="60"/>
      <c r="J25" s="105"/>
      <c r="K25" s="51"/>
      <c r="L25" s="150" t="s">
        <v>2468</v>
      </c>
      <c r="M25" s="144"/>
      <c r="N25" s="144"/>
      <c r="O25" s="145"/>
      <c r="P25" s="23"/>
      <c r="Q25" s="12"/>
      <c r="R25" s="12"/>
      <c r="S25" s="12"/>
      <c r="T25" s="12"/>
      <c r="U25" s="12"/>
      <c r="V25" s="12"/>
      <c r="W25" s="12"/>
      <c r="X25" s="12"/>
      <c r="Y25" s="12"/>
      <c r="Z25" s="12"/>
      <c r="AA25" s="12"/>
      <c r="AB25" s="12"/>
      <c r="AC25" s="12"/>
      <c r="AD25" s="12"/>
      <c r="AE25" s="12"/>
      <c r="AF25" s="12"/>
      <c r="AG25" s="12"/>
      <c r="AH25" s="12"/>
    </row>
    <row r="26" spans="1:34" ht="22.5">
      <c r="A26" s="57"/>
      <c r="B26" s="56" t="str">
        <f ca="1">OFFSET(L!$C$1,MATCH("Declaration"&amp;ADDRESS(ROW(),COLUMN(),4),L!$A:$A,0)-1,SL,,)&amp;P26</f>
        <v>Tantalum  (*)</v>
      </c>
      <c r="C26" s="50"/>
      <c r="D26" s="329" t="s">
        <v>924</v>
      </c>
      <c r="E26" s="330"/>
      <c r="F26" s="15"/>
      <c r="G26" s="333"/>
      <c r="H26" s="334"/>
      <c r="I26" s="334"/>
      <c r="J26" s="335"/>
      <c r="K26" s="51"/>
      <c r="L26" s="156"/>
      <c r="M26" s="146"/>
      <c r="N26" s="144"/>
      <c r="O26" s="145"/>
      <c r="P26" s="158" t="s">
        <v>947</v>
      </c>
      <c r="R26" s="12"/>
      <c r="S26" s="12"/>
      <c r="T26" s="12"/>
      <c r="U26" s="12"/>
      <c r="V26" s="12"/>
      <c r="W26" s="12"/>
      <c r="X26" s="12"/>
      <c r="Y26" s="12"/>
      <c r="Z26" s="12"/>
      <c r="AA26" s="12"/>
      <c r="AB26" s="12"/>
      <c r="AC26" s="12"/>
      <c r="AD26" s="12"/>
      <c r="AE26" s="12"/>
      <c r="AF26" s="12"/>
      <c r="AG26" s="12"/>
      <c r="AH26" s="12"/>
    </row>
    <row r="27" spans="1:34" ht="22.5">
      <c r="A27" s="57"/>
      <c r="B27" s="56" t="str">
        <f ca="1">OFFSET(L!$C$1,MATCH("Declaration"&amp;ADDRESS(ROW(),COLUMN(),4),L!$A:$A,0)-1,SL,,)&amp;P27</f>
        <v>Tin  (*)</v>
      </c>
      <c r="C27" s="50"/>
      <c r="D27" s="329" t="s">
        <v>924</v>
      </c>
      <c r="E27" s="330"/>
      <c r="F27" s="15"/>
      <c r="G27" s="333"/>
      <c r="H27" s="334"/>
      <c r="I27" s="334"/>
      <c r="J27" s="335"/>
      <c r="K27" s="51"/>
      <c r="L27" s="156"/>
      <c r="M27" s="144"/>
      <c r="N27" s="144"/>
      <c r="O27" s="144"/>
      <c r="P27" s="158" t="s">
        <v>947</v>
      </c>
      <c r="R27" s="12"/>
      <c r="S27" s="12"/>
      <c r="T27" s="12"/>
      <c r="U27" s="12"/>
      <c r="V27" s="12"/>
      <c r="W27" s="12"/>
      <c r="X27" s="12"/>
      <c r="Y27" s="12"/>
      <c r="Z27" s="12"/>
      <c r="AA27" s="12"/>
      <c r="AB27" s="12"/>
      <c r="AC27" s="12"/>
      <c r="AD27" s="12"/>
      <c r="AE27" s="12"/>
      <c r="AF27" s="12"/>
      <c r="AG27" s="12"/>
      <c r="AH27" s="12"/>
    </row>
    <row r="28" spans="1:34" ht="22.5">
      <c r="A28" s="57"/>
      <c r="B28" s="56" t="str">
        <f ca="1">OFFSET(L!$C$1,MATCH("Declaration"&amp;ADDRESS(ROW(),COLUMN(),4),L!$A:$A,0)-1,SL,,)&amp;P28</f>
        <v>Gold  (*)</v>
      </c>
      <c r="C28" s="50"/>
      <c r="D28" s="329" t="s">
        <v>924</v>
      </c>
      <c r="E28" s="330"/>
      <c r="F28" s="15"/>
      <c r="G28" s="333"/>
      <c r="H28" s="334"/>
      <c r="I28" s="334"/>
      <c r="J28" s="335"/>
      <c r="K28" s="51"/>
      <c r="L28" s="156"/>
      <c r="M28" s="144"/>
      <c r="N28" s="144"/>
      <c r="O28" s="144"/>
      <c r="P28" s="158" t="s">
        <v>947</v>
      </c>
      <c r="R28" s="12"/>
      <c r="S28" s="12"/>
      <c r="T28" s="12"/>
      <c r="U28" s="12"/>
      <c r="V28" s="12"/>
      <c r="W28" s="12"/>
      <c r="X28" s="12"/>
      <c r="Y28" s="12"/>
      <c r="Z28" s="12"/>
      <c r="AA28" s="12"/>
      <c r="AB28" s="12"/>
      <c r="AC28" s="12"/>
      <c r="AD28" s="12"/>
      <c r="AE28" s="12"/>
      <c r="AF28" s="12"/>
      <c r="AG28" s="12"/>
      <c r="AH28" s="12"/>
    </row>
    <row r="29" spans="1:34" ht="22.5">
      <c r="A29" s="57"/>
      <c r="B29" s="56" t="str">
        <f ca="1">OFFSET(L!$C$1,MATCH("Declaration"&amp;ADDRESS(ROW(),COLUMN(),4),L!$A:$A,0)-1,SL,,)&amp;P29</f>
        <v>Tungsten  (*)</v>
      </c>
      <c r="C29" s="50"/>
      <c r="D29" s="329" t="s">
        <v>924</v>
      </c>
      <c r="E29" s="330"/>
      <c r="F29" s="15"/>
      <c r="G29" s="333"/>
      <c r="H29" s="334"/>
      <c r="I29" s="334"/>
      <c r="J29" s="335"/>
      <c r="K29" s="51"/>
      <c r="L29" s="156"/>
      <c r="M29" s="144"/>
      <c r="N29" s="144"/>
      <c r="O29" s="144"/>
      <c r="P29" s="158" t="s">
        <v>947</v>
      </c>
      <c r="R29" s="12"/>
      <c r="S29" s="12"/>
      <c r="T29" s="12"/>
      <c r="U29" s="12"/>
      <c r="V29" s="12"/>
      <c r="W29" s="12"/>
      <c r="X29" s="12"/>
      <c r="Y29" s="12"/>
      <c r="Z29" s="12"/>
      <c r="AA29" s="12"/>
      <c r="AB29" s="12"/>
      <c r="AC29" s="12"/>
      <c r="AD29" s="12"/>
      <c r="AE29" s="12"/>
      <c r="AF29" s="12"/>
      <c r="AG29" s="12"/>
      <c r="AH29" s="12"/>
    </row>
    <row r="30" spans="1:34" ht="18">
      <c r="A30" s="57"/>
      <c r="B30" s="62"/>
      <c r="C30" s="13"/>
      <c r="D30" s="62"/>
      <c r="E30" s="62"/>
      <c r="F30" s="27"/>
      <c r="G30" s="62"/>
      <c r="H30" s="171"/>
      <c r="I30" s="171"/>
      <c r="J30" s="171"/>
      <c r="K30" s="51"/>
      <c r="L30" s="150"/>
      <c r="M30" s="144"/>
      <c r="N30" s="144"/>
      <c r="O30" s="144"/>
      <c r="R30" s="12"/>
      <c r="S30" s="12"/>
      <c r="T30" s="12"/>
      <c r="U30" s="12"/>
      <c r="V30" s="12"/>
      <c r="W30" s="12"/>
      <c r="X30" s="12"/>
      <c r="Y30" s="12"/>
      <c r="Z30" s="12"/>
      <c r="AA30" s="12"/>
      <c r="AB30" s="12"/>
      <c r="AC30" s="12"/>
      <c r="AD30" s="12"/>
      <c r="AE30" s="12"/>
      <c r="AF30" s="12"/>
      <c r="AG30" s="12"/>
      <c r="AH30" s="12"/>
    </row>
    <row r="31" spans="1:34" ht="50.65" customHeight="1">
      <c r="A31" s="57"/>
      <c r="B31" s="60" t="str">
        <f ca="1">OFFSET(L!$C$1,MATCH("Declaration"&amp;ADDRESS(ROW(),COLUMN(),4),L!$A:$A,0)-1,SL,,)</f>
        <v>2) Is the 3TG necessary to the production of your company’s products and contained in the finished product that your company manufactures or contracts to manufacture?  (*)</v>
      </c>
      <c r="C31" s="13"/>
      <c r="D31" s="376" t="str">
        <f ca="1">D25</f>
        <v>Answer</v>
      </c>
      <c r="E31" s="376"/>
      <c r="F31" s="21"/>
      <c r="G31" s="60" t="str">
        <f ca="1">G25</f>
        <v>Comments</v>
      </c>
      <c r="H31" s="60"/>
      <c r="I31" s="60"/>
      <c r="J31" s="105"/>
      <c r="K31" s="51"/>
      <c r="L31" s="150" t="s">
        <v>2470</v>
      </c>
      <c r="M31" s="144"/>
      <c r="N31" s="144"/>
      <c r="O31" s="145"/>
      <c r="P31" s="12"/>
      <c r="Q31" s="12"/>
      <c r="R31" s="12"/>
      <c r="S31" s="12"/>
      <c r="T31" s="12"/>
      <c r="U31" s="12"/>
      <c r="V31" s="12"/>
      <c r="W31" s="12"/>
      <c r="X31" s="12"/>
      <c r="Y31" s="12"/>
      <c r="Z31" s="12"/>
      <c r="AA31" s="12"/>
      <c r="AB31" s="12"/>
      <c r="AC31" s="12"/>
      <c r="AD31" s="12"/>
      <c r="AE31" s="12"/>
      <c r="AF31" s="12"/>
      <c r="AG31" s="12"/>
      <c r="AH31" s="12"/>
    </row>
    <row r="32" spans="1:34" ht="22.5">
      <c r="A32" s="57"/>
      <c r="B32" s="56" t="str">
        <f ca="1">B26</f>
        <v>Tantalum  (*)</v>
      </c>
      <c r="C32" s="13"/>
      <c r="D32" s="329" t="s">
        <v>924</v>
      </c>
      <c r="E32" s="330"/>
      <c r="F32" s="63"/>
      <c r="G32" s="333"/>
      <c r="H32" s="334"/>
      <c r="I32" s="334"/>
      <c r="J32" s="335"/>
      <c r="K32" s="51"/>
      <c r="L32" s="156"/>
      <c r="M32" s="146"/>
      <c r="N32" s="144"/>
      <c r="O32" s="145"/>
      <c r="Q32" s="12"/>
      <c r="R32" s="12"/>
      <c r="S32" s="12"/>
      <c r="T32" s="12"/>
      <c r="U32" s="12"/>
      <c r="V32" s="12"/>
      <c r="W32" s="12"/>
      <c r="X32" s="12"/>
      <c r="Y32" s="12"/>
      <c r="Z32" s="12"/>
      <c r="AA32" s="12"/>
      <c r="AB32" s="12"/>
      <c r="AC32" s="12"/>
      <c r="AD32" s="12"/>
      <c r="AE32" s="12"/>
      <c r="AF32" s="12"/>
      <c r="AG32" s="12"/>
      <c r="AH32" s="12"/>
    </row>
    <row r="33" spans="1:34" ht="22.5">
      <c r="A33" s="57"/>
      <c r="B33" s="56" t="str">
        <f ca="1">B27</f>
        <v>Tin  (*)</v>
      </c>
      <c r="C33" s="13"/>
      <c r="D33" s="329" t="s">
        <v>924</v>
      </c>
      <c r="E33" s="330"/>
      <c r="F33" s="63"/>
      <c r="G33" s="333"/>
      <c r="H33" s="334"/>
      <c r="I33" s="334"/>
      <c r="J33" s="335"/>
      <c r="K33" s="51"/>
      <c r="L33" s="156"/>
      <c r="M33" s="144"/>
      <c r="N33" s="144"/>
      <c r="O33" s="145"/>
      <c r="Q33" s="12"/>
      <c r="R33" s="12"/>
      <c r="S33" s="12"/>
      <c r="T33" s="12"/>
      <c r="U33" s="12"/>
      <c r="V33" s="12"/>
      <c r="W33" s="12"/>
      <c r="X33" s="12"/>
      <c r="Y33" s="12"/>
      <c r="Z33" s="12"/>
      <c r="AA33" s="12"/>
      <c r="AB33" s="12"/>
      <c r="AC33" s="12"/>
      <c r="AD33" s="12"/>
      <c r="AE33" s="12"/>
      <c r="AF33" s="12"/>
      <c r="AG33" s="12"/>
      <c r="AH33" s="12"/>
    </row>
    <row r="34" spans="1:34" ht="22.5">
      <c r="A34" s="57"/>
      <c r="B34" s="56" t="str">
        <f ca="1">B28</f>
        <v>Gold  (*)</v>
      </c>
      <c r="C34" s="13"/>
      <c r="D34" s="329" t="s">
        <v>924</v>
      </c>
      <c r="E34" s="330"/>
      <c r="F34" s="63"/>
      <c r="G34" s="333"/>
      <c r="H34" s="334"/>
      <c r="I34" s="334"/>
      <c r="J34" s="335"/>
      <c r="K34" s="51"/>
      <c r="L34" s="156"/>
      <c r="M34" s="144"/>
      <c r="N34" s="144"/>
      <c r="O34" s="145"/>
      <c r="Q34" s="12"/>
      <c r="R34" s="12"/>
      <c r="S34" s="12"/>
      <c r="T34" s="12"/>
      <c r="U34" s="12"/>
      <c r="V34" s="12"/>
      <c r="W34" s="12"/>
      <c r="X34" s="12"/>
      <c r="Y34" s="12"/>
      <c r="Z34" s="12"/>
      <c r="AA34" s="12"/>
      <c r="AB34" s="12"/>
      <c r="AC34" s="12"/>
      <c r="AD34" s="12"/>
      <c r="AE34" s="12"/>
      <c r="AF34" s="12"/>
      <c r="AG34" s="12"/>
      <c r="AH34" s="12"/>
    </row>
    <row r="35" spans="1:34" ht="22.5">
      <c r="A35" s="57"/>
      <c r="B35" s="56" t="str">
        <f ca="1">B29</f>
        <v>Tungsten  (*)</v>
      </c>
      <c r="C35" s="13"/>
      <c r="D35" s="329" t="s">
        <v>924</v>
      </c>
      <c r="E35" s="330"/>
      <c r="F35" s="63"/>
      <c r="G35" s="333"/>
      <c r="H35" s="334"/>
      <c r="I35" s="334"/>
      <c r="J35" s="335"/>
      <c r="K35" s="51"/>
      <c r="L35" s="156"/>
      <c r="M35" s="144"/>
      <c r="N35" s="144"/>
      <c r="O35" s="145"/>
      <c r="Q35" s="12"/>
      <c r="R35" s="12"/>
      <c r="S35" s="12"/>
      <c r="T35" s="12"/>
      <c r="U35" s="12"/>
      <c r="V35" s="12"/>
      <c r="W35" s="12"/>
      <c r="X35" s="12"/>
      <c r="Y35" s="12"/>
      <c r="Z35" s="12"/>
      <c r="AA35" s="12"/>
      <c r="AB35" s="12"/>
      <c r="AC35" s="12"/>
      <c r="AD35" s="12"/>
      <c r="AE35" s="12"/>
      <c r="AF35" s="12"/>
      <c r="AG35" s="12"/>
      <c r="AH35" s="12"/>
    </row>
    <row r="36" spans="1:34" ht="18">
      <c r="A36" s="57"/>
      <c r="B36" s="27"/>
      <c r="C36" s="13"/>
      <c r="D36" s="27"/>
      <c r="E36" s="27"/>
      <c r="F36" s="106"/>
      <c r="G36" s="27"/>
      <c r="H36" s="171"/>
      <c r="I36" s="171"/>
      <c r="J36" s="171"/>
      <c r="K36" s="51"/>
      <c r="L36" s="150"/>
      <c r="M36" s="144"/>
      <c r="N36" s="144"/>
      <c r="O36" s="145"/>
      <c r="P36" s="12"/>
      <c r="Q36" s="12"/>
      <c r="R36" s="12"/>
      <c r="S36" s="12"/>
      <c r="T36" s="12"/>
      <c r="U36" s="12"/>
      <c r="V36" s="12"/>
      <c r="W36" s="12"/>
      <c r="X36" s="12"/>
      <c r="Y36" s="12"/>
      <c r="Z36" s="12"/>
      <c r="AA36" s="12"/>
      <c r="AB36" s="12"/>
      <c r="AC36" s="12"/>
      <c r="AD36" s="12"/>
      <c r="AE36" s="12"/>
      <c r="AF36" s="12"/>
      <c r="AG36" s="12"/>
      <c r="AH36" s="12"/>
    </row>
    <row r="37" spans="1:34" ht="43.5" customHeight="1">
      <c r="A37" s="57"/>
      <c r="B37" s="60" t="str">
        <f ca="1">OFFSET(L!$C$1,MATCH("Declaration"&amp;ADDRESS(ROW(),COLUMN(),4),L!$A:$A,0)-1,SL,,)&amp;Q$37</f>
        <v>3) Do any of the smelters in your supply chain source the 3TG from the covered countries? (SEC term, see definitions tab) (*)</v>
      </c>
      <c r="C37" s="13"/>
      <c r="D37" s="376" t="str">
        <f ca="1">D25</f>
        <v>Answer</v>
      </c>
      <c r="E37" s="376"/>
      <c r="F37" s="21"/>
      <c r="G37" s="60" t="str">
        <f ca="1">G25</f>
        <v>Comments</v>
      </c>
      <c r="H37" s="347"/>
      <c r="I37" s="347"/>
      <c r="J37" s="347"/>
      <c r="K37" s="51"/>
      <c r="L37" s="150" t="s">
        <v>2470</v>
      </c>
      <c r="M37" s="144"/>
      <c r="N37" s="144"/>
      <c r="O37" s="145"/>
      <c r="P37" s="61">
        <f ca="1">COUNTIF(D$25:D$35,"No")</f>
        <v>0</v>
      </c>
      <c r="Q37" s="61" t="str">
        <f ca="1">IF(P37=8,""," (*)")</f>
        <v xml:space="preserve"> (*)</v>
      </c>
      <c r="R37" s="12"/>
      <c r="S37" s="12"/>
      <c r="T37" s="12"/>
      <c r="U37" s="12"/>
      <c r="V37" s="12"/>
      <c r="W37" s="12"/>
      <c r="X37" s="12"/>
      <c r="Y37" s="12"/>
      <c r="Z37" s="12"/>
      <c r="AA37" s="12"/>
      <c r="AB37" s="12"/>
      <c r="AC37" s="12"/>
      <c r="AD37" s="12"/>
      <c r="AE37" s="12"/>
      <c r="AF37" s="12"/>
      <c r="AG37" s="12"/>
      <c r="AH37" s="12"/>
    </row>
    <row r="38" spans="1:34" ht="22.5">
      <c r="A38" s="57"/>
      <c r="B38" s="56" t="str">
        <f ca="1">OFFSET(L!$C$1,MATCH("Declaration"&amp;ADDRESS(ROW(),COLUMN(),4),L!$A:$A,0)-1,SL,,)&amp;P38</f>
        <v>Tantalum  (*)</v>
      </c>
      <c r="C38" s="13"/>
      <c r="D38" s="329" t="s">
        <v>924</v>
      </c>
      <c r="E38" s="330"/>
      <c r="F38" s="63"/>
      <c r="G38" s="333"/>
      <c r="H38" s="334"/>
      <c r="I38" s="334"/>
      <c r="J38" s="335"/>
      <c r="K38" s="51"/>
      <c r="L38" s="156"/>
      <c r="M38" s="146"/>
      <c r="N38" s="144"/>
      <c r="O38" s="145"/>
      <c r="P38" s="158" t="str">
        <f>IF(AND(D26="No",D32="No"),"","(*)")</f>
        <v>(*)</v>
      </c>
      <c r="Q38" s="12"/>
      <c r="R38" s="12"/>
      <c r="S38" s="12"/>
      <c r="T38" s="12"/>
      <c r="U38" s="12"/>
      <c r="V38" s="12"/>
      <c r="W38" s="12"/>
      <c r="X38" s="12"/>
      <c r="Y38" s="12"/>
      <c r="Z38" s="12"/>
      <c r="AA38" s="12"/>
      <c r="AB38" s="12"/>
      <c r="AC38" s="12"/>
      <c r="AD38" s="12"/>
      <c r="AE38" s="12"/>
      <c r="AF38" s="12"/>
      <c r="AG38" s="12"/>
      <c r="AH38" s="12"/>
    </row>
    <row r="39" spans="1:34" ht="22.5">
      <c r="A39" s="57"/>
      <c r="B39" s="56" t="str">
        <f ca="1">OFFSET(L!$C$1,MATCH("Declaration"&amp;ADDRESS(ROW(),COLUMN(),4),L!$A:$A,0)-1,SL,,)&amp;P39</f>
        <v>Tin  (*)</v>
      </c>
      <c r="C39" s="13"/>
      <c r="D39" s="329" t="s">
        <v>924</v>
      </c>
      <c r="E39" s="330"/>
      <c r="F39" s="63"/>
      <c r="G39" s="333"/>
      <c r="H39" s="334"/>
      <c r="I39" s="334"/>
      <c r="J39" s="335"/>
      <c r="K39" s="51"/>
      <c r="L39" s="156"/>
      <c r="M39" s="144"/>
      <c r="N39" s="144"/>
      <c r="O39" s="145"/>
      <c r="P39" s="158" t="str">
        <f>IF(AND(D27="No",D33="No"),"","(*)")</f>
        <v>(*)</v>
      </c>
      <c r="Q39" s="12"/>
      <c r="R39" s="12"/>
      <c r="S39" s="12"/>
      <c r="T39" s="12"/>
      <c r="U39" s="12"/>
      <c r="V39" s="12"/>
      <c r="W39" s="12"/>
      <c r="X39" s="12"/>
      <c r="Y39" s="12"/>
      <c r="Z39" s="12"/>
      <c r="AA39" s="12"/>
      <c r="AB39" s="12"/>
      <c r="AC39" s="12"/>
      <c r="AD39" s="12"/>
      <c r="AE39" s="12"/>
      <c r="AF39" s="12"/>
      <c r="AG39" s="12"/>
      <c r="AH39" s="12"/>
    </row>
    <row r="40" spans="1:34" ht="22.5">
      <c r="A40" s="57"/>
      <c r="B40" s="56" t="str">
        <f ca="1">OFFSET(L!$C$1,MATCH("Declaration"&amp;ADDRESS(ROW(),COLUMN(),4),L!$A:$A,0)-1,SL,,)&amp;P40</f>
        <v>Gold  (*)</v>
      </c>
      <c r="C40" s="13"/>
      <c r="D40" s="329" t="s">
        <v>924</v>
      </c>
      <c r="E40" s="330"/>
      <c r="F40" s="63"/>
      <c r="G40" s="333"/>
      <c r="H40" s="334"/>
      <c r="I40" s="334"/>
      <c r="J40" s="335"/>
      <c r="K40" s="51"/>
      <c r="L40" s="156"/>
      <c r="M40" s="144"/>
      <c r="N40" s="144"/>
      <c r="O40" s="145"/>
      <c r="P40" s="158" t="str">
        <f>IF(AND(D28="No",D34="No"),"","(*)")</f>
        <v>(*)</v>
      </c>
      <c r="Q40" s="12"/>
      <c r="R40" s="12"/>
      <c r="S40" s="12"/>
      <c r="T40" s="12"/>
      <c r="U40" s="12"/>
      <c r="V40" s="12"/>
      <c r="W40" s="12"/>
      <c r="X40" s="12"/>
      <c r="Y40" s="12"/>
      <c r="Z40" s="12"/>
      <c r="AA40" s="12"/>
      <c r="AB40" s="12"/>
      <c r="AC40" s="12"/>
      <c r="AD40" s="12"/>
      <c r="AE40" s="12"/>
      <c r="AF40" s="12"/>
      <c r="AG40" s="12"/>
      <c r="AH40" s="12"/>
    </row>
    <row r="41" spans="1:34" ht="22.5">
      <c r="A41" s="57"/>
      <c r="B41" s="56" t="str">
        <f ca="1">OFFSET(L!$C$1,MATCH("Declaration"&amp;ADDRESS(ROW(),COLUMN(),4),L!$A:$A,0)-1,SL,,)&amp;P41</f>
        <v>Tungsten  (*)</v>
      </c>
      <c r="C41" s="13"/>
      <c r="D41" s="329" t="s">
        <v>924</v>
      </c>
      <c r="E41" s="330"/>
      <c r="F41" s="63"/>
      <c r="G41" s="333"/>
      <c r="H41" s="334"/>
      <c r="I41" s="334"/>
      <c r="J41" s="335"/>
      <c r="K41" s="51"/>
      <c r="L41" s="156"/>
      <c r="M41" s="144"/>
      <c r="N41" s="144"/>
      <c r="O41" s="145"/>
      <c r="P41" s="158" t="str">
        <f>IF(AND(D29="No",D35="No"),"","(*)")</f>
        <v>(*)</v>
      </c>
      <c r="Q41" s="12"/>
      <c r="R41" s="12"/>
      <c r="S41" s="12"/>
      <c r="T41" s="12"/>
      <c r="U41" s="12"/>
      <c r="V41" s="12"/>
      <c r="W41" s="12"/>
      <c r="X41" s="12"/>
      <c r="Y41" s="12"/>
      <c r="Z41" s="12"/>
      <c r="AA41" s="12"/>
      <c r="AB41" s="12"/>
      <c r="AC41" s="12"/>
      <c r="AD41" s="12"/>
      <c r="AE41" s="12"/>
      <c r="AF41" s="12"/>
      <c r="AG41" s="12"/>
      <c r="AH41" s="12"/>
    </row>
    <row r="42" spans="1:34" ht="18">
      <c r="A42" s="57"/>
      <c r="B42" s="27"/>
      <c r="C42" s="13"/>
      <c r="D42" s="27"/>
      <c r="E42" s="27"/>
      <c r="F42" s="106"/>
      <c r="G42" s="27"/>
      <c r="H42" s="171"/>
      <c r="I42" s="171"/>
      <c r="J42" s="171"/>
      <c r="K42" s="51"/>
      <c r="L42" s="150"/>
      <c r="M42" s="144"/>
      <c r="N42" s="144"/>
      <c r="O42" s="145"/>
      <c r="Q42" s="12"/>
      <c r="R42" s="12"/>
      <c r="S42" s="12"/>
      <c r="T42" s="12"/>
      <c r="U42" s="12"/>
      <c r="V42" s="12"/>
      <c r="W42" s="12"/>
      <c r="X42" s="12"/>
      <c r="Y42" s="12"/>
      <c r="Z42" s="12"/>
      <c r="AA42" s="12"/>
      <c r="AB42" s="12"/>
      <c r="AC42" s="12"/>
      <c r="AD42" s="12"/>
      <c r="AE42" s="12"/>
      <c r="AF42" s="12"/>
      <c r="AG42" s="12"/>
      <c r="AH42" s="12"/>
    </row>
    <row r="43" spans="1:34" ht="48.6" customHeight="1">
      <c r="A43" s="57"/>
      <c r="B43" s="60" t="str">
        <f ca="1">OFFSET(L!$C$1,MATCH("Declaration"&amp;ADDRESS(ROW(),COLUMN(),4),L!$A:$A,0)-1,SL,,)&amp;Q$37</f>
        <v>4) Does 100 percent of the 3TG (necessary to the functionality or production of your products) originate from recycled or scrap sources?  (*)</v>
      </c>
      <c r="C43" s="13"/>
      <c r="D43" s="376" t="str">
        <f ca="1">D25</f>
        <v>Answer</v>
      </c>
      <c r="E43" s="376"/>
      <c r="F43" s="21"/>
      <c r="G43" s="60" t="str">
        <f ca="1">G25</f>
        <v>Comments</v>
      </c>
      <c r="H43" s="60"/>
      <c r="I43" s="60"/>
      <c r="J43" s="105"/>
      <c r="K43" s="51"/>
      <c r="L43" s="150" t="s">
        <v>2469</v>
      </c>
      <c r="M43" s="144"/>
      <c r="N43" s="144"/>
      <c r="O43" s="145"/>
      <c r="P43" s="12"/>
      <c r="Q43" s="12"/>
      <c r="R43" s="12"/>
      <c r="S43" s="12"/>
      <c r="T43" s="12"/>
      <c r="U43" s="12"/>
      <c r="V43" s="12"/>
      <c r="W43" s="12"/>
      <c r="X43" s="12"/>
      <c r="Y43" s="12"/>
      <c r="Z43" s="12"/>
      <c r="AA43" s="12"/>
      <c r="AB43" s="12"/>
      <c r="AC43" s="12"/>
      <c r="AD43" s="12"/>
      <c r="AE43" s="12"/>
      <c r="AF43" s="12"/>
      <c r="AG43" s="12"/>
      <c r="AH43" s="12"/>
    </row>
    <row r="44" spans="1:34" ht="22.5">
      <c r="A44" s="57"/>
      <c r="B44" s="56" t="str">
        <f ca="1">B38</f>
        <v>Tantalum  (*)</v>
      </c>
      <c r="C44" s="13"/>
      <c r="D44" s="329" t="s">
        <v>925</v>
      </c>
      <c r="E44" s="330"/>
      <c r="F44" s="63"/>
      <c r="G44" s="333"/>
      <c r="H44" s="334"/>
      <c r="I44" s="334"/>
      <c r="J44" s="335"/>
      <c r="K44" s="51"/>
      <c r="L44" s="156"/>
      <c r="M44" s="146"/>
      <c r="N44" s="144"/>
      <c r="O44" s="145"/>
      <c r="P44" s="12"/>
      <c r="Q44" s="12"/>
      <c r="R44" s="12"/>
      <c r="S44" s="12"/>
      <c r="T44" s="12"/>
      <c r="U44" s="12"/>
      <c r="V44" s="12"/>
      <c r="W44" s="12"/>
      <c r="X44" s="12"/>
      <c r="Y44" s="12"/>
      <c r="Z44" s="12"/>
      <c r="AA44" s="12"/>
      <c r="AB44" s="12"/>
      <c r="AC44" s="12"/>
      <c r="AD44" s="12"/>
      <c r="AE44" s="12"/>
      <c r="AF44" s="12"/>
      <c r="AG44" s="12"/>
      <c r="AH44" s="12"/>
    </row>
    <row r="45" spans="1:34" ht="22.5">
      <c r="A45" s="57"/>
      <c r="B45" s="56" t="str">
        <f ca="1">B39</f>
        <v>Tin  (*)</v>
      </c>
      <c r="C45" s="13"/>
      <c r="D45" s="329" t="s">
        <v>925</v>
      </c>
      <c r="E45" s="330"/>
      <c r="F45" s="63"/>
      <c r="G45" s="333"/>
      <c r="H45" s="334"/>
      <c r="I45" s="334"/>
      <c r="J45" s="335"/>
      <c r="K45" s="51"/>
      <c r="L45" s="156"/>
      <c r="M45" s="144"/>
      <c r="N45" s="144"/>
      <c r="O45" s="145"/>
      <c r="P45" s="12"/>
      <c r="Q45" s="12"/>
      <c r="R45" s="12"/>
      <c r="S45" s="12"/>
      <c r="T45" s="12"/>
      <c r="U45" s="12"/>
      <c r="V45" s="12"/>
      <c r="W45" s="12"/>
      <c r="X45" s="12"/>
      <c r="Y45" s="12"/>
      <c r="Z45" s="12"/>
      <c r="AA45" s="12"/>
      <c r="AB45" s="12"/>
      <c r="AC45" s="12"/>
      <c r="AD45" s="12"/>
      <c r="AE45" s="12"/>
      <c r="AF45" s="12"/>
      <c r="AG45" s="12"/>
      <c r="AH45" s="12"/>
    </row>
    <row r="46" spans="1:34" ht="22.5">
      <c r="A46" s="57"/>
      <c r="B46" s="56" t="str">
        <f ca="1">B40</f>
        <v>Gold  (*)</v>
      </c>
      <c r="C46" s="13"/>
      <c r="D46" s="329" t="s">
        <v>925</v>
      </c>
      <c r="E46" s="330"/>
      <c r="F46" s="63"/>
      <c r="G46" s="333"/>
      <c r="H46" s="334"/>
      <c r="I46" s="334"/>
      <c r="J46" s="335"/>
      <c r="K46" s="51"/>
      <c r="L46" s="156"/>
      <c r="M46" s="144"/>
      <c r="N46" s="144"/>
      <c r="O46" s="145"/>
      <c r="P46" s="12"/>
      <c r="Q46" s="12"/>
      <c r="R46" s="12"/>
      <c r="S46" s="12"/>
      <c r="T46" s="12"/>
      <c r="U46" s="12"/>
      <c r="V46" s="12"/>
      <c r="W46" s="12"/>
      <c r="X46" s="12"/>
      <c r="Y46" s="12"/>
      <c r="Z46" s="12"/>
      <c r="AA46" s="12"/>
      <c r="AB46" s="12"/>
      <c r="AC46" s="12"/>
      <c r="AD46" s="12"/>
      <c r="AE46" s="12"/>
      <c r="AF46" s="12"/>
      <c r="AG46" s="12"/>
      <c r="AH46" s="12"/>
    </row>
    <row r="47" spans="1:34" ht="22.5">
      <c r="A47" s="57"/>
      <c r="B47" s="56" t="str">
        <f ca="1">B41</f>
        <v>Tungsten  (*)</v>
      </c>
      <c r="C47" s="13"/>
      <c r="D47" s="329" t="s">
        <v>925</v>
      </c>
      <c r="E47" s="330"/>
      <c r="F47" s="63"/>
      <c r="G47" s="333"/>
      <c r="H47" s="334"/>
      <c r="I47" s="334"/>
      <c r="J47" s="335"/>
      <c r="K47" s="51"/>
      <c r="L47" s="156"/>
      <c r="M47" s="144"/>
      <c r="N47" s="144"/>
      <c r="O47" s="145"/>
      <c r="P47" s="12"/>
      <c r="Q47" s="12"/>
      <c r="R47" s="12"/>
      <c r="S47" s="12"/>
      <c r="T47" s="12"/>
      <c r="U47" s="12"/>
      <c r="V47" s="12"/>
      <c r="W47" s="12"/>
      <c r="X47" s="12"/>
      <c r="Y47" s="12"/>
      <c r="Z47" s="12"/>
      <c r="AA47" s="12"/>
      <c r="AB47" s="12"/>
      <c r="AC47" s="12"/>
      <c r="AD47" s="12"/>
      <c r="AE47" s="12"/>
      <c r="AF47" s="12"/>
      <c r="AG47" s="12"/>
      <c r="AH47" s="12"/>
    </row>
    <row r="48" spans="1:34" ht="18">
      <c r="A48" s="57"/>
      <c r="B48" s="27"/>
      <c r="C48" s="13"/>
      <c r="D48" s="27"/>
      <c r="E48" s="27"/>
      <c r="F48" s="106"/>
      <c r="G48" s="27"/>
      <c r="H48" s="171"/>
      <c r="I48" s="171"/>
      <c r="J48" s="171"/>
      <c r="K48" s="51"/>
      <c r="L48" s="150"/>
      <c r="M48" s="144"/>
      <c r="N48" s="144"/>
      <c r="O48" s="145"/>
      <c r="P48" s="12"/>
      <c r="Q48" s="12"/>
      <c r="R48" s="12"/>
      <c r="S48" s="12"/>
      <c r="T48" s="12"/>
      <c r="U48" s="12"/>
      <c r="V48" s="12"/>
      <c r="W48" s="12"/>
      <c r="X48" s="12"/>
      <c r="Y48" s="12"/>
      <c r="Z48" s="12"/>
      <c r="AA48" s="12"/>
      <c r="AB48" s="12"/>
      <c r="AC48" s="12"/>
      <c r="AD48" s="12"/>
      <c r="AE48" s="12"/>
      <c r="AF48" s="12"/>
      <c r="AG48" s="12"/>
      <c r="AH48" s="12"/>
    </row>
    <row r="49" spans="1:34" ht="53.65" customHeight="1">
      <c r="A49" s="57"/>
      <c r="B49" s="181" t="str">
        <f ca="1">OFFSET(L!$C$1,MATCH("Declaration"&amp;ADDRESS(ROW(),COLUMN(),4),L!$A:$A,0)-1,SL,,)&amp;Q$37</f>
        <v>5) Have you received data/information for each 3TG from all relevant suppliers? (*)</v>
      </c>
      <c r="C49" s="13"/>
      <c r="D49" s="376" t="str">
        <f ca="1">D25</f>
        <v>Answer</v>
      </c>
      <c r="E49" s="376"/>
      <c r="F49" s="21"/>
      <c r="G49" s="60" t="str">
        <f ca="1">G25</f>
        <v>Comments</v>
      </c>
      <c r="H49" s="172"/>
      <c r="I49" s="172"/>
      <c r="J49" s="172"/>
      <c r="K49" s="51"/>
      <c r="L49" s="150" t="s">
        <v>2470</v>
      </c>
      <c r="M49" s="144"/>
      <c r="N49" s="144"/>
      <c r="O49" s="145"/>
      <c r="P49" s="12"/>
      <c r="Q49" s="12"/>
      <c r="R49" s="12"/>
      <c r="S49" s="12"/>
      <c r="T49" s="12"/>
      <c r="U49" s="12"/>
      <c r="V49" s="12"/>
      <c r="W49" s="12"/>
      <c r="X49" s="12"/>
      <c r="Y49" s="12"/>
      <c r="Z49" s="12"/>
      <c r="AA49" s="12"/>
      <c r="AB49" s="12"/>
      <c r="AC49" s="12"/>
      <c r="AD49" s="12"/>
      <c r="AE49" s="12"/>
      <c r="AF49" s="12"/>
      <c r="AG49" s="12"/>
      <c r="AH49" s="12"/>
    </row>
    <row r="50" spans="1:34" ht="22.5">
      <c r="A50" s="57"/>
      <c r="B50" s="56" t="str">
        <f ca="1">B38</f>
        <v>Tantalum  (*)</v>
      </c>
      <c r="C50" s="50"/>
      <c r="D50" s="329" t="s">
        <v>927</v>
      </c>
      <c r="E50" s="330"/>
      <c r="F50" s="63"/>
      <c r="G50" s="333" t="s">
        <v>5025</v>
      </c>
      <c r="H50" s="334"/>
      <c r="I50" s="334"/>
      <c r="J50" s="335"/>
      <c r="K50" s="51"/>
      <c r="L50" s="156"/>
      <c r="M50" s="146"/>
      <c r="N50" s="144"/>
      <c r="O50" s="145"/>
      <c r="P50" s="12"/>
      <c r="Q50" s="12"/>
      <c r="R50" s="12"/>
      <c r="S50" s="12"/>
      <c r="T50" s="12"/>
      <c r="U50" s="12"/>
      <c r="V50" s="12"/>
      <c r="W50" s="12"/>
      <c r="X50" s="12"/>
      <c r="Y50" s="12"/>
      <c r="Z50" s="12"/>
      <c r="AA50" s="12"/>
      <c r="AB50" s="12"/>
      <c r="AC50" s="12"/>
      <c r="AD50" s="12"/>
      <c r="AE50" s="12"/>
      <c r="AF50" s="12"/>
      <c r="AG50" s="12"/>
      <c r="AH50" s="12"/>
    </row>
    <row r="51" spans="1:34" ht="22.5">
      <c r="A51" s="57"/>
      <c r="B51" s="56" t="str">
        <f ca="1">B39</f>
        <v>Tin  (*)</v>
      </c>
      <c r="C51" s="50"/>
      <c r="D51" s="329" t="s">
        <v>927</v>
      </c>
      <c r="E51" s="330"/>
      <c r="F51" s="63"/>
      <c r="G51" s="333" t="s">
        <v>5025</v>
      </c>
      <c r="H51" s="334"/>
      <c r="I51" s="334"/>
      <c r="J51" s="335"/>
      <c r="K51" s="51"/>
      <c r="L51" s="156"/>
      <c r="M51" s="144"/>
      <c r="N51" s="144"/>
      <c r="O51" s="145"/>
      <c r="P51" s="12"/>
      <c r="Q51" s="12"/>
      <c r="R51" s="12"/>
      <c r="S51" s="12"/>
      <c r="T51" s="12"/>
      <c r="U51" s="12"/>
      <c r="V51" s="12"/>
      <c r="W51" s="12"/>
      <c r="X51" s="12"/>
      <c r="Y51" s="12"/>
      <c r="Z51" s="12"/>
      <c r="AA51" s="12"/>
      <c r="AB51" s="12"/>
      <c r="AC51" s="12"/>
      <c r="AD51" s="12"/>
      <c r="AE51" s="12"/>
      <c r="AF51" s="12"/>
      <c r="AG51" s="12"/>
      <c r="AH51" s="12"/>
    </row>
    <row r="52" spans="1:34" ht="22.5">
      <c r="A52" s="57"/>
      <c r="B52" s="56" t="str">
        <f ca="1">B40</f>
        <v>Gold  (*)</v>
      </c>
      <c r="C52" s="50"/>
      <c r="D52" s="329" t="s">
        <v>927</v>
      </c>
      <c r="E52" s="330"/>
      <c r="F52" s="63"/>
      <c r="G52" s="333" t="s">
        <v>5025</v>
      </c>
      <c r="H52" s="334"/>
      <c r="I52" s="334"/>
      <c r="J52" s="335"/>
      <c r="K52" s="51"/>
      <c r="L52" s="156"/>
      <c r="M52" s="144"/>
      <c r="N52" s="144"/>
      <c r="O52" s="145"/>
      <c r="P52" s="12"/>
      <c r="Q52" s="12"/>
      <c r="R52" s="12"/>
      <c r="S52" s="12"/>
      <c r="T52" s="12"/>
      <c r="U52" s="12"/>
      <c r="V52" s="12"/>
      <c r="W52" s="12"/>
      <c r="X52" s="12"/>
      <c r="Y52" s="12"/>
      <c r="Z52" s="12"/>
      <c r="AA52" s="12"/>
      <c r="AB52" s="12"/>
      <c r="AC52" s="12"/>
      <c r="AD52" s="12"/>
      <c r="AE52" s="12"/>
      <c r="AF52" s="12"/>
      <c r="AG52" s="12"/>
      <c r="AH52" s="12"/>
    </row>
    <row r="53" spans="1:34" ht="22.5">
      <c r="A53" s="57"/>
      <c r="B53" s="56" t="str">
        <f ca="1">B41</f>
        <v>Tungsten  (*)</v>
      </c>
      <c r="C53" s="50"/>
      <c r="D53" s="329" t="s">
        <v>927</v>
      </c>
      <c r="E53" s="330"/>
      <c r="F53" s="63"/>
      <c r="G53" s="333" t="s">
        <v>5025</v>
      </c>
      <c r="H53" s="334"/>
      <c r="I53" s="334"/>
      <c r="J53" s="335"/>
      <c r="K53" s="51"/>
      <c r="L53" s="156"/>
      <c r="M53" s="144"/>
      <c r="N53" s="144"/>
      <c r="O53" s="145"/>
      <c r="P53" s="12"/>
      <c r="Q53" s="12"/>
      <c r="R53" s="12"/>
      <c r="S53" s="12"/>
      <c r="T53" s="12"/>
      <c r="U53" s="12"/>
      <c r="V53" s="12"/>
      <c r="W53" s="12"/>
      <c r="X53" s="12"/>
      <c r="Y53" s="12"/>
      <c r="Z53" s="12"/>
      <c r="AA53" s="12"/>
      <c r="AB53" s="12"/>
      <c r="AC53" s="12"/>
      <c r="AD53" s="12"/>
      <c r="AE53" s="12"/>
      <c r="AF53" s="12"/>
      <c r="AG53" s="12"/>
      <c r="AH53" s="12"/>
    </row>
    <row r="54" spans="1:34" ht="15.75">
      <c r="A54" s="57"/>
      <c r="B54" s="62"/>
      <c r="C54" s="13"/>
      <c r="D54" s="107"/>
      <c r="E54" s="107"/>
      <c r="F54" s="106"/>
      <c r="G54" s="108"/>
      <c r="H54" s="108"/>
      <c r="I54" s="108"/>
      <c r="J54" s="108"/>
      <c r="K54" s="51"/>
      <c r="L54" s="150"/>
      <c r="M54" s="151"/>
      <c r="N54" s="144"/>
      <c r="O54" s="145"/>
      <c r="P54" s="12"/>
      <c r="Q54" s="12"/>
      <c r="R54" s="12"/>
      <c r="S54" s="12"/>
      <c r="T54" s="12"/>
      <c r="U54" s="12"/>
      <c r="V54" s="12"/>
      <c r="W54" s="12"/>
      <c r="X54" s="12"/>
      <c r="Y54" s="12"/>
      <c r="Z54" s="12"/>
      <c r="AA54" s="12"/>
      <c r="AB54" s="12"/>
      <c r="AC54" s="12"/>
      <c r="AD54" s="12"/>
      <c r="AE54" s="12"/>
      <c r="AF54" s="12"/>
      <c r="AG54" s="12"/>
      <c r="AH54" s="12"/>
    </row>
    <row r="55" spans="1:34" ht="45.75">
      <c r="A55" s="57"/>
      <c r="B55" s="181" t="str">
        <f ca="1">OFFSET(L!$C$1,MATCH("Declaration"&amp;ADDRESS(ROW(),COLUMN(),4),L!$A:$A,0)-1,SL,,)&amp;Q$37</f>
        <v>6) Have you identified all of the smelters supplying the 3TG to your supply chain?  (*)</v>
      </c>
      <c r="C55" s="13"/>
      <c r="D55" s="376" t="str">
        <f ca="1">D25</f>
        <v>Answer</v>
      </c>
      <c r="E55" s="376"/>
      <c r="F55" s="21"/>
      <c r="G55" s="60" t="str">
        <f ca="1">G25</f>
        <v>Comments</v>
      </c>
      <c r="H55" s="338"/>
      <c r="I55" s="338"/>
      <c r="J55" s="338"/>
      <c r="K55" s="51"/>
      <c r="L55" s="150" t="s">
        <v>2468</v>
      </c>
      <c r="M55" s="151"/>
      <c r="N55" s="144"/>
      <c r="O55" s="145"/>
      <c r="P55" s="12"/>
      <c r="Q55" s="12"/>
      <c r="R55" s="12"/>
      <c r="S55" s="12"/>
      <c r="T55" s="12"/>
      <c r="U55" s="12"/>
      <c r="V55" s="12"/>
      <c r="W55" s="12"/>
      <c r="X55" s="12"/>
      <c r="Y55" s="12"/>
      <c r="Z55" s="12"/>
      <c r="AA55" s="12"/>
      <c r="AB55" s="12"/>
      <c r="AC55" s="12"/>
      <c r="AD55" s="12"/>
      <c r="AE55" s="12"/>
      <c r="AF55" s="12"/>
      <c r="AG55" s="12"/>
      <c r="AH55" s="12"/>
    </row>
    <row r="56" spans="1:34" ht="22.5">
      <c r="A56" s="57"/>
      <c r="B56" s="56" t="str">
        <f ca="1">B38</f>
        <v>Tantalum  (*)</v>
      </c>
      <c r="C56" s="13"/>
      <c r="D56" s="329" t="s">
        <v>924</v>
      </c>
      <c r="E56" s="330"/>
      <c r="F56" s="63"/>
      <c r="G56" s="333"/>
      <c r="H56" s="334"/>
      <c r="I56" s="334"/>
      <c r="J56" s="335"/>
      <c r="K56" s="51"/>
      <c r="L56" s="156"/>
      <c r="M56" s="146"/>
      <c r="N56" s="144"/>
      <c r="O56" s="145"/>
      <c r="P56" s="12"/>
      <c r="Q56" s="12"/>
      <c r="R56" s="12"/>
      <c r="S56" s="12"/>
      <c r="T56" s="12"/>
      <c r="U56" s="12"/>
      <c r="V56" s="12"/>
      <c r="W56" s="12"/>
      <c r="X56" s="12"/>
      <c r="Y56" s="12"/>
      <c r="Z56" s="12"/>
      <c r="AA56" s="12"/>
      <c r="AB56" s="12"/>
      <c r="AC56" s="12"/>
      <c r="AD56" s="12"/>
      <c r="AE56" s="12"/>
      <c r="AF56" s="12"/>
      <c r="AG56" s="12"/>
      <c r="AH56" s="12"/>
    </row>
    <row r="57" spans="1:34" ht="22.5">
      <c r="A57" s="57"/>
      <c r="B57" s="56" t="str">
        <f ca="1">B39</f>
        <v>Tin  (*)</v>
      </c>
      <c r="C57" s="13"/>
      <c r="D57" s="329" t="s">
        <v>924</v>
      </c>
      <c r="E57" s="330"/>
      <c r="F57" s="63"/>
      <c r="G57" s="333"/>
      <c r="H57" s="334"/>
      <c r="I57" s="334"/>
      <c r="J57" s="335"/>
      <c r="K57" s="51"/>
      <c r="L57" s="156"/>
      <c r="M57" s="144"/>
      <c r="N57" s="144"/>
      <c r="O57" s="145"/>
      <c r="P57" s="12"/>
      <c r="Q57" s="12"/>
      <c r="R57" s="12"/>
      <c r="S57" s="12"/>
      <c r="T57" s="12"/>
      <c r="U57" s="12"/>
      <c r="V57" s="12"/>
      <c r="W57" s="12"/>
      <c r="X57" s="12"/>
      <c r="Y57" s="12"/>
      <c r="Z57" s="12"/>
      <c r="AA57" s="12"/>
      <c r="AB57" s="12"/>
      <c r="AC57" s="12"/>
      <c r="AD57" s="12"/>
      <c r="AE57" s="12"/>
      <c r="AF57" s="12"/>
      <c r="AG57" s="12"/>
      <c r="AH57" s="12"/>
    </row>
    <row r="58" spans="1:34" ht="22.5">
      <c r="A58" s="57"/>
      <c r="B58" s="56" t="str">
        <f ca="1">B40</f>
        <v>Gold  (*)</v>
      </c>
      <c r="C58" s="13"/>
      <c r="D58" s="329" t="s">
        <v>924</v>
      </c>
      <c r="E58" s="330"/>
      <c r="F58" s="63"/>
      <c r="G58" s="333"/>
      <c r="H58" s="334"/>
      <c r="I58" s="334"/>
      <c r="J58" s="335"/>
      <c r="K58" s="51"/>
      <c r="L58" s="156"/>
      <c r="M58" s="144"/>
      <c r="N58" s="144"/>
      <c r="O58" s="145"/>
      <c r="P58" s="12"/>
      <c r="Q58" s="12"/>
      <c r="R58" s="12"/>
      <c r="S58" s="12"/>
      <c r="T58" s="12"/>
      <c r="U58" s="12"/>
      <c r="V58" s="12"/>
      <c r="W58" s="12"/>
      <c r="X58" s="12"/>
      <c r="Y58" s="12"/>
      <c r="Z58" s="12"/>
      <c r="AA58" s="12"/>
      <c r="AB58" s="12"/>
      <c r="AC58" s="12"/>
      <c r="AD58" s="12"/>
      <c r="AE58" s="12"/>
      <c r="AF58" s="12"/>
      <c r="AG58" s="12"/>
      <c r="AH58" s="12"/>
    </row>
    <row r="59" spans="1:34" ht="22.5">
      <c r="A59" s="57"/>
      <c r="B59" s="56" t="str">
        <f ca="1">B41</f>
        <v>Tungsten  (*)</v>
      </c>
      <c r="C59" s="13"/>
      <c r="D59" s="329" t="s">
        <v>924</v>
      </c>
      <c r="E59" s="330"/>
      <c r="F59" s="63"/>
      <c r="G59" s="333"/>
      <c r="H59" s="334"/>
      <c r="I59" s="334"/>
      <c r="J59" s="335"/>
      <c r="K59" s="51"/>
      <c r="L59" s="156"/>
      <c r="M59" s="144"/>
      <c r="N59" s="144"/>
      <c r="O59" s="145"/>
      <c r="P59" s="12"/>
      <c r="Q59" s="12"/>
      <c r="R59" s="12"/>
      <c r="S59" s="12"/>
      <c r="T59" s="12"/>
      <c r="U59" s="12"/>
      <c r="V59" s="12"/>
      <c r="W59" s="12"/>
      <c r="X59" s="12"/>
      <c r="Y59" s="12"/>
      <c r="Z59" s="12"/>
      <c r="AA59" s="12"/>
      <c r="AB59" s="12"/>
      <c r="AC59" s="12"/>
      <c r="AD59" s="12"/>
      <c r="AE59" s="12"/>
      <c r="AF59" s="12"/>
      <c r="AG59" s="12"/>
      <c r="AH59" s="12"/>
    </row>
    <row r="60" spans="1:34" ht="15.75">
      <c r="A60" s="57"/>
      <c r="B60" s="27"/>
      <c r="C60" s="13"/>
      <c r="D60" s="109"/>
      <c r="E60" s="109"/>
      <c r="F60" s="106"/>
      <c r="G60" s="110"/>
      <c r="H60" s="110"/>
      <c r="I60" s="110"/>
      <c r="J60" s="110"/>
      <c r="K60" s="51"/>
      <c r="L60" s="150"/>
      <c r="M60" s="151"/>
      <c r="N60" s="144"/>
      <c r="O60" s="145"/>
      <c r="P60" s="12"/>
      <c r="Q60" s="12"/>
      <c r="R60" s="12"/>
      <c r="S60" s="12"/>
      <c r="T60" s="12"/>
      <c r="U60" s="12"/>
      <c r="V60" s="12"/>
      <c r="W60" s="12"/>
      <c r="X60" s="12"/>
      <c r="Y60" s="12"/>
      <c r="Z60" s="12"/>
      <c r="AA60" s="12"/>
      <c r="AB60" s="12"/>
      <c r="AC60" s="12"/>
      <c r="AD60" s="12"/>
      <c r="AE60" s="12"/>
      <c r="AF60" s="12"/>
      <c r="AG60" s="12"/>
      <c r="AH60" s="12"/>
    </row>
    <row r="61" spans="1:34" ht="45.75">
      <c r="A61" s="57"/>
      <c r="B61" s="60" t="str">
        <f ca="1">OFFSET(L!$C$1,MATCH("Declaration"&amp;ADDRESS(ROW(),COLUMN(),4),L!$A:$A,0)-1,SL,,)&amp;Q$37</f>
        <v>7) Has all applicable smelter information received by your company been reported in this declaration?  (*)</v>
      </c>
      <c r="C61" s="13"/>
      <c r="D61" s="376" t="str">
        <f ca="1">D25</f>
        <v>Answer</v>
      </c>
      <c r="E61" s="376"/>
      <c r="F61" s="21"/>
      <c r="G61" s="60" t="str">
        <f ca="1">G25</f>
        <v>Comments</v>
      </c>
      <c r="H61" s="338" t="str">
        <f>IF(Q69="(*)","Click here to enter smelter names","")</f>
        <v/>
      </c>
      <c r="I61" s="338"/>
      <c r="J61" s="338"/>
      <c r="K61" s="51"/>
      <c r="L61" s="150" t="s">
        <v>2468</v>
      </c>
      <c r="M61" s="151"/>
      <c r="N61" s="144"/>
      <c r="O61" s="145"/>
      <c r="P61" s="12"/>
      <c r="Q61" s="12"/>
      <c r="R61" s="12"/>
      <c r="S61" s="12"/>
      <c r="T61" s="12"/>
      <c r="U61" s="12"/>
      <c r="V61" s="12"/>
      <c r="W61" s="12"/>
      <c r="X61" s="12"/>
      <c r="Y61" s="12"/>
      <c r="Z61" s="12"/>
      <c r="AA61" s="12"/>
      <c r="AB61" s="12"/>
      <c r="AC61" s="12"/>
      <c r="AD61" s="12"/>
      <c r="AE61" s="12"/>
      <c r="AF61" s="12"/>
      <c r="AG61" s="12"/>
      <c r="AH61" s="12"/>
    </row>
    <row r="62" spans="1:34" ht="22.5">
      <c r="A62" s="57"/>
      <c r="B62" s="56" t="str">
        <f ca="1">B38</f>
        <v>Tantalum  (*)</v>
      </c>
      <c r="C62" s="50"/>
      <c r="D62" s="329" t="s">
        <v>924</v>
      </c>
      <c r="E62" s="330"/>
      <c r="F62" s="64"/>
      <c r="G62" s="333"/>
      <c r="H62" s="334"/>
      <c r="I62" s="334"/>
      <c r="J62" s="335"/>
      <c r="K62" s="51"/>
      <c r="L62" s="156"/>
      <c r="M62" s="146"/>
      <c r="N62" s="144"/>
      <c r="O62" s="145"/>
      <c r="P62" s="12"/>
      <c r="Q62" s="12"/>
      <c r="R62" s="12"/>
      <c r="S62" s="12"/>
      <c r="T62" s="12"/>
      <c r="U62" s="12"/>
      <c r="V62" s="12"/>
      <c r="W62" s="12"/>
      <c r="X62" s="12"/>
      <c r="Y62" s="12"/>
      <c r="Z62" s="12"/>
      <c r="AA62" s="12"/>
      <c r="AB62" s="12"/>
      <c r="AC62" s="12"/>
      <c r="AD62" s="12"/>
      <c r="AE62" s="12"/>
      <c r="AF62" s="12"/>
      <c r="AG62" s="12"/>
      <c r="AH62" s="12"/>
    </row>
    <row r="63" spans="1:34" ht="22.5">
      <c r="A63" s="57"/>
      <c r="B63" s="56" t="str">
        <f ca="1">B39</f>
        <v>Tin  (*)</v>
      </c>
      <c r="C63" s="50"/>
      <c r="D63" s="329" t="s">
        <v>924</v>
      </c>
      <c r="E63" s="330"/>
      <c r="F63" s="64"/>
      <c r="G63" s="333"/>
      <c r="H63" s="334"/>
      <c r="I63" s="334"/>
      <c r="J63" s="335"/>
      <c r="K63" s="51"/>
      <c r="L63" s="156"/>
      <c r="M63" s="144"/>
      <c r="N63" s="144"/>
      <c r="O63" s="145"/>
      <c r="P63" s="12"/>
      <c r="Q63" s="12"/>
      <c r="R63" s="12"/>
      <c r="S63" s="12"/>
      <c r="T63" s="12"/>
      <c r="U63" s="12"/>
      <c r="V63" s="12"/>
      <c r="W63" s="12"/>
      <c r="X63" s="12"/>
      <c r="Y63" s="12"/>
      <c r="Z63" s="12"/>
      <c r="AA63" s="12"/>
      <c r="AB63" s="12"/>
      <c r="AC63" s="12"/>
      <c r="AD63" s="12"/>
      <c r="AE63" s="12"/>
      <c r="AF63" s="12"/>
      <c r="AG63" s="12"/>
      <c r="AH63" s="12"/>
    </row>
    <row r="64" spans="1:34" ht="22.5">
      <c r="A64" s="57"/>
      <c r="B64" s="56" t="str">
        <f ca="1">B40</f>
        <v>Gold  (*)</v>
      </c>
      <c r="C64" s="50"/>
      <c r="D64" s="329" t="s">
        <v>924</v>
      </c>
      <c r="E64" s="330"/>
      <c r="F64" s="64"/>
      <c r="G64" s="333"/>
      <c r="H64" s="334"/>
      <c r="I64" s="334"/>
      <c r="J64" s="335"/>
      <c r="K64" s="51"/>
      <c r="L64" s="156"/>
      <c r="M64" s="144"/>
      <c r="N64" s="144"/>
      <c r="O64" s="145"/>
      <c r="P64" s="12"/>
      <c r="Q64" s="12"/>
      <c r="R64" s="12"/>
      <c r="S64" s="12"/>
      <c r="T64" s="12"/>
      <c r="U64" s="12"/>
      <c r="V64" s="12"/>
      <c r="W64" s="12"/>
      <c r="X64" s="12"/>
      <c r="Y64" s="12"/>
      <c r="Z64" s="12"/>
      <c r="AA64" s="12"/>
      <c r="AB64" s="12"/>
      <c r="AC64" s="12"/>
      <c r="AD64" s="12"/>
      <c r="AE64" s="12"/>
      <c r="AF64" s="12"/>
      <c r="AG64" s="12"/>
      <c r="AH64" s="12"/>
    </row>
    <row r="65" spans="1:34" ht="22.5">
      <c r="A65" s="53"/>
      <c r="B65" s="56" t="str">
        <f ca="1">B41</f>
        <v>Tungsten  (*)</v>
      </c>
      <c r="C65" s="65"/>
      <c r="D65" s="329" t="s">
        <v>924</v>
      </c>
      <c r="E65" s="330"/>
      <c r="F65" s="66"/>
      <c r="G65" s="333"/>
      <c r="H65" s="334"/>
      <c r="I65" s="334"/>
      <c r="J65" s="335"/>
      <c r="K65" s="54"/>
      <c r="L65" s="157"/>
      <c r="M65" s="144"/>
      <c r="N65" s="144"/>
      <c r="O65" s="145"/>
      <c r="P65" s="12"/>
      <c r="Q65" s="12"/>
      <c r="R65" s="12"/>
      <c r="S65" s="12"/>
      <c r="T65" s="12"/>
      <c r="U65" s="12"/>
      <c r="V65" s="12"/>
      <c r="W65" s="12"/>
      <c r="X65" s="12"/>
      <c r="Y65" s="12"/>
      <c r="Z65" s="12"/>
      <c r="AA65" s="12"/>
      <c r="AB65" s="12"/>
      <c r="AC65" s="12"/>
      <c r="AD65" s="12"/>
      <c r="AE65" s="12"/>
      <c r="AF65" s="12"/>
      <c r="AG65" s="12"/>
      <c r="AH65" s="12"/>
    </row>
    <row r="66" spans="1:34" ht="15">
      <c r="A66" s="57"/>
      <c r="B66" s="20"/>
      <c r="C66" s="20"/>
      <c r="D66" s="20"/>
      <c r="E66" s="20"/>
      <c r="F66" s="20"/>
      <c r="G66" s="102"/>
      <c r="H66" s="102"/>
      <c r="I66" s="102"/>
      <c r="J66" s="102"/>
      <c r="K66" s="51"/>
      <c r="L66" s="153"/>
      <c r="M66" s="144"/>
      <c r="N66" s="144"/>
      <c r="O66" s="145"/>
      <c r="P66" s="12"/>
      <c r="Q66" s="12"/>
      <c r="R66" s="12"/>
      <c r="S66" s="12"/>
      <c r="T66" s="12"/>
      <c r="U66" s="12"/>
      <c r="V66" s="12"/>
      <c r="W66" s="12"/>
      <c r="X66" s="12"/>
      <c r="Y66" s="12"/>
      <c r="Z66" s="12"/>
      <c r="AA66" s="12"/>
      <c r="AB66" s="12"/>
      <c r="AC66" s="12"/>
      <c r="AD66" s="12"/>
      <c r="AE66" s="12"/>
      <c r="AF66" s="12"/>
      <c r="AG66" s="12"/>
      <c r="AH66" s="12"/>
    </row>
    <row r="67" spans="1:34" ht="15">
      <c r="A67" s="57"/>
      <c r="B67" s="340" t="str">
        <f ca="1">OFFSET(L!$C$1,MATCH("Declaration"&amp;ADDRESS(ROW(),COLUMN(),4),L!$A:$A,0)-1,SL,,)</f>
        <v>Answer the Following Questions at a Company Level</v>
      </c>
      <c r="C67" s="340"/>
      <c r="D67" s="340"/>
      <c r="E67" s="340"/>
      <c r="F67" s="340"/>
      <c r="G67" s="340"/>
      <c r="H67" s="340"/>
      <c r="I67" s="340"/>
      <c r="J67" s="340"/>
      <c r="K67" s="51"/>
      <c r="L67" s="153"/>
      <c r="M67" s="144"/>
      <c r="N67" s="144"/>
      <c r="O67" s="145"/>
      <c r="P67" s="12"/>
      <c r="Q67" s="12"/>
      <c r="R67" s="12"/>
      <c r="S67" s="12"/>
      <c r="T67" s="12"/>
      <c r="U67" s="12"/>
      <c r="V67" s="12"/>
      <c r="W67" s="12"/>
      <c r="X67" s="12"/>
      <c r="Y67" s="12"/>
      <c r="Z67" s="12"/>
      <c r="AA67" s="12"/>
      <c r="AB67" s="12"/>
      <c r="AC67" s="12"/>
      <c r="AD67" s="12"/>
      <c r="AE67" s="12"/>
      <c r="AF67" s="12"/>
      <c r="AG67" s="12"/>
      <c r="AH67" s="12"/>
    </row>
    <row r="68" spans="1:34" ht="15.75">
      <c r="A68" s="67"/>
      <c r="B68" s="68" t="str">
        <f ca="1">OFFSET(L!$C$1,MATCH("Declaration"&amp;ADDRESS(ROW(),COLUMN(),4),L!$A:$A,0)-1,SL,,)</f>
        <v>Question</v>
      </c>
      <c r="C68" s="103"/>
      <c r="D68" s="342" t="str">
        <f ca="1">D25</f>
        <v>Answer</v>
      </c>
      <c r="E68" s="342"/>
      <c r="F68" s="69"/>
      <c r="G68" s="342" t="str">
        <f ca="1">G25</f>
        <v>Comments</v>
      </c>
      <c r="H68" s="342" t="e">
        <f>HLOOKUP(SL,LT,$O68,0)</f>
        <v>#NAME?</v>
      </c>
      <c r="I68" s="342" t="e">
        <f>HLOOKUP(SL,LT,$O68,0)</f>
        <v>#NAME?</v>
      </c>
      <c r="J68" s="104"/>
      <c r="K68" s="71"/>
      <c r="L68" s="152"/>
      <c r="M68" s="151"/>
      <c r="N68" s="144"/>
      <c r="O68" s="145"/>
      <c r="P68" s="12"/>
      <c r="Q68" s="12"/>
      <c r="R68" s="12"/>
      <c r="S68" s="12"/>
      <c r="T68" s="12"/>
      <c r="U68" s="12"/>
      <c r="V68" s="12"/>
      <c r="W68" s="12"/>
      <c r="X68" s="12"/>
      <c r="Y68" s="12"/>
      <c r="Z68" s="12"/>
      <c r="AA68" s="12"/>
      <c r="AB68" s="12"/>
      <c r="AC68" s="12"/>
      <c r="AD68" s="12"/>
      <c r="AE68" s="12"/>
      <c r="AF68" s="12"/>
      <c r="AG68" s="12"/>
      <c r="AH68" s="12"/>
    </row>
    <row r="69" spans="1:34" ht="30">
      <c r="A69" s="57"/>
      <c r="B69" s="72" t="str">
        <f ca="1">OFFSET(L!$C$1,MATCH("Declaration"&amp;ADDRESS(ROW(),COLUMN(),4),L!$A:$A,0)-1,SL,,)&amp;$Q$37</f>
        <v>A. Do you have a policy in place that addresses conflict minerals sourcing? (*)</v>
      </c>
      <c r="C69" s="73"/>
      <c r="D69" s="329" t="s">
        <v>924</v>
      </c>
      <c r="E69" s="330"/>
      <c r="F69" s="73"/>
      <c r="G69" s="333"/>
      <c r="H69" s="334"/>
      <c r="I69" s="334"/>
      <c r="J69" s="335"/>
      <c r="K69" s="51"/>
      <c r="L69" s="152" t="s">
        <v>2469</v>
      </c>
      <c r="M69" s="151"/>
      <c r="N69" s="144"/>
      <c r="O69" s="145"/>
      <c r="P69" s="12"/>
      <c r="Q69" s="12"/>
      <c r="R69" s="12"/>
      <c r="S69" s="12"/>
      <c r="T69" s="12"/>
      <c r="U69" s="12"/>
      <c r="V69" s="12"/>
      <c r="W69" s="12"/>
      <c r="X69" s="12"/>
      <c r="Y69" s="12"/>
      <c r="Z69" s="12"/>
      <c r="AA69" s="12"/>
      <c r="AB69" s="12"/>
      <c r="AC69" s="12"/>
      <c r="AD69" s="12"/>
      <c r="AE69" s="12"/>
      <c r="AF69" s="12"/>
      <c r="AG69" s="12"/>
      <c r="AH69" s="12"/>
    </row>
    <row r="70" spans="1:34" ht="15.75">
      <c r="A70" s="57"/>
      <c r="B70" s="74"/>
      <c r="C70" s="15"/>
      <c r="D70" s="1"/>
      <c r="E70" s="1"/>
      <c r="F70" s="15"/>
      <c r="G70" s="331"/>
      <c r="H70" s="331"/>
      <c r="I70" s="331"/>
      <c r="J70" s="331"/>
      <c r="K70" s="51"/>
      <c r="L70" s="152"/>
      <c r="M70" s="151"/>
      <c r="N70" s="144"/>
      <c r="O70" s="145"/>
      <c r="P70" s="12"/>
      <c r="Q70" s="12"/>
      <c r="R70" s="12"/>
      <c r="S70" s="12"/>
      <c r="T70" s="12"/>
      <c r="U70" s="12"/>
      <c r="V70" s="12"/>
      <c r="W70" s="12"/>
      <c r="X70" s="12"/>
      <c r="Y70" s="12"/>
      <c r="Z70" s="12"/>
      <c r="AA70" s="12"/>
      <c r="AB70" s="12"/>
      <c r="AC70" s="12"/>
      <c r="AD70" s="12"/>
      <c r="AE70" s="12"/>
      <c r="AF70" s="12"/>
      <c r="AG70" s="12"/>
      <c r="AH70" s="12"/>
    </row>
    <row r="71" spans="1:34" ht="49.15" customHeight="1">
      <c r="A71" s="57"/>
      <c r="B71" s="72" t="str">
        <f ca="1">OFFSET(L!$C$1,MATCH("Declaration"&amp;ADDRESS(ROW(),COLUMN(),4),L!$A:$A,0)-1,SL,,)&amp;$Q$37</f>
        <v>B. Is your conflict minerals sourcing policy publicly available on your website? (Note – If yes, the user shall specify the URL in the comment field.) (*)</v>
      </c>
      <c r="C71" s="73"/>
      <c r="D71" s="329" t="s">
        <v>924</v>
      </c>
      <c r="E71" s="330"/>
      <c r="F71" s="73"/>
      <c r="G71" s="341" t="s">
        <v>5026</v>
      </c>
      <c r="H71" s="334"/>
      <c r="I71" s="334"/>
      <c r="J71" s="335"/>
      <c r="K71" s="51"/>
      <c r="L71" s="152" t="s">
        <v>2470</v>
      </c>
      <c r="M71" s="151"/>
      <c r="N71" s="144"/>
      <c r="O71" s="145"/>
      <c r="P71" s="12"/>
      <c r="Q71" s="12"/>
      <c r="R71" s="12"/>
      <c r="S71" s="12"/>
      <c r="T71" s="12"/>
      <c r="U71" s="12"/>
      <c r="V71" s="12"/>
      <c r="W71" s="12"/>
      <c r="X71" s="12"/>
      <c r="Y71" s="12"/>
      <c r="Z71" s="12"/>
      <c r="AA71" s="12"/>
      <c r="AB71" s="12"/>
      <c r="AC71" s="12"/>
      <c r="AD71" s="12"/>
      <c r="AE71" s="12"/>
      <c r="AF71" s="12"/>
      <c r="AG71" s="12"/>
      <c r="AH71" s="12"/>
    </row>
    <row r="72" spans="1:34" ht="15.75">
      <c r="A72" s="57"/>
      <c r="B72" s="74"/>
      <c r="C72" s="15"/>
      <c r="D72" s="1"/>
      <c r="E72" s="1"/>
      <c r="F72" s="15"/>
      <c r="G72" s="70"/>
      <c r="H72" s="70"/>
      <c r="I72" s="70"/>
      <c r="J72" s="70"/>
      <c r="K72" s="51"/>
      <c r="L72" s="152"/>
      <c r="M72" s="151"/>
      <c r="N72" s="144"/>
      <c r="O72" s="145"/>
      <c r="P72" s="12"/>
      <c r="Q72" s="12"/>
      <c r="R72" s="12"/>
      <c r="S72" s="12"/>
      <c r="T72" s="12"/>
      <c r="U72" s="12"/>
      <c r="V72" s="12"/>
      <c r="W72" s="12"/>
      <c r="X72" s="12"/>
      <c r="Y72" s="12"/>
      <c r="Z72" s="12"/>
      <c r="AA72" s="12"/>
      <c r="AB72" s="12"/>
      <c r="AC72" s="12"/>
      <c r="AD72" s="12"/>
      <c r="AE72" s="12"/>
      <c r="AF72" s="12"/>
      <c r="AG72" s="12"/>
      <c r="AH72" s="12"/>
    </row>
    <row r="73" spans="1:34" ht="36.75" customHeight="1">
      <c r="A73" s="57"/>
      <c r="B73" s="72" t="str">
        <f ca="1">OFFSET(L!$C$1,MATCH("Declaration"&amp;ADDRESS(ROW(),COLUMN(),4),L!$A:$A,0)-1,SL,,)&amp;$Q$37</f>
        <v>C. Do you require your direct suppliers to be DRC conflict-free? (*)</v>
      </c>
      <c r="C73" s="73"/>
      <c r="D73" s="329" t="s">
        <v>924</v>
      </c>
      <c r="E73" s="330"/>
      <c r="F73" s="73"/>
      <c r="G73" s="333"/>
      <c r="H73" s="334"/>
      <c r="I73" s="334"/>
      <c r="J73" s="335"/>
      <c r="K73" s="51"/>
      <c r="L73" s="152" t="s">
        <v>2470</v>
      </c>
      <c r="M73" s="151"/>
      <c r="N73" s="144"/>
      <c r="O73" s="145"/>
      <c r="P73" s="12"/>
      <c r="Q73" s="12"/>
      <c r="R73" s="12"/>
      <c r="S73" s="12"/>
      <c r="T73" s="12"/>
      <c r="U73" s="12"/>
      <c r="V73" s="12"/>
      <c r="W73" s="12"/>
      <c r="X73" s="12"/>
      <c r="Y73" s="12"/>
      <c r="Z73" s="12"/>
      <c r="AA73" s="12"/>
      <c r="AB73" s="12"/>
      <c r="AC73" s="12"/>
      <c r="AD73" s="12"/>
      <c r="AE73" s="12"/>
      <c r="AF73" s="12"/>
      <c r="AG73" s="12"/>
      <c r="AH73" s="12"/>
    </row>
    <row r="74" spans="1:34" ht="15.75">
      <c r="A74" s="57"/>
      <c r="B74" s="74"/>
      <c r="C74" s="15"/>
      <c r="D74" s="1"/>
      <c r="E74" s="1"/>
      <c r="F74" s="15"/>
      <c r="G74" s="70"/>
      <c r="H74" s="70"/>
      <c r="I74" s="70"/>
      <c r="J74" s="70"/>
      <c r="K74" s="51"/>
      <c r="L74" s="152"/>
      <c r="M74" s="151"/>
      <c r="N74" s="144"/>
      <c r="O74" s="145"/>
      <c r="P74" s="12"/>
      <c r="Q74" s="12"/>
      <c r="R74" s="12"/>
      <c r="S74" s="12"/>
      <c r="T74" s="12"/>
      <c r="U74" s="12"/>
      <c r="V74" s="12"/>
      <c r="W74" s="12"/>
      <c r="X74" s="12"/>
      <c r="Y74" s="12"/>
      <c r="Z74" s="12"/>
      <c r="AA74" s="12"/>
      <c r="AB74" s="12"/>
      <c r="AC74" s="12"/>
      <c r="AD74" s="12"/>
      <c r="AE74" s="12"/>
      <c r="AF74" s="12"/>
      <c r="AG74" s="12"/>
      <c r="AH74" s="12"/>
    </row>
    <row r="75" spans="1:34" ht="48" customHeight="1">
      <c r="A75" s="57"/>
      <c r="B75" s="72" t="str">
        <f ca="1">OFFSET(L!$C$1,MATCH("Declaration"&amp;ADDRESS(ROW(),COLUMN(),4),L!$A:$A,0)-1,SL,,)&amp;$Q$37</f>
        <v>D. Do you require your direct suppliers to source the 3TG from smelters whose due diligence practices have been validated by an independent third party audit program? (*)</v>
      </c>
      <c r="C75" s="73"/>
      <c r="D75" s="329" t="s">
        <v>924</v>
      </c>
      <c r="E75" s="330"/>
      <c r="F75" s="73"/>
      <c r="G75" s="333"/>
      <c r="H75" s="334"/>
      <c r="I75" s="334"/>
      <c r="J75" s="335"/>
      <c r="K75" s="51"/>
      <c r="L75" s="152" t="s">
        <v>2551</v>
      </c>
      <c r="M75" s="151"/>
      <c r="N75" s="144"/>
      <c r="O75" s="145"/>
      <c r="P75" s="12"/>
      <c r="Q75" s="12"/>
      <c r="R75" s="12"/>
      <c r="S75" s="12"/>
      <c r="T75" s="12"/>
      <c r="U75" s="12"/>
      <c r="V75" s="12"/>
      <c r="W75" s="12"/>
      <c r="X75" s="12"/>
      <c r="Y75" s="12"/>
      <c r="Z75" s="12"/>
      <c r="AA75" s="12"/>
      <c r="AB75" s="12"/>
      <c r="AC75" s="12"/>
      <c r="AD75" s="12"/>
      <c r="AE75" s="12"/>
      <c r="AF75" s="12"/>
      <c r="AG75" s="12"/>
      <c r="AH75" s="12"/>
    </row>
    <row r="76" spans="1:34" ht="15.75">
      <c r="A76" s="57"/>
      <c r="B76" s="75"/>
      <c r="C76" s="15"/>
      <c r="D76" s="76"/>
      <c r="E76" s="76"/>
      <c r="F76" s="15"/>
      <c r="G76" s="70"/>
      <c r="H76" s="70"/>
      <c r="I76" s="70"/>
      <c r="J76" s="70"/>
      <c r="K76" s="51"/>
      <c r="L76" s="152"/>
      <c r="M76" s="151"/>
      <c r="N76" s="144"/>
      <c r="O76" s="145"/>
      <c r="P76" s="12"/>
      <c r="Q76" s="12"/>
      <c r="R76" s="12"/>
      <c r="S76" s="12"/>
      <c r="T76" s="12"/>
      <c r="U76" s="12"/>
      <c r="V76" s="12"/>
      <c r="W76" s="12"/>
      <c r="X76" s="12"/>
      <c r="Y76" s="12"/>
      <c r="Z76" s="12"/>
      <c r="AA76" s="12"/>
      <c r="AB76" s="12"/>
      <c r="AC76" s="12"/>
      <c r="AD76" s="12"/>
      <c r="AE76" s="12"/>
      <c r="AF76" s="12"/>
      <c r="AG76" s="12"/>
      <c r="AH76" s="12"/>
    </row>
    <row r="77" spans="1:34" ht="35.25" customHeight="1">
      <c r="A77" s="57"/>
      <c r="B77" s="72" t="str">
        <f ca="1">OFFSET(L!$C$1,MATCH("Declaration"&amp;ADDRESS(ROW(),COLUMN(),4),L!$A:$A,0)-1,SL,,)&amp;$Q$37</f>
        <v>E. Have you implemented due diligence measures for conflict-free sourcing? (*)</v>
      </c>
      <c r="C77" s="73"/>
      <c r="D77" s="329" t="s">
        <v>924</v>
      </c>
      <c r="E77" s="330"/>
      <c r="F77" s="73"/>
      <c r="G77" s="333"/>
      <c r="H77" s="334"/>
      <c r="I77" s="334"/>
      <c r="J77" s="335"/>
      <c r="K77" s="51"/>
      <c r="L77" s="152" t="s">
        <v>2470</v>
      </c>
      <c r="M77" s="151"/>
      <c r="N77" s="144"/>
      <c r="O77" s="145"/>
      <c r="P77" s="12"/>
      <c r="Q77" s="12"/>
      <c r="R77" s="12"/>
      <c r="S77" s="12"/>
      <c r="T77" s="12"/>
      <c r="U77" s="12"/>
      <c r="V77" s="12"/>
      <c r="W77" s="12"/>
      <c r="X77" s="12"/>
      <c r="Y77" s="12"/>
      <c r="Z77" s="12"/>
      <c r="AA77" s="12"/>
      <c r="AB77" s="12"/>
      <c r="AC77" s="12"/>
      <c r="AD77" s="12"/>
      <c r="AE77" s="12"/>
      <c r="AF77" s="12"/>
      <c r="AG77" s="12"/>
      <c r="AH77" s="12"/>
    </row>
    <row r="78" spans="1:34" ht="15.75">
      <c r="A78" s="57"/>
      <c r="B78" s="74"/>
      <c r="C78" s="15"/>
      <c r="D78" s="1"/>
      <c r="E78" s="1"/>
      <c r="F78" s="15"/>
      <c r="G78" s="70"/>
      <c r="H78" s="70"/>
      <c r="I78" s="70"/>
      <c r="J78" s="70"/>
      <c r="K78" s="51"/>
      <c r="L78" s="152"/>
      <c r="M78" s="151"/>
      <c r="N78" s="144"/>
      <c r="O78" s="145"/>
      <c r="P78" s="12"/>
      <c r="Q78" s="12"/>
      <c r="R78" s="12"/>
      <c r="S78" s="12"/>
      <c r="T78" s="12"/>
      <c r="U78" s="12"/>
      <c r="V78" s="12"/>
      <c r="W78" s="12"/>
      <c r="X78" s="12"/>
      <c r="Y78" s="12"/>
      <c r="Z78" s="12"/>
      <c r="AA78" s="12"/>
      <c r="AB78" s="12"/>
      <c r="AC78" s="12"/>
      <c r="AD78" s="12"/>
      <c r="AE78" s="12"/>
      <c r="AF78" s="12"/>
      <c r="AG78" s="12"/>
      <c r="AH78" s="12"/>
    </row>
    <row r="79" spans="1:34" ht="49.5" customHeight="1">
      <c r="A79" s="57"/>
      <c r="B79" s="72"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3"/>
      <c r="D79" s="329" t="s">
        <v>924</v>
      </c>
      <c r="E79" s="330"/>
      <c r="F79" s="73"/>
      <c r="G79" s="333"/>
      <c r="H79" s="334"/>
      <c r="I79" s="334"/>
      <c r="J79" s="335"/>
      <c r="K79" s="51"/>
      <c r="L79" s="152" t="s">
        <v>2470</v>
      </c>
      <c r="M79" s="151"/>
      <c r="N79" s="144"/>
      <c r="O79" s="145"/>
      <c r="P79" s="12"/>
      <c r="Q79" s="12"/>
      <c r="R79" s="12"/>
      <c r="S79" s="12"/>
      <c r="T79" s="12"/>
      <c r="U79" s="12"/>
      <c r="V79" s="12"/>
      <c r="W79" s="12"/>
      <c r="X79" s="12"/>
      <c r="Y79" s="12"/>
      <c r="Z79" s="12"/>
      <c r="AA79" s="12"/>
      <c r="AB79" s="12"/>
      <c r="AC79" s="12"/>
      <c r="AD79" s="12"/>
      <c r="AE79" s="12"/>
      <c r="AF79" s="12"/>
      <c r="AG79" s="12"/>
      <c r="AH79" s="12"/>
    </row>
    <row r="80" spans="1:34" ht="15.75">
      <c r="A80" s="57"/>
      <c r="B80" s="77"/>
      <c r="C80" s="15"/>
      <c r="D80" s="1"/>
      <c r="E80" s="1"/>
      <c r="F80" s="16"/>
      <c r="G80" s="331"/>
      <c r="H80" s="331"/>
      <c r="I80" s="331"/>
      <c r="J80" s="331"/>
      <c r="K80" s="51"/>
      <c r="L80" s="152"/>
      <c r="M80" s="151"/>
      <c r="N80" s="144"/>
      <c r="O80" s="145"/>
      <c r="P80" s="12"/>
      <c r="Q80" s="12"/>
      <c r="R80" s="12"/>
      <c r="S80" s="12"/>
      <c r="T80" s="12"/>
      <c r="U80" s="12"/>
      <c r="V80" s="12"/>
      <c r="W80" s="12"/>
      <c r="X80" s="12"/>
      <c r="Y80" s="12"/>
      <c r="Z80" s="12"/>
      <c r="AA80" s="12"/>
      <c r="AB80" s="12"/>
      <c r="AC80" s="12"/>
      <c r="AD80" s="12"/>
      <c r="AE80" s="12"/>
      <c r="AF80" s="12"/>
      <c r="AG80" s="12"/>
      <c r="AH80" s="12"/>
    </row>
    <row r="81" spans="1:34" ht="30">
      <c r="A81" s="57"/>
      <c r="B81" s="72" t="str">
        <f ca="1">OFFSET(L!$C$1,MATCH("Declaration"&amp;ADDRESS(ROW(),COLUMN(),4),L!$A:$A,0)-1,SL,,)&amp;$Q$37</f>
        <v>G. Do you request smelter names from your suppliers? (*)</v>
      </c>
      <c r="C81" s="73"/>
      <c r="D81" s="329" t="s">
        <v>924</v>
      </c>
      <c r="E81" s="330"/>
      <c r="F81" s="73"/>
      <c r="G81" s="333"/>
      <c r="H81" s="334"/>
      <c r="I81" s="334"/>
      <c r="J81" s="335"/>
      <c r="K81" s="51"/>
      <c r="L81" s="152" t="s">
        <v>2470</v>
      </c>
      <c r="M81" s="151"/>
      <c r="N81" s="144"/>
      <c r="O81" s="145"/>
      <c r="P81" s="12"/>
      <c r="Q81" s="12"/>
      <c r="R81" s="12"/>
      <c r="S81" s="12"/>
      <c r="T81" s="12"/>
      <c r="U81" s="12"/>
      <c r="V81" s="12"/>
      <c r="W81" s="12"/>
      <c r="X81" s="12"/>
      <c r="Y81" s="12"/>
      <c r="Z81" s="12"/>
      <c r="AA81" s="12"/>
      <c r="AB81" s="12"/>
      <c r="AC81" s="12"/>
      <c r="AD81" s="12"/>
      <c r="AE81" s="12"/>
      <c r="AF81" s="12"/>
      <c r="AG81" s="12"/>
      <c r="AH81" s="12"/>
    </row>
    <row r="82" spans="1:34" ht="15.75">
      <c r="A82" s="57"/>
      <c r="B82" s="77"/>
      <c r="C82" s="15"/>
      <c r="D82" s="1"/>
      <c r="E82" s="1"/>
      <c r="F82" s="16"/>
      <c r="G82" s="331"/>
      <c r="H82" s="331"/>
      <c r="I82" s="331"/>
      <c r="J82" s="331"/>
      <c r="K82" s="51"/>
      <c r="L82" s="152"/>
      <c r="M82" s="151"/>
      <c r="N82" s="144"/>
      <c r="O82" s="145"/>
      <c r="P82" s="12"/>
      <c r="Q82" s="12"/>
      <c r="R82" s="12"/>
      <c r="S82" s="12"/>
      <c r="T82" s="12"/>
      <c r="U82" s="12"/>
      <c r="V82" s="12"/>
      <c r="W82" s="12"/>
      <c r="X82" s="12"/>
      <c r="Y82" s="12"/>
      <c r="Z82" s="12"/>
      <c r="AA82" s="12"/>
      <c r="AB82" s="12"/>
      <c r="AC82" s="12"/>
      <c r="AD82" s="12"/>
      <c r="AE82" s="12"/>
      <c r="AF82" s="12"/>
      <c r="AG82" s="12"/>
      <c r="AH82" s="12"/>
    </row>
    <row r="83" spans="1:34" ht="37.15" customHeight="1">
      <c r="A83" s="57"/>
      <c r="B83" s="72" t="str">
        <f ca="1">OFFSET(L!$C$1,MATCH("Declaration"&amp;ADDRESS(ROW(),COLUMN(),4),L!$A:$A,0)-1,SL,,)&amp;$Q$37</f>
        <v>H. Do you review due diligence information received from your suppliers against your company’s expectations? (*)</v>
      </c>
      <c r="C83" s="73"/>
      <c r="D83" s="329" t="s">
        <v>924</v>
      </c>
      <c r="E83" s="330"/>
      <c r="F83" s="73"/>
      <c r="G83" s="333"/>
      <c r="H83" s="334"/>
      <c r="I83" s="334"/>
      <c r="J83" s="335"/>
      <c r="K83" s="51"/>
      <c r="L83" s="152" t="s">
        <v>2468</v>
      </c>
      <c r="M83" s="151"/>
      <c r="N83" s="144"/>
      <c r="O83" s="145"/>
      <c r="P83" s="12"/>
      <c r="Q83" s="12"/>
      <c r="R83" s="12"/>
      <c r="S83" s="12"/>
      <c r="T83" s="12"/>
      <c r="U83" s="12"/>
      <c r="V83" s="12"/>
      <c r="W83" s="12"/>
      <c r="X83" s="12"/>
      <c r="Y83" s="12"/>
      <c r="Z83" s="12"/>
      <c r="AA83" s="12"/>
      <c r="AB83" s="12"/>
      <c r="AC83" s="12"/>
      <c r="AD83" s="12"/>
      <c r="AE83" s="12"/>
      <c r="AF83" s="12"/>
      <c r="AG83" s="12"/>
      <c r="AH83" s="12"/>
    </row>
    <row r="84" spans="1:34" ht="15.75">
      <c r="A84" s="57"/>
      <c r="B84" s="74"/>
      <c r="C84" s="15"/>
      <c r="D84" s="1"/>
      <c r="E84" s="1"/>
      <c r="F84" s="16"/>
      <c r="G84" s="332"/>
      <c r="H84" s="332"/>
      <c r="I84" s="332"/>
      <c r="J84" s="332"/>
      <c r="K84" s="51"/>
      <c r="L84" s="152"/>
      <c r="M84" s="151"/>
      <c r="N84" s="144"/>
      <c r="O84" s="145"/>
      <c r="P84" s="12"/>
      <c r="Q84" s="12"/>
      <c r="R84" s="12"/>
      <c r="S84" s="12"/>
      <c r="T84" s="12"/>
      <c r="U84" s="12"/>
      <c r="V84" s="12"/>
      <c r="W84" s="12"/>
      <c r="X84" s="12"/>
      <c r="Y84" s="12"/>
      <c r="Z84" s="12"/>
      <c r="AA84" s="12"/>
      <c r="AB84" s="12"/>
      <c r="AC84" s="12"/>
      <c r="AD84" s="12"/>
      <c r="AE84" s="12"/>
      <c r="AF84" s="12"/>
      <c r="AG84" s="12"/>
      <c r="AH84" s="12"/>
    </row>
    <row r="85" spans="1:34" ht="30">
      <c r="A85" s="57"/>
      <c r="B85" s="72" t="str">
        <f ca="1">OFFSET(L!$C$1,MATCH("Declaration"&amp;ADDRESS(ROW(),COLUMN(),4),L!$A:$A,0)-1,SL,,)&amp;$Q$37</f>
        <v>I. Does your review process include corrective action management? (*)</v>
      </c>
      <c r="C85" s="73"/>
      <c r="D85" s="329" t="s">
        <v>924</v>
      </c>
      <c r="E85" s="330"/>
      <c r="F85" s="73"/>
      <c r="G85" s="333"/>
      <c r="H85" s="334"/>
      <c r="I85" s="334"/>
      <c r="J85" s="335"/>
      <c r="K85" s="51"/>
      <c r="L85" s="152" t="s">
        <v>2470</v>
      </c>
      <c r="M85" s="151"/>
      <c r="N85" s="144"/>
      <c r="O85" s="145"/>
      <c r="P85" s="12"/>
      <c r="Q85" s="12"/>
      <c r="R85" s="12"/>
      <c r="S85" s="12"/>
      <c r="T85" s="12"/>
      <c r="U85" s="12"/>
      <c r="V85" s="12"/>
      <c r="W85" s="12"/>
      <c r="X85" s="12"/>
      <c r="Y85" s="12"/>
      <c r="Z85" s="12"/>
      <c r="AA85" s="12"/>
      <c r="AB85" s="12"/>
      <c r="AC85" s="12"/>
      <c r="AD85" s="12"/>
      <c r="AE85" s="12"/>
      <c r="AF85" s="12"/>
      <c r="AG85" s="12"/>
      <c r="AH85" s="12"/>
    </row>
    <row r="86" spans="1:34" ht="15">
      <c r="A86" s="57"/>
      <c r="B86" s="78"/>
      <c r="C86" s="13"/>
      <c r="D86" s="79"/>
      <c r="E86" s="79"/>
      <c r="F86" s="13"/>
      <c r="G86" s="80"/>
      <c r="H86" s="80"/>
      <c r="I86" s="80"/>
      <c r="J86" s="80"/>
      <c r="K86" s="51"/>
      <c r="L86" s="152"/>
      <c r="M86" s="151"/>
      <c r="N86" s="144"/>
      <c r="O86" s="145"/>
      <c r="P86" s="12"/>
      <c r="Q86" s="12"/>
      <c r="R86" s="12"/>
      <c r="S86" s="12"/>
      <c r="T86" s="12"/>
      <c r="U86" s="12"/>
      <c r="V86" s="12"/>
      <c r="W86" s="12"/>
      <c r="X86" s="12"/>
      <c r="Y86" s="12"/>
      <c r="Z86" s="12"/>
      <c r="AA86" s="12"/>
      <c r="AB86" s="12"/>
      <c r="AC86" s="12"/>
      <c r="AD86" s="12"/>
      <c r="AE86" s="12"/>
      <c r="AF86" s="12"/>
      <c r="AG86" s="12"/>
      <c r="AH86" s="12"/>
    </row>
    <row r="87" spans="1:34" ht="30">
      <c r="A87" s="57"/>
      <c r="B87" s="72" t="str">
        <f ca="1">OFFSET(L!$C$1,MATCH("Declaration"&amp;ADDRESS(ROW(),COLUMN(),4),L!$A:$A,0)-1,SL,,)&amp;$Q$37</f>
        <v>J. Are you subject to the SEC Conflict Minerals rule? (*)</v>
      </c>
      <c r="C87" s="73"/>
      <c r="D87" s="329" t="s">
        <v>924</v>
      </c>
      <c r="E87" s="330"/>
      <c r="F87" s="73"/>
      <c r="G87" s="333"/>
      <c r="H87" s="334"/>
      <c r="I87" s="334"/>
      <c r="J87" s="335"/>
      <c r="K87" s="51"/>
      <c r="L87" s="153" t="s">
        <v>2470</v>
      </c>
      <c r="M87" s="144"/>
      <c r="N87" s="144"/>
      <c r="O87" s="145"/>
      <c r="P87" s="12"/>
      <c r="Q87" s="12"/>
      <c r="R87" s="12"/>
      <c r="S87" s="12"/>
      <c r="T87" s="12"/>
      <c r="U87" s="12"/>
      <c r="V87" s="12"/>
      <c r="W87" s="12"/>
      <c r="X87" s="12"/>
      <c r="Y87" s="12"/>
      <c r="Z87" s="12"/>
      <c r="AA87" s="12"/>
      <c r="AB87" s="12"/>
      <c r="AC87" s="12"/>
      <c r="AD87" s="12"/>
      <c r="AE87" s="12"/>
      <c r="AF87" s="12"/>
      <c r="AG87" s="12"/>
      <c r="AH87" s="12"/>
    </row>
    <row r="88" spans="1:34" ht="15">
      <c r="A88" s="57"/>
      <c r="B88" s="339" t="e">
        <f ca="1">IF(OR($D$8="",$I$3=""),"","Click here to check required fields completion")</f>
        <v>#N/A</v>
      </c>
      <c r="C88" s="339"/>
      <c r="D88" s="339"/>
      <c r="E88" s="339"/>
      <c r="F88" s="339"/>
      <c r="G88" s="339"/>
      <c r="H88" s="339"/>
      <c r="I88" s="339"/>
      <c r="J88" s="339"/>
      <c r="K88" s="51"/>
      <c r="L88" s="153"/>
      <c r="M88" s="144"/>
      <c r="N88" s="144"/>
      <c r="O88" s="145"/>
      <c r="P88" s="12"/>
      <c r="Q88" s="12"/>
      <c r="R88" s="12"/>
      <c r="S88" s="12"/>
      <c r="T88" s="12"/>
      <c r="U88" s="12"/>
      <c r="V88" s="12"/>
      <c r="W88" s="12"/>
      <c r="X88" s="12"/>
      <c r="Y88" s="12"/>
      <c r="Z88" s="12"/>
      <c r="AA88" s="12"/>
      <c r="AB88" s="12"/>
      <c r="AC88" s="12"/>
      <c r="AD88" s="12"/>
      <c r="AE88" s="12"/>
      <c r="AF88" s="12"/>
      <c r="AG88" s="12"/>
      <c r="AH88" s="12"/>
    </row>
    <row r="89" spans="1:34" ht="15.75" thickBot="1">
      <c r="A89" s="336" t="str">
        <f ca="1">OFFSET(L!$C$1,MATCH("General"&amp;"Cpy",L!$A:$A,0)-1,SL,,)</f>
        <v>© 2016 Conflict-Free Sourcing Initiative. All rights reserved.</v>
      </c>
      <c r="B89" s="337"/>
      <c r="C89" s="337"/>
      <c r="D89" s="337"/>
      <c r="E89" s="337"/>
      <c r="F89" s="337"/>
      <c r="G89" s="337"/>
      <c r="H89" s="337"/>
      <c r="I89" s="337"/>
      <c r="J89" s="337"/>
      <c r="K89" s="81"/>
      <c r="L89" s="153"/>
      <c r="M89" s="144"/>
      <c r="N89" s="144"/>
      <c r="O89" s="145"/>
      <c r="P89" s="12"/>
      <c r="Q89" s="12"/>
      <c r="R89" s="12"/>
      <c r="S89" s="12"/>
      <c r="T89" s="12"/>
      <c r="U89" s="12"/>
      <c r="V89" s="12"/>
      <c r="W89" s="12"/>
      <c r="X89" s="12"/>
      <c r="Y89" s="12"/>
      <c r="Z89" s="12"/>
      <c r="AA89" s="12"/>
      <c r="AB89" s="12"/>
      <c r="AC89" s="12"/>
      <c r="AD89" s="12"/>
      <c r="AE89" s="12"/>
      <c r="AF89" s="12"/>
      <c r="AG89" s="12"/>
      <c r="AH89" s="12"/>
    </row>
    <row r="90" spans="1:34" ht="15.75" thickTop="1">
      <c r="A90" s="144"/>
      <c r="B90" s="127"/>
      <c r="L90" s="143"/>
      <c r="M90" s="144"/>
      <c r="N90" s="144"/>
      <c r="O90" s="145"/>
      <c r="P90" s="12"/>
      <c r="Q90" s="12"/>
      <c r="R90" s="12"/>
      <c r="S90" s="12"/>
      <c r="T90" s="12"/>
      <c r="U90" s="12"/>
      <c r="V90" s="12"/>
      <c r="W90" s="12"/>
      <c r="X90" s="12"/>
      <c r="Y90" s="12"/>
      <c r="Z90" s="12"/>
      <c r="AA90" s="12"/>
      <c r="AB90" s="12"/>
      <c r="AC90" s="12"/>
      <c r="AD90" s="12"/>
      <c r="AE90" s="12"/>
      <c r="AF90" s="12"/>
      <c r="AG90" s="12"/>
      <c r="AH90" s="12"/>
    </row>
    <row r="91" spans="1:34">
      <c r="A91" s="127"/>
      <c r="B91" s="127"/>
    </row>
    <row r="93" spans="1:34" hidden="1"/>
    <row r="94" spans="1:34" hidden="1">
      <c r="D94" s="160" t="s">
        <v>924</v>
      </c>
    </row>
    <row r="95" spans="1:34" hidden="1">
      <c r="D95" s="160" t="s">
        <v>925</v>
      </c>
    </row>
    <row r="96" spans="1:34" hidden="1">
      <c r="D96" s="160" t="s">
        <v>926</v>
      </c>
    </row>
    <row r="97" spans="4:4" hidden="1">
      <c r="D97" s="160" t="s">
        <v>927</v>
      </c>
    </row>
    <row r="98" spans="4:4" hidden="1">
      <c r="D98" s="160" t="s">
        <v>928</v>
      </c>
    </row>
    <row r="99" spans="4:4" hidden="1">
      <c r="D99" s="160" t="s">
        <v>929</v>
      </c>
    </row>
    <row r="100" spans="4:4" hidden="1">
      <c r="D100" s="160" t="s">
        <v>930</v>
      </c>
    </row>
    <row r="101" spans="4:4" hidden="1">
      <c r="D101" s="160" t="s">
        <v>932</v>
      </c>
    </row>
    <row r="102" spans="4:4" hidden="1">
      <c r="D102" s="160" t="s">
        <v>931</v>
      </c>
    </row>
    <row r="103" spans="4:4" hidden="1"/>
  </sheetData>
  <sheetProtection password="E985" sheet="1" objects="1" scenarios="1"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D55:E55"/>
    <mergeCell ref="D32:E32"/>
    <mergeCell ref="D46:E46"/>
    <mergeCell ref="D35:E35"/>
    <mergeCell ref="G38:J38"/>
    <mergeCell ref="D39:E39"/>
    <mergeCell ref="D16:J16"/>
    <mergeCell ref="D20:J20"/>
    <mergeCell ref="D38:E38"/>
    <mergeCell ref="G39:J39"/>
    <mergeCell ref="G32:J32"/>
    <mergeCell ref="G29:J29"/>
    <mergeCell ref="D28:E28"/>
    <mergeCell ref="G35:J35"/>
    <mergeCell ref="G27:J27"/>
    <mergeCell ref="D21:J21"/>
    <mergeCell ref="D26:E26"/>
    <mergeCell ref="D27:E27"/>
    <mergeCell ref="D22:E22"/>
    <mergeCell ref="B24:J24"/>
    <mergeCell ref="D17:J17"/>
    <mergeCell ref="D31:E31"/>
    <mergeCell ref="D25:E25"/>
    <mergeCell ref="D37:E37"/>
    <mergeCell ref="D45:E45"/>
    <mergeCell ref="G45:J45"/>
    <mergeCell ref="G40:J40"/>
    <mergeCell ref="D44:E44"/>
    <mergeCell ref="H61:J61"/>
    <mergeCell ref="G56:J56"/>
    <mergeCell ref="D59:E59"/>
    <mergeCell ref="D58:E58"/>
    <mergeCell ref="D57:E57"/>
    <mergeCell ref="G57:J57"/>
    <mergeCell ref="G58:J58"/>
    <mergeCell ref="D56:E56"/>
    <mergeCell ref="D61:E61"/>
    <mergeCell ref="G47:J47"/>
    <mergeCell ref="D53:E53"/>
    <mergeCell ref="D50:E50"/>
    <mergeCell ref="G50:J50"/>
    <mergeCell ref="D51:E51"/>
    <mergeCell ref="D47:E47"/>
    <mergeCell ref="G51:J51"/>
    <mergeCell ref="G52:J52"/>
    <mergeCell ref="G53:J53"/>
    <mergeCell ref="D43:E43"/>
    <mergeCell ref="D49:E49"/>
    <mergeCell ref="A1:K1"/>
    <mergeCell ref="D2:J2"/>
    <mergeCell ref="D8:J8"/>
    <mergeCell ref="D18:J18"/>
    <mergeCell ref="B4:H4"/>
    <mergeCell ref="D10:J10"/>
    <mergeCell ref="D14:J14"/>
    <mergeCell ref="D13:J13"/>
    <mergeCell ref="F3:H3"/>
    <mergeCell ref="I4:J4"/>
    <mergeCell ref="D9:G9"/>
    <mergeCell ref="B7:J7"/>
    <mergeCell ref="B10:B11"/>
    <mergeCell ref="D15:J15"/>
    <mergeCell ref="G68:I68"/>
    <mergeCell ref="D68:E68"/>
    <mergeCell ref="D11:J11"/>
    <mergeCell ref="B6:J6"/>
    <mergeCell ref="G62:J62"/>
    <mergeCell ref="G75:J75"/>
    <mergeCell ref="H37:J37"/>
    <mergeCell ref="D12:J12"/>
    <mergeCell ref="D19:J19"/>
    <mergeCell ref="D23:E23"/>
    <mergeCell ref="G65:J65"/>
    <mergeCell ref="G63:J63"/>
    <mergeCell ref="G33:J33"/>
    <mergeCell ref="D34:E34"/>
    <mergeCell ref="D33:E33"/>
    <mergeCell ref="G34:J34"/>
    <mergeCell ref="D29:E29"/>
    <mergeCell ref="G26:J26"/>
    <mergeCell ref="G28:J28"/>
    <mergeCell ref="G46:J46"/>
    <mergeCell ref="G41:J41"/>
    <mergeCell ref="D40:E40"/>
    <mergeCell ref="D41:E41"/>
    <mergeCell ref="G44:J44"/>
    <mergeCell ref="A89:J89"/>
    <mergeCell ref="G79:J79"/>
    <mergeCell ref="D52:E52"/>
    <mergeCell ref="G59:J59"/>
    <mergeCell ref="H55:J55"/>
    <mergeCell ref="G64:J64"/>
    <mergeCell ref="D65:E65"/>
    <mergeCell ref="G69:J69"/>
    <mergeCell ref="D64:E64"/>
    <mergeCell ref="D69:E69"/>
    <mergeCell ref="B88:J88"/>
    <mergeCell ref="G87:J87"/>
    <mergeCell ref="D75:E75"/>
    <mergeCell ref="D83:E83"/>
    <mergeCell ref="D79:E79"/>
    <mergeCell ref="D85:E85"/>
    <mergeCell ref="G82:J82"/>
    <mergeCell ref="G81:J81"/>
    <mergeCell ref="G83:J83"/>
    <mergeCell ref="D81:E81"/>
    <mergeCell ref="B67:J67"/>
    <mergeCell ref="D63:E63"/>
    <mergeCell ref="D62:E62"/>
    <mergeCell ref="G71:J71"/>
    <mergeCell ref="D87:E87"/>
    <mergeCell ref="G70:J70"/>
    <mergeCell ref="G84:J84"/>
    <mergeCell ref="D77:E77"/>
    <mergeCell ref="G85:J85"/>
    <mergeCell ref="D73:E73"/>
    <mergeCell ref="G80:J80"/>
    <mergeCell ref="G77:J77"/>
    <mergeCell ref="G73:J73"/>
    <mergeCell ref="D71:E71"/>
  </mergeCells>
  <phoneticPr fontId="4" type="noConversion"/>
  <conditionalFormatting sqref="D26:E26">
    <cfRule type="expression" dxfId="108" priority="158" stopIfTrue="1">
      <formula>IF($D$26="",TRUE)</formula>
    </cfRule>
  </conditionalFormatting>
  <conditionalFormatting sqref="D9:G9">
    <cfRule type="expression" dxfId="107" priority="173" stopIfTrue="1">
      <formula>IF($D$9="",TRUE)</formula>
    </cfRule>
  </conditionalFormatting>
  <conditionalFormatting sqref="D16:J16">
    <cfRule type="expression" dxfId="106" priority="175" stopIfTrue="1">
      <formula>IF($D$16="",TRUE)</formula>
    </cfRule>
  </conditionalFormatting>
  <conditionalFormatting sqref="D18:J18">
    <cfRule type="expression" dxfId="105" priority="177" stopIfTrue="1">
      <formula>IF($D$18="",TRUE)</formula>
    </cfRule>
  </conditionalFormatting>
  <conditionalFormatting sqref="D20:J20">
    <cfRule type="expression" dxfId="104" priority="178" stopIfTrue="1">
      <formula>IF($D$20="",TRUE)</formula>
    </cfRule>
  </conditionalFormatting>
  <conditionalFormatting sqref="D21:J21">
    <cfRule type="expression" dxfId="103" priority="179" stopIfTrue="1">
      <formula>IF($D$21="",TRUE)</formula>
    </cfRule>
  </conditionalFormatting>
  <conditionalFormatting sqref="D22:E22">
    <cfRule type="expression" dxfId="102" priority="180" stopIfTrue="1">
      <formula>IF($D$22="",TRUE)</formula>
    </cfRule>
  </conditionalFormatting>
  <conditionalFormatting sqref="D10:J10">
    <cfRule type="expression" dxfId="101" priority="77" stopIfTrue="1">
      <formula>IF($D$9=$Q$9,TRUE)</formula>
    </cfRule>
    <cfRule type="expression" dxfId="100" priority="187" stopIfTrue="1">
      <formula>IF(AND($D$10="",$D$9=$R$9),TRUE)</formula>
    </cfRule>
  </conditionalFormatting>
  <conditionalFormatting sqref="D8:J8">
    <cfRule type="expression" dxfId="99" priority="76" stopIfTrue="1">
      <formula>IF($D$8="",TRUE)</formula>
    </cfRule>
  </conditionalFormatting>
  <conditionalFormatting sqref="D15:J15">
    <cfRule type="expression" dxfId="98" priority="75" stopIfTrue="1">
      <formula>IF($D$15="",TRUE)</formula>
    </cfRule>
  </conditionalFormatting>
  <conditionalFormatting sqref="D17:J17">
    <cfRule type="expression" dxfId="97" priority="74" stopIfTrue="1">
      <formula>IF($D$17="",TRUE)</formula>
    </cfRule>
  </conditionalFormatting>
  <conditionalFormatting sqref="D27:E27">
    <cfRule type="expression" dxfId="96" priority="73" stopIfTrue="1">
      <formula>IF($D$26="",TRUE)</formula>
    </cfRule>
  </conditionalFormatting>
  <conditionalFormatting sqref="D28:E28">
    <cfRule type="expression" dxfId="95" priority="72" stopIfTrue="1">
      <formula>IF($D$26="",TRUE)</formula>
    </cfRule>
  </conditionalFormatting>
  <conditionalFormatting sqref="D29:E29">
    <cfRule type="expression" dxfId="94" priority="71" stopIfTrue="1">
      <formula>IF($D$26="",TRUE)</formula>
    </cfRule>
  </conditionalFormatting>
  <conditionalFormatting sqref="D32:E32">
    <cfRule type="expression" dxfId="93" priority="70" stopIfTrue="1">
      <formula>IF($D$26="",TRUE)</formula>
    </cfRule>
  </conditionalFormatting>
  <conditionalFormatting sqref="D34:E34">
    <cfRule type="expression" dxfId="92" priority="69" stopIfTrue="1">
      <formula>IF($D$26="",TRUE)</formula>
    </cfRule>
  </conditionalFormatting>
  <conditionalFormatting sqref="D33:E33">
    <cfRule type="expression" dxfId="91" priority="68" stopIfTrue="1">
      <formula>IF($D$26="",TRUE)</formula>
    </cfRule>
  </conditionalFormatting>
  <conditionalFormatting sqref="D35:E35">
    <cfRule type="expression" dxfId="90" priority="67" stopIfTrue="1">
      <formula>IF($D$26="",TRUE)</formula>
    </cfRule>
  </conditionalFormatting>
  <conditionalFormatting sqref="D38:E38">
    <cfRule type="expression" dxfId="89" priority="66" stopIfTrue="1">
      <formula>IF($D$26="",TRUE)</formula>
    </cfRule>
  </conditionalFormatting>
  <conditionalFormatting sqref="D39:E39">
    <cfRule type="expression" dxfId="88" priority="64" stopIfTrue="1">
      <formula>IF($D$26="",TRUE)</formula>
    </cfRule>
  </conditionalFormatting>
  <conditionalFormatting sqref="D40:E40">
    <cfRule type="expression" dxfId="87" priority="63" stopIfTrue="1">
      <formula>IF($D$26="",TRUE)</formula>
    </cfRule>
  </conditionalFormatting>
  <conditionalFormatting sqref="D41:E41">
    <cfRule type="expression" dxfId="86" priority="62" stopIfTrue="1">
      <formula>IF($D$26="",TRUE)</formula>
    </cfRule>
  </conditionalFormatting>
  <conditionalFormatting sqref="D44:E44">
    <cfRule type="expression" dxfId="85" priority="60" stopIfTrue="1">
      <formula>$P$38=""</formula>
    </cfRule>
    <cfRule type="expression" dxfId="84" priority="61" stopIfTrue="1">
      <formula>D44=""</formula>
    </cfRule>
  </conditionalFormatting>
  <conditionalFormatting sqref="D45:E45">
    <cfRule type="expression" dxfId="83" priority="58" stopIfTrue="1">
      <formula>$P$38=""</formula>
    </cfRule>
    <cfRule type="expression" dxfId="82" priority="59" stopIfTrue="1">
      <formula>D45=""</formula>
    </cfRule>
  </conditionalFormatting>
  <conditionalFormatting sqref="D46:E46">
    <cfRule type="expression" dxfId="81" priority="56" stopIfTrue="1">
      <formula>$P$38=""</formula>
    </cfRule>
    <cfRule type="expression" dxfId="80" priority="57" stopIfTrue="1">
      <formula>D46=""</formula>
    </cfRule>
  </conditionalFormatting>
  <conditionalFormatting sqref="D47:E47">
    <cfRule type="expression" dxfId="79" priority="54" stopIfTrue="1">
      <formula>$P$38=""</formula>
    </cfRule>
    <cfRule type="expression" dxfId="78" priority="55" stopIfTrue="1">
      <formula>D47=""</formula>
    </cfRule>
  </conditionalFormatting>
  <conditionalFormatting sqref="D50:E50">
    <cfRule type="expression" dxfId="77" priority="50" stopIfTrue="1">
      <formula>$P$38=""</formula>
    </cfRule>
    <cfRule type="expression" dxfId="76" priority="51" stopIfTrue="1">
      <formula>D50=""</formula>
    </cfRule>
  </conditionalFormatting>
  <conditionalFormatting sqref="D51:E51">
    <cfRule type="expression" dxfId="75" priority="48" stopIfTrue="1">
      <formula>$P$38=""</formula>
    </cfRule>
    <cfRule type="expression" dxfId="74" priority="49" stopIfTrue="1">
      <formula>D51=""</formula>
    </cfRule>
  </conditionalFormatting>
  <conditionalFormatting sqref="D52:E52">
    <cfRule type="expression" dxfId="73" priority="46" stopIfTrue="1">
      <formula>$P$38=""</formula>
    </cfRule>
    <cfRule type="expression" dxfId="72" priority="47" stopIfTrue="1">
      <formula>D52=""</formula>
    </cfRule>
  </conditionalFormatting>
  <conditionalFormatting sqref="D53:E53">
    <cfRule type="expression" dxfId="71" priority="44" stopIfTrue="1">
      <formula>$P$38=""</formula>
    </cfRule>
    <cfRule type="expression" dxfId="70" priority="45" stopIfTrue="1">
      <formula>D53=""</formula>
    </cfRule>
  </conditionalFormatting>
  <conditionalFormatting sqref="D56:E56">
    <cfRule type="expression" dxfId="69" priority="42" stopIfTrue="1">
      <formula>$P$38=""</formula>
    </cfRule>
    <cfRule type="expression" dxfId="68" priority="43" stopIfTrue="1">
      <formula>D56=""</formula>
    </cfRule>
  </conditionalFormatting>
  <conditionalFormatting sqref="D57:E57">
    <cfRule type="expression" dxfId="67" priority="34" stopIfTrue="1">
      <formula>$P$38=""</formula>
    </cfRule>
    <cfRule type="expression" dxfId="66" priority="35" stopIfTrue="1">
      <formula>D57=""</formula>
    </cfRule>
  </conditionalFormatting>
  <conditionalFormatting sqref="D58:E58">
    <cfRule type="expression" dxfId="65" priority="32" stopIfTrue="1">
      <formula>$P$38=""</formula>
    </cfRule>
    <cfRule type="expression" dxfId="64" priority="33" stopIfTrue="1">
      <formula>D58=""</formula>
    </cfRule>
  </conditionalFormatting>
  <conditionalFormatting sqref="D59:E59">
    <cfRule type="expression" dxfId="63" priority="30" stopIfTrue="1">
      <formula>$P$38=""</formula>
    </cfRule>
    <cfRule type="expression" dxfId="62" priority="31" stopIfTrue="1">
      <formula>D59=""</formula>
    </cfRule>
  </conditionalFormatting>
  <conditionalFormatting sqref="D62:E62">
    <cfRule type="expression" dxfId="61" priority="28" stopIfTrue="1">
      <formula>$P$38=""</formula>
    </cfRule>
    <cfRule type="expression" dxfId="60" priority="29" stopIfTrue="1">
      <formula>D62=""</formula>
    </cfRule>
  </conditionalFormatting>
  <conditionalFormatting sqref="D63:E63">
    <cfRule type="expression" dxfId="59" priority="26" stopIfTrue="1">
      <formula>$P$38=""</formula>
    </cfRule>
    <cfRule type="expression" dxfId="58" priority="27" stopIfTrue="1">
      <formula>D63=""</formula>
    </cfRule>
  </conditionalFormatting>
  <conditionalFormatting sqref="D64:E64">
    <cfRule type="expression" dxfId="57" priority="24" stopIfTrue="1">
      <formula>$P$38=""</formula>
    </cfRule>
    <cfRule type="expression" dxfId="56" priority="25" stopIfTrue="1">
      <formula>D64=""</formula>
    </cfRule>
  </conditionalFormatting>
  <conditionalFormatting sqref="D65:E65">
    <cfRule type="expression" dxfId="55" priority="22" stopIfTrue="1">
      <formula>$P$38=""</formula>
    </cfRule>
    <cfRule type="expression" dxfId="54" priority="23" stopIfTrue="1">
      <formula>D65=""</formula>
    </cfRule>
  </conditionalFormatting>
  <conditionalFormatting sqref="D69:E69">
    <cfRule type="expression" dxfId="53" priority="20" stopIfTrue="1">
      <formula>$P$38=""</formula>
    </cfRule>
    <cfRule type="expression" dxfId="52" priority="21" stopIfTrue="1">
      <formula>D69=""</formula>
    </cfRule>
  </conditionalFormatting>
  <conditionalFormatting sqref="D71:E71">
    <cfRule type="expression" dxfId="51" priority="18" stopIfTrue="1">
      <formula>$P$38=""</formula>
    </cfRule>
    <cfRule type="expression" dxfId="50" priority="19" stopIfTrue="1">
      <formula>D71=""</formula>
    </cfRule>
  </conditionalFormatting>
  <conditionalFormatting sqref="D73:E73">
    <cfRule type="expression" dxfId="49" priority="16" stopIfTrue="1">
      <formula>$P$38=""</formula>
    </cfRule>
    <cfRule type="expression" dxfId="48" priority="17" stopIfTrue="1">
      <formula>D73=""</formula>
    </cfRule>
  </conditionalFormatting>
  <conditionalFormatting sqref="D75:E75">
    <cfRule type="expression" dxfId="47" priority="14" stopIfTrue="1">
      <formula>$P$38=""</formula>
    </cfRule>
    <cfRule type="expression" dxfId="46" priority="15" stopIfTrue="1">
      <formula>D75=""</formula>
    </cfRule>
  </conditionalFormatting>
  <conditionalFormatting sqref="D77:E77">
    <cfRule type="expression" dxfId="45" priority="12" stopIfTrue="1">
      <formula>$P$38=""</formula>
    </cfRule>
    <cfRule type="expression" dxfId="44" priority="13" stopIfTrue="1">
      <formula>D77=""</formula>
    </cfRule>
  </conditionalFormatting>
  <conditionalFormatting sqref="D79:E79">
    <cfRule type="expression" dxfId="43" priority="10" stopIfTrue="1">
      <formula>$P$38=""</formula>
    </cfRule>
    <cfRule type="expression" dxfId="42" priority="11" stopIfTrue="1">
      <formula>D79=""</formula>
    </cfRule>
  </conditionalFormatting>
  <conditionalFormatting sqref="D81:E81">
    <cfRule type="expression" dxfId="41" priority="8" stopIfTrue="1">
      <formula>$P$38=""</formula>
    </cfRule>
    <cfRule type="expression" dxfId="40" priority="9" stopIfTrue="1">
      <formula>D81=""</formula>
    </cfRule>
  </conditionalFormatting>
  <conditionalFormatting sqref="D83:E83">
    <cfRule type="expression" dxfId="39" priority="6" stopIfTrue="1">
      <formula>$P$38=""</formula>
    </cfRule>
    <cfRule type="expression" dxfId="38" priority="7" stopIfTrue="1">
      <formula>D83=""</formula>
    </cfRule>
  </conditionalFormatting>
  <conditionalFormatting sqref="D85:E85">
    <cfRule type="expression" dxfId="37" priority="4" stopIfTrue="1">
      <formula>$P$38=""</formula>
    </cfRule>
    <cfRule type="expression" dxfId="36" priority="5" stopIfTrue="1">
      <formula>D85=""</formula>
    </cfRule>
  </conditionalFormatting>
  <conditionalFormatting sqref="D87:E87">
    <cfRule type="expression" dxfId="35" priority="2" stopIfTrue="1">
      <formula>$P$38=""</formula>
    </cfRule>
    <cfRule type="expression" dxfId="34" priority="3" stopIfTrue="1">
      <formula>D87=""</formula>
    </cfRule>
  </conditionalFormatting>
  <conditionalFormatting sqref="G71:J71">
    <cfRule type="expression" dxfId="33" priority="1" stopIfTrue="1">
      <formula>IF(AND($D$71="Yes",$G$71=""),TRUE)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462"/>
  <sheetViews>
    <sheetView showGridLines="0" showZeros="0" zoomScale="75" zoomScaleNormal="75" workbookViewId="0">
      <pane ySplit="4" topLeftCell="A320" activePane="bottomLeft" state="frozen"/>
      <selection pane="bottomLeft" activeCell="A252" sqref="A252:XFD252"/>
    </sheetView>
  </sheetViews>
  <sheetFormatPr defaultColWidth="8.75" defaultRowHeight="12.75"/>
  <cols>
    <col min="1" max="1" width="13.5" style="209" customWidth="1"/>
    <col min="2" max="2" width="13.375" style="209" customWidth="1"/>
    <col min="3" max="4" width="40.5" style="209" customWidth="1"/>
    <col min="5" max="5" width="25.75" style="209" customWidth="1"/>
    <col min="6" max="6" width="14.625" style="209" customWidth="1"/>
    <col min="7" max="7" width="15.625" style="209" customWidth="1"/>
    <col min="8" max="8" width="25.125" style="209" customWidth="1"/>
    <col min="9" max="9" width="24.25" style="209" customWidth="1"/>
    <col min="10" max="10" width="18.375" style="209" customWidth="1"/>
    <col min="11" max="11" width="27.375" style="209" customWidth="1"/>
    <col min="12" max="12" width="20.625" style="209" customWidth="1"/>
    <col min="13" max="13" width="35.125" style="209" customWidth="1"/>
    <col min="14" max="14" width="42.125" style="209" customWidth="1"/>
    <col min="15" max="15" width="32.125" style="209" customWidth="1"/>
    <col min="16" max="16" width="22.875" style="209" customWidth="1"/>
    <col min="17" max="17" width="43.5" style="209" customWidth="1"/>
    <col min="18" max="18" width="8.75" style="144" hidden="1" customWidth="1"/>
    <col min="19" max="19" width="6.125" style="144" hidden="1" customWidth="1"/>
    <col min="20" max="20" width="8.625" style="144" hidden="1" customWidth="1"/>
    <col min="21" max="21" width="8.75" style="144" hidden="1" customWidth="1"/>
    <col min="22" max="23" width="4.375" style="144" hidden="1" customWidth="1"/>
    <col min="24" max="24" width="4.375" style="209" hidden="1" customWidth="1"/>
    <col min="25" max="25" width="7.75" style="209" hidden="1" customWidth="1"/>
    <col min="26" max="31" width="4.375" style="209" customWidth="1"/>
    <col min="32" max="16384" width="8.75" style="209"/>
  </cols>
  <sheetData>
    <row r="1" spans="1:25" s="22" customFormat="1" ht="13.5" thickTop="1">
      <c r="A1" s="236"/>
      <c r="B1" s="229"/>
      <c r="C1" s="229"/>
      <c r="D1" s="229"/>
      <c r="E1" s="229"/>
      <c r="F1" s="229"/>
      <c r="G1" s="229"/>
      <c r="H1" s="229"/>
      <c r="I1" s="229"/>
      <c r="J1" s="229"/>
      <c r="K1" s="229"/>
      <c r="L1" s="229"/>
      <c r="M1" s="229"/>
      <c r="N1" s="229"/>
      <c r="O1" s="229"/>
      <c r="P1" s="229"/>
      <c r="Q1" s="230"/>
      <c r="R1" s="237" t="s">
        <v>4843</v>
      </c>
      <c r="S1" s="238"/>
      <c r="T1" s="239"/>
      <c r="U1" s="237"/>
      <c r="V1" s="237"/>
      <c r="W1" s="237"/>
    </row>
    <row r="2" spans="1:25" s="22" customFormat="1" ht="20.100000000000001" customHeight="1">
      <c r="A2" s="272"/>
      <c r="B2" s="271" t="str">
        <f ca="1">OFFSET(L!$C$1,MATCH("Smelter List"&amp;ADDRESS(ROW(),COLUMN(),4),L!$A:$A,0)-1,SL,,)</f>
        <v>TO BEGIN:</v>
      </c>
      <c r="C2" s="274"/>
      <c r="D2" s="274"/>
      <c r="E2" s="274"/>
      <c r="F2" s="115"/>
      <c r="G2" s="115"/>
      <c r="H2" s="115"/>
      <c r="I2" s="116"/>
      <c r="J2" s="387" t="str">
        <f ca="1">OFFSET(L!$C$1,MATCH("Smelter List"&amp;ADDRESS(ROW(),COLUMN(),4),L!$A:$A,0)-1,SL,,)</f>
        <v>Link to "CFSP Compliant Smelter List"</v>
      </c>
      <c r="K2" s="388"/>
      <c r="L2" s="388"/>
      <c r="M2" s="388"/>
      <c r="N2" s="388"/>
      <c r="O2" s="388"/>
      <c r="P2" s="173"/>
      <c r="Q2" s="162"/>
      <c r="R2" s="237"/>
      <c r="S2" s="237"/>
      <c r="T2" s="238"/>
      <c r="U2" s="237"/>
      <c r="V2" s="237"/>
      <c r="W2" s="237"/>
    </row>
    <row r="3" spans="1:25" s="22" customFormat="1" ht="188.25" customHeight="1">
      <c r="A3" s="273"/>
      <c r="B3" s="389"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89"/>
      <c r="D3" s="389"/>
      <c r="E3" s="389"/>
      <c r="F3" s="182"/>
      <c r="G3" s="182" t="str">
        <f ca="1">OFFSET(L!$C$1,MATCH("General"&amp;"Cpy",L!$A:$A,0)-1,SL,,)</f>
        <v>© 2016 Conflict-Free Sourcing Initiative. All rights reserved.</v>
      </c>
      <c r="H3" s="117"/>
      <c r="I3" s="118"/>
      <c r="J3" s="174"/>
      <c r="K3" s="175"/>
      <c r="L3" s="163"/>
      <c r="M3" s="176"/>
      <c r="N3" s="176"/>
      <c r="O3" s="126"/>
      <c r="P3" s="126"/>
      <c r="Q3" s="193" t="s">
        <v>4754</v>
      </c>
      <c r="R3" s="237"/>
      <c r="S3" s="237"/>
      <c r="T3" s="240" t="s">
        <v>2325</v>
      </c>
      <c r="U3" s="240" t="s">
        <v>2324</v>
      </c>
      <c r="V3" s="240" t="s">
        <v>2326</v>
      </c>
      <c r="W3" s="240" t="s">
        <v>2323</v>
      </c>
    </row>
    <row r="4" spans="1:25" s="243" customFormat="1" ht="76.150000000000006" customHeight="1">
      <c r="A4" s="203" t="str">
        <f ca="1">OFFSET(L!$C$1,MATCH("Smelter List"&amp;ADDRESS(ROW(),COLUMN(),4),L!$A:$A,0)-1,SL,,)</f>
        <v>Smelter Identification Number Input Column</v>
      </c>
      <c r="B4" s="203" t="str">
        <f ca="1">OFFSET(L!$C$1,MATCH("Smelter List"&amp;ADDRESS(ROW(),COLUMN(),4),L!$A:$A,0)-1,SL,,)</f>
        <v>Metal (*)</v>
      </c>
      <c r="C4" s="203" t="str">
        <f ca="1">OFFSET(L!$C$1,MATCH("Smelter List"&amp;ADDRESS(ROW(),COLUMN(),4),L!$A:$A,0)-1,SL,,)</f>
        <v>Smelter Reference List (*)</v>
      </c>
      <c r="D4" s="203" t="str">
        <f ca="1">OFFSET(L!$C$1,MATCH("Smelter List"&amp;ADDRESS(ROW(),COLUMN(),4),L!$A:$A,0)-1,SL,,)</f>
        <v>Smelter Name (*)</v>
      </c>
      <c r="E4" s="203" t="str">
        <f ca="1">OFFSET(L!$C$1,MATCH("Smelter List"&amp;ADDRESS(ROW(),COLUMN(),4),L!$A:$A,0)-1,SL,,)</f>
        <v>Smelter Country (*)</v>
      </c>
      <c r="F4" s="203" t="str">
        <f ca="1">OFFSET(L!$C$1,MATCH("Smelter List"&amp;ADDRESS(ROW(),COLUMN(),4),L!$A:$A,0)-1,SL,,)</f>
        <v>Smelter Identification</v>
      </c>
      <c r="G4" s="203" t="str">
        <f ca="1">OFFSET(L!$C$1,MATCH("Smelter List"&amp;ADDRESS(ROW(),COLUMN(),4),L!$A:$A,0)-1,SL,,)</f>
        <v>Source of Smelter Identification Number</v>
      </c>
      <c r="H4" s="204" t="str">
        <f ca="1">OFFSET(L!$C$1,MATCH("Smelter List"&amp;ADDRESS(ROW(),COLUMN(),4),L!$A:$A,0)-1,SL,,)</f>
        <v xml:space="preserve">Smelter Street </v>
      </c>
      <c r="I4" s="204" t="str">
        <f ca="1">OFFSET(L!$C$1,MATCH("Smelter List"&amp;ADDRESS(ROW(),COLUMN(),4),L!$A:$A,0)-1,SL,,)</f>
        <v>Smelter City</v>
      </c>
      <c r="J4" s="204" t="str">
        <f ca="1">OFFSET(L!$C$1,MATCH("Smelter List"&amp;ADDRESS(ROW(),COLUMN(),4),L!$A:$A,0)-1,SL,,)</f>
        <v>Smelter Facility Location: State / Province</v>
      </c>
      <c r="K4" s="204" t="str">
        <f ca="1">OFFSET(L!$C$1,MATCH("Smelter List"&amp;ADDRESS(ROW(),COLUMN(),4),L!$A:$A,0)-1,SL,,)</f>
        <v>Smelter Contact Name</v>
      </c>
      <c r="L4" s="204" t="str">
        <f ca="1">OFFSET(L!$C$1,MATCH("Smelter List"&amp;ADDRESS(ROW(),COLUMN(),4),L!$A:$A,0)-1,SL,,)</f>
        <v>Smelter Contact Email</v>
      </c>
      <c r="M4" s="204" t="str">
        <f ca="1">OFFSET(L!$C$1,MATCH("Smelter List"&amp;ADDRESS(ROW(),COLUMN(),4),L!$A:$A,0)-1,SL,,)</f>
        <v>Proposed next steps</v>
      </c>
      <c r="N4" s="204" t="str">
        <f ca="1">OFFSET(L!$C$1,MATCH("Smelter List"&amp;ADDRESS(ROW(),COLUMN(),4),L!$A:$A,0)-1,SL,,)</f>
        <v>Name of Mine(s) or if recycled or scrap sourced, enter "recycled" or "scrap"</v>
      </c>
      <c r="O4" s="204" t="str">
        <f ca="1">OFFSET(L!$C$1,MATCH("Smelter List"&amp;ADDRESS(ROW(),COLUMN(),4),L!$A:$A,0)-1,SL,,)</f>
        <v>Location (Country) of Mine(s) or if recycled or scrap sourced, enter "recycled" or "scrap"</v>
      </c>
      <c r="P4" s="204" t="str">
        <f ca="1">OFFSET(L!$C$1,MATCH("Smelter List"&amp;ADDRESS(ROW(),COLUMN(),4),L!$A:$A,0)-1,SL,,)</f>
        <v>Does 100% of the smelter’s feedstock originate from recycled or scrap sources?</v>
      </c>
      <c r="Q4" s="205" t="str">
        <f ca="1">OFFSET(L!$C$1,MATCH("Smelter List"&amp;ADDRESS(ROW(),COLUMN(),4),L!$A:$A,0)-1,SL,,)</f>
        <v>Comments</v>
      </c>
      <c r="R4" s="241"/>
      <c r="S4" s="242"/>
      <c r="T4" s="242" t="s">
        <v>2573</v>
      </c>
      <c r="U4" s="242" t="s">
        <v>1831</v>
      </c>
      <c r="V4" s="242"/>
      <c r="W4" s="242"/>
    </row>
    <row r="5" spans="1:25" s="228" customFormat="1" ht="20.25">
      <c r="A5" s="298" t="s">
        <v>1408</v>
      </c>
      <c r="B5" s="232" t="str">
        <f ca="1">IF(LEN(A5)=0,"",INDEX('Smelter Reference List'!$A:$A,MATCH($A5,'Smelter Reference List'!$E:$E,0)))</f>
        <v>Tungsten</v>
      </c>
      <c r="C5" s="297" t="str">
        <f ca="1">IF(LEN(A5)=0,"",INDEX('Smelter Reference List'!$C:$C,MATCH($A5,'Smelter Reference List'!$E:$E,0)))</f>
        <v>A.L.M.T. TUNGSTEN Corp.</v>
      </c>
      <c r="D5" s="161" t="str">
        <f ca="1">IF(ISERROR($S5),"",OFFSET('Smelter Reference List'!$C$4,$S5-4,0)&amp;"")</f>
        <v>A.L.M.T. TUNGSTEN Corp.</v>
      </c>
      <c r="E5" s="161" t="str">
        <f ca="1">IF(ISERROR($S5),"",OFFSET('Smelter Reference List'!$D$4,$S5-4,0)&amp;"")</f>
        <v>JAPAN</v>
      </c>
      <c r="F5" s="161" t="str">
        <f ca="1">IF(ISERROR($S5),"",OFFSET('Smelter Reference List'!$E$4,$S5-4,0))</f>
        <v>CID000004</v>
      </c>
      <c r="G5" s="161" t="str">
        <f ca="1">IF(C5=$U$4,"Enter smelter details", IF(ISERROR($S5),"",OFFSET('Smelter Reference List'!$F$4,$S5-4,0)))</f>
        <v>CFSI</v>
      </c>
      <c r="H5" s="247">
        <f ca="1">IF(ISERROR($S5),"",OFFSET('Smelter Reference List'!$G$4,$S5-4,0))</f>
        <v>0</v>
      </c>
      <c r="I5" s="248" t="str">
        <f ca="1">IF(ISERROR($S5),"",OFFSET('Smelter Reference List'!$H$4,$S5-4,0))</f>
        <v>Toyama City</v>
      </c>
      <c r="J5" s="248" t="str">
        <f ca="1">IF(ISERROR($S5),"",OFFSET('Smelter Reference List'!$I$4,$S5-4,0))</f>
        <v>Toyama</v>
      </c>
      <c r="K5" s="249"/>
      <c r="L5" s="249"/>
      <c r="M5" s="249"/>
      <c r="N5" s="249"/>
      <c r="O5" s="249"/>
      <c r="P5" s="249"/>
      <c r="Q5" s="250"/>
      <c r="R5" s="233"/>
      <c r="S5" s="234">
        <f ca="1">IF(C5="",NA(),MATCH($B5&amp;$C5,'Smelter Reference List'!$J:$J,0))</f>
        <v>469</v>
      </c>
      <c r="T5" s="235"/>
      <c r="U5" s="235">
        <f ca="1">IF(AND(C5="Smelter not listed",OR(LEN(D5)=0,LEN(E5)=0)),1,0)</f>
        <v>0</v>
      </c>
      <c r="V5" s="235"/>
      <c r="W5" s="235"/>
      <c r="Y5" s="258" t="str">
        <f ca="1">B5&amp;C5</f>
        <v>TungstenA.L.M.T. TUNGSTEN Corp.</v>
      </c>
    </row>
    <row r="6" spans="1:25" s="228" customFormat="1" ht="20.25">
      <c r="A6" s="298" t="s">
        <v>2685</v>
      </c>
      <c r="B6" s="232" t="str">
        <f ca="1">IF(LEN(A6)=0,"",INDEX('Smelter Reference List'!$A:$A,MATCH($A6,'Smelter Reference List'!$E:$E,0)))</f>
        <v>Gold</v>
      </c>
      <c r="C6" s="297" t="str">
        <f ca="1">IF(LEN(A6)=0,"",INDEX('Smelter Reference List'!$C:$C,MATCH($A6,'Smelter Reference List'!$E:$E,0)))</f>
        <v>Advanced Chemical Company</v>
      </c>
      <c r="D6" s="161" t="str">
        <f ca="1">IF(ISERROR($S6),"",OFFSET('Smelter Reference List'!$C$4,$S6-4,0)&amp;"")</f>
        <v>Advanced Chemical Company</v>
      </c>
      <c r="E6" s="161" t="str">
        <f ca="1">IF(ISERROR($S6),"",OFFSET('Smelter Reference List'!$D$4,$S6-4,0)&amp;"")</f>
        <v>UNITED STATES</v>
      </c>
      <c r="F6" s="161" t="str">
        <f ca="1">IF(ISERROR($S6),"",OFFSET('Smelter Reference List'!$E$4,$S6-4,0))</f>
        <v>CID000015</v>
      </c>
      <c r="G6" s="161" t="str">
        <f ca="1">IF(C6=$U$4,"Enter smelter details", IF(ISERROR($S6),"",OFFSET('Smelter Reference List'!$F$4,$S6-4,0)))</f>
        <v>CFSI</v>
      </c>
      <c r="H6" s="247">
        <f ca="1">IF(ISERROR($S6),"",OFFSET('Smelter Reference List'!$G$4,$S6-4,0))</f>
        <v>0</v>
      </c>
      <c r="I6" s="248" t="str">
        <f ca="1">IF(ISERROR($S6),"",OFFSET('Smelter Reference List'!$H$4,$S6-4,0))</f>
        <v>Warwick</v>
      </c>
      <c r="J6" s="248" t="str">
        <f ca="1">IF(ISERROR($S6),"",OFFSET('Smelter Reference List'!$I$4,$S6-4,0))</f>
        <v>Rhode Island</v>
      </c>
      <c r="K6" s="245"/>
      <c r="L6" s="245"/>
      <c r="M6" s="245"/>
      <c r="N6" s="245"/>
      <c r="O6" s="245"/>
      <c r="P6" s="245"/>
      <c r="Q6" s="246"/>
      <c r="R6" s="233"/>
      <c r="S6" s="234">
        <f ca="1">IF(C6="",NA(),MATCH($B6&amp;$C6,'Smelter Reference List'!$J:$J,0))</f>
        <v>6</v>
      </c>
      <c r="T6" s="235"/>
      <c r="U6" s="235">
        <f t="shared" ref="U6:U59" ca="1" si="0">IF(AND(C6="Smelter not listed",OR(LEN(D6)=0,LEN(E6)=0)),1,0)</f>
        <v>0</v>
      </c>
      <c r="V6" s="235"/>
      <c r="W6" s="235"/>
      <c r="Y6" s="228" t="str">
        <f t="shared" ref="Y6:Y59" ca="1" si="1">B6&amp;C6</f>
        <v>GoldAdvanced Chemical Company</v>
      </c>
    </row>
    <row r="7" spans="1:25" s="228" customFormat="1" ht="20.25">
      <c r="A7" s="298" t="s">
        <v>1234</v>
      </c>
      <c r="B7" s="232" t="str">
        <f ca="1">IF(LEN(A7)=0,"",INDEX('Smelter Reference List'!$A:$A,MATCH($A7,'Smelter Reference List'!$E:$E,0)))</f>
        <v>Gold</v>
      </c>
      <c r="C7" s="297" t="str">
        <f ca="1">IF(LEN(A7)=0,"",INDEX('Smelter Reference List'!$C:$C,MATCH($A7,'Smelter Reference List'!$E:$E,0)))</f>
        <v>Aida Chemical Industries Co., Ltd.</v>
      </c>
      <c r="D7" s="161" t="str">
        <f ca="1">IF(ISERROR($S7),"",OFFSET('Smelter Reference List'!$C$4,$S7-4,0)&amp;"")</f>
        <v>Aida Chemical Industries Co., Ltd.</v>
      </c>
      <c r="E7" s="161" t="str">
        <f ca="1">IF(ISERROR($S7),"",OFFSET('Smelter Reference List'!$D$4,$S7-4,0)&amp;"")</f>
        <v>JAPAN</v>
      </c>
      <c r="F7" s="161" t="str">
        <f ca="1">IF(ISERROR($S7),"",OFFSET('Smelter Reference List'!$E$4,$S7-4,0))</f>
        <v>CID000019</v>
      </c>
      <c r="G7" s="161" t="str">
        <f ca="1">IF(C7=$U$4,"Enter smelter details", IF(ISERROR($S7),"",OFFSET('Smelter Reference List'!$F$4,$S7-4,0)))</f>
        <v>CFSI</v>
      </c>
      <c r="H7" s="247">
        <f ca="1">IF(ISERROR($S7),"",OFFSET('Smelter Reference List'!$G$4,$S7-4,0))</f>
        <v>0</v>
      </c>
      <c r="I7" s="248" t="str">
        <f ca="1">IF(ISERROR($S7),"",OFFSET('Smelter Reference List'!$H$4,$S7-4,0))</f>
        <v>Fuchu</v>
      </c>
      <c r="J7" s="248" t="str">
        <f ca="1">IF(ISERROR($S7),"",OFFSET('Smelter Reference List'!$I$4,$S7-4,0))</f>
        <v>Tokyo</v>
      </c>
      <c r="K7" s="245"/>
      <c r="L7" s="245"/>
      <c r="M7" s="245"/>
      <c r="N7" s="245"/>
      <c r="O7" s="245"/>
      <c r="P7" s="245"/>
      <c r="Q7" s="246"/>
      <c r="R7" s="233"/>
      <c r="S7" s="234">
        <f ca="1">IF(C7="",NA(),MATCH($B7&amp;$C7,'Smelter Reference List'!$J:$J,0))</f>
        <v>9</v>
      </c>
      <c r="T7" s="235"/>
      <c r="U7" s="235">
        <f t="shared" ca="1" si="0"/>
        <v>0</v>
      </c>
      <c r="V7" s="235"/>
      <c r="W7" s="235"/>
      <c r="Y7" s="228" t="str">
        <f t="shared" ca="1" si="1"/>
        <v>GoldAida Chemical Industries Co., Ltd.</v>
      </c>
    </row>
    <row r="8" spans="1:25" s="228" customFormat="1" ht="20.25">
      <c r="A8" s="298" t="s">
        <v>1235</v>
      </c>
      <c r="B8" s="232" t="str">
        <f ca="1">IF(LEN(A8)=0,"",INDEX('Smelter Reference List'!$A:$A,MATCH($A8,'Smelter Reference List'!$E:$E,0)))</f>
        <v>Gold</v>
      </c>
      <c r="C8" s="297" t="str">
        <f ca="1">IF(LEN(A8)=0,"",INDEX('Smelter Reference List'!$C:$C,MATCH($A8,'Smelter Reference List'!$E:$E,0)))</f>
        <v>Allgemeine Gold-und Silberscheideanstalt A.G.</v>
      </c>
      <c r="D8" s="161" t="str">
        <f ca="1">IF(ISERROR($S8),"",OFFSET('Smelter Reference List'!$C$4,$S8-4,0)&amp;"")</f>
        <v>Allgemeine Gold-und Silberscheideanstalt A.G.</v>
      </c>
      <c r="E8" s="161" t="str">
        <f ca="1">IF(ISERROR($S8),"",OFFSET('Smelter Reference List'!$D$4,$S8-4,0)&amp;"")</f>
        <v>GERMANY</v>
      </c>
      <c r="F8" s="161" t="str">
        <f ca="1">IF(ISERROR($S8),"",OFFSET('Smelter Reference List'!$E$4,$S8-4,0))</f>
        <v>CID000035</v>
      </c>
      <c r="G8" s="161" t="str">
        <f ca="1">IF(C8=$U$4,"Enter smelter details", IF(ISERROR($S8),"",OFFSET('Smelter Reference List'!$F$4,$S8-4,0)))</f>
        <v>CFSI</v>
      </c>
      <c r="H8" s="247">
        <f ca="1">IF(ISERROR($S8),"",OFFSET('Smelter Reference List'!$G$4,$S8-4,0))</f>
        <v>0</v>
      </c>
      <c r="I8" s="248" t="str">
        <f ca="1">IF(ISERROR($S8),"",OFFSET('Smelter Reference List'!$H$4,$S8-4,0))</f>
        <v>Pforzheim</v>
      </c>
      <c r="J8" s="248" t="str">
        <f ca="1">IF(ISERROR($S8),"",OFFSET('Smelter Reference List'!$I$4,$S8-4,0))</f>
        <v>Baden-Württemberg</v>
      </c>
      <c r="K8" s="245"/>
      <c r="L8" s="245"/>
      <c r="M8" s="245"/>
      <c r="N8" s="245"/>
      <c r="O8" s="245"/>
      <c r="P8" s="245"/>
      <c r="Q8" s="246"/>
      <c r="R8" s="233"/>
      <c r="S8" s="234">
        <f ca="1">IF(C8="",NA(),MATCH($B8&amp;$C8,'Smelter Reference List'!$J:$J,0))</f>
        <v>11</v>
      </c>
      <c r="T8" s="235"/>
      <c r="U8" s="235">
        <f t="shared" ca="1" si="0"/>
        <v>0</v>
      </c>
      <c r="V8" s="235"/>
      <c r="W8" s="235"/>
      <c r="Y8" s="228" t="str">
        <f t="shared" ca="1" si="1"/>
        <v>GoldAllgemeine Gold-und Silberscheideanstalt A.G.</v>
      </c>
    </row>
    <row r="9" spans="1:25" s="228" customFormat="1" ht="20.25">
      <c r="A9" s="298" t="s">
        <v>1236</v>
      </c>
      <c r="B9" s="232" t="str">
        <f ca="1">IF(LEN(A9)=0,"",INDEX('Smelter Reference List'!$A:$A,MATCH($A9,'Smelter Reference List'!$E:$E,0)))</f>
        <v>Gold</v>
      </c>
      <c r="C9" s="297" t="str">
        <f ca="1">IF(LEN(A9)=0,"",INDEX('Smelter Reference List'!$C:$C,MATCH($A9,'Smelter Reference List'!$E:$E,0)))</f>
        <v>Almalyk Mining and Metallurgical Complex (AMMC)</v>
      </c>
      <c r="D9" s="161" t="str">
        <f ca="1">IF(ISERROR($S9),"",OFFSET('Smelter Reference List'!$C$4,$S9-4,0)&amp;"")</f>
        <v>Almalyk Mining and Metallurgical Complex (AMMC)</v>
      </c>
      <c r="E9" s="161" t="str">
        <f ca="1">IF(ISERROR($S9),"",OFFSET('Smelter Reference List'!$D$4,$S9-4,0)&amp;"")</f>
        <v>UZBEKISTAN</v>
      </c>
      <c r="F9" s="161" t="str">
        <f ca="1">IF(ISERROR($S9),"",OFFSET('Smelter Reference List'!$E$4,$S9-4,0))</f>
        <v>CID000041</v>
      </c>
      <c r="G9" s="161" t="str">
        <f ca="1">IF(C9=$U$4,"Enter smelter details", IF(ISERROR($S9),"",OFFSET('Smelter Reference List'!$F$4,$S9-4,0)))</f>
        <v>CFSI</v>
      </c>
      <c r="H9" s="247">
        <f ca="1">IF(ISERROR($S9),"",OFFSET('Smelter Reference List'!$G$4,$S9-4,0))</f>
        <v>0</v>
      </c>
      <c r="I9" s="248" t="str">
        <f ca="1">IF(ISERROR($S9),"",OFFSET('Smelter Reference List'!$H$4,$S9-4,0))</f>
        <v>Almalyk</v>
      </c>
      <c r="J9" s="248" t="str">
        <f ca="1">IF(ISERROR($S9),"",OFFSET('Smelter Reference List'!$I$4,$S9-4,0))</f>
        <v>Tashkent Province</v>
      </c>
      <c r="K9" s="245"/>
      <c r="L9" s="245"/>
      <c r="M9" s="245"/>
      <c r="N9" s="245"/>
      <c r="O9" s="245"/>
      <c r="P9" s="245"/>
      <c r="Q9" s="246"/>
      <c r="R9" s="233"/>
      <c r="S9" s="234">
        <f ca="1">IF(C9="",NA(),MATCH($B9&amp;$C9,'Smelter Reference List'!$J:$J,0))</f>
        <v>12</v>
      </c>
      <c r="T9" s="235"/>
      <c r="U9" s="235">
        <f t="shared" ca="1" si="0"/>
        <v>0</v>
      </c>
      <c r="V9" s="235"/>
      <c r="W9" s="235"/>
      <c r="Y9" s="228" t="str">
        <f t="shared" ca="1" si="1"/>
        <v>GoldAlmalyk Mining and Metallurgical Complex (AMMC)</v>
      </c>
    </row>
    <row r="10" spans="1:25" s="228" customFormat="1" ht="20.25">
      <c r="A10" s="298" t="s">
        <v>1237</v>
      </c>
      <c r="B10" s="232" t="str">
        <f ca="1">IF(LEN(A10)=0,"",INDEX('Smelter Reference List'!$A:$A,MATCH($A10,'Smelter Reference List'!$E:$E,0)))</f>
        <v>Gold</v>
      </c>
      <c r="C10" s="297" t="str">
        <f ca="1">IF(LEN(A10)=0,"",INDEX('Smelter Reference List'!$C:$C,MATCH($A10,'Smelter Reference List'!$E:$E,0)))</f>
        <v>AngloGold Ashanti Córrego do Sítio Mineração</v>
      </c>
      <c r="D10" s="161" t="str">
        <f ca="1">IF(ISERROR($S10),"",OFFSET('Smelter Reference List'!$C$4,$S10-4,0)&amp;"")</f>
        <v>AngloGold Ashanti Córrego do Sítio Mineração</v>
      </c>
      <c r="E10" s="161" t="str">
        <f ca="1">IF(ISERROR($S10),"",OFFSET('Smelter Reference List'!$D$4,$S10-4,0)&amp;"")</f>
        <v>BRAZIL</v>
      </c>
      <c r="F10" s="161" t="str">
        <f ca="1">IF(ISERROR($S10),"",OFFSET('Smelter Reference List'!$E$4,$S10-4,0))</f>
        <v>CID000058</v>
      </c>
      <c r="G10" s="161" t="str">
        <f ca="1">IF(C10=$U$4,"Enter smelter details", IF(ISERROR($S10),"",OFFSET('Smelter Reference List'!$F$4,$S10-4,0)))</f>
        <v>CFSI</v>
      </c>
      <c r="H10" s="247">
        <f ca="1">IF(ISERROR($S10),"",OFFSET('Smelter Reference List'!$G$4,$S10-4,0))</f>
        <v>0</v>
      </c>
      <c r="I10" s="248" t="str">
        <f ca="1">IF(ISERROR($S10),"",OFFSET('Smelter Reference List'!$H$4,$S10-4,0))</f>
        <v>Nova Lima</v>
      </c>
      <c r="J10" s="248" t="str">
        <f ca="1">IF(ISERROR($S10),"",OFFSET('Smelter Reference List'!$I$4,$S10-4,0))</f>
        <v>Minas Gerais</v>
      </c>
      <c r="K10" s="245"/>
      <c r="L10" s="245"/>
      <c r="M10" s="245"/>
      <c r="N10" s="245"/>
      <c r="O10" s="245"/>
      <c r="P10" s="245"/>
      <c r="Q10" s="246"/>
      <c r="R10" s="233"/>
      <c r="S10" s="234">
        <f ca="1">IF(C10="",NA(),MATCH($B10&amp;$C10,'Smelter Reference List'!$J:$J,0))</f>
        <v>14</v>
      </c>
      <c r="T10" s="235"/>
      <c r="U10" s="235">
        <f t="shared" ca="1" si="0"/>
        <v>0</v>
      </c>
      <c r="V10" s="235"/>
      <c r="W10" s="235"/>
      <c r="Y10" s="228" t="str">
        <f t="shared" ca="1" si="1"/>
        <v>GoldAngloGold Ashanti Córrego do Sítio Mineração</v>
      </c>
    </row>
    <row r="11" spans="1:25" s="228" customFormat="1" ht="20.25">
      <c r="A11" s="298" t="s">
        <v>1238</v>
      </c>
      <c r="B11" s="232" t="str">
        <f ca="1">IF(LEN(A11)=0,"",INDEX('Smelter Reference List'!$A:$A,MATCH($A11,'Smelter Reference List'!$E:$E,0)))</f>
        <v>Gold</v>
      </c>
      <c r="C11" s="297" t="str">
        <f ca="1">IF(LEN(A11)=0,"",INDEX('Smelter Reference List'!$C:$C,MATCH($A11,'Smelter Reference List'!$E:$E,0)))</f>
        <v>Argor-Heraeus S.A.</v>
      </c>
      <c r="D11" s="161" t="str">
        <f ca="1">IF(ISERROR($S11),"",OFFSET('Smelter Reference List'!$C$4,$S11-4,0)&amp;"")</f>
        <v>Argor-Heraeus S.A.</v>
      </c>
      <c r="E11" s="161" t="str">
        <f ca="1">IF(ISERROR($S11),"",OFFSET('Smelter Reference List'!$D$4,$S11-4,0)&amp;"")</f>
        <v>SWITZERLAND</v>
      </c>
      <c r="F11" s="161" t="str">
        <f ca="1">IF(ISERROR($S11),"",OFFSET('Smelter Reference List'!$E$4,$S11-4,0))</f>
        <v>CID000077</v>
      </c>
      <c r="G11" s="161" t="str">
        <f ca="1">IF(C11=$U$4,"Enter smelter details", IF(ISERROR($S11),"",OFFSET('Smelter Reference List'!$F$4,$S11-4,0)))</f>
        <v>CFSI</v>
      </c>
      <c r="H11" s="247">
        <f ca="1">IF(ISERROR($S11),"",OFFSET('Smelter Reference List'!$G$4,$S11-4,0))</f>
        <v>0</v>
      </c>
      <c r="I11" s="248" t="str">
        <f ca="1">IF(ISERROR($S11),"",OFFSET('Smelter Reference List'!$H$4,$S11-4,0))</f>
        <v>Mendrisio</v>
      </c>
      <c r="J11" s="248" t="str">
        <f ca="1">IF(ISERROR($S11),"",OFFSET('Smelter Reference List'!$I$4,$S11-4,0))</f>
        <v>Ticino</v>
      </c>
      <c r="K11" s="245"/>
      <c r="L11" s="245"/>
      <c r="M11" s="245"/>
      <c r="N11" s="245"/>
      <c r="O11" s="245"/>
      <c r="P11" s="245"/>
      <c r="Q11" s="246"/>
      <c r="R11" s="233"/>
      <c r="S11" s="234">
        <f ca="1">IF(C11="",NA(),MATCH($B11&amp;$C11,'Smelter Reference List'!$J:$J,0))</f>
        <v>17</v>
      </c>
      <c r="T11" s="235"/>
      <c r="U11" s="235">
        <f t="shared" ca="1" si="0"/>
        <v>0</v>
      </c>
      <c r="V11" s="235"/>
      <c r="W11" s="235"/>
      <c r="Y11" s="228" t="str">
        <f t="shared" ca="1" si="1"/>
        <v>GoldArgor-Heraeus S.A.</v>
      </c>
    </row>
    <row r="12" spans="1:25" s="228" customFormat="1" ht="20.25">
      <c r="A12" s="298" t="s">
        <v>1239</v>
      </c>
      <c r="B12" s="232" t="str">
        <f ca="1">IF(LEN(A12)=0,"",INDEX('Smelter Reference List'!$A:$A,MATCH($A12,'Smelter Reference List'!$E:$E,0)))</f>
        <v>Gold</v>
      </c>
      <c r="C12" s="297" t="str">
        <f ca="1">IF(LEN(A12)=0,"",INDEX('Smelter Reference List'!$C:$C,MATCH($A12,'Smelter Reference List'!$E:$E,0)))</f>
        <v>Asahi Pretec Corp.</v>
      </c>
      <c r="D12" s="161" t="str">
        <f ca="1">IF(ISERROR($S12),"",OFFSET('Smelter Reference List'!$C$4,$S12-4,0)&amp;"")</f>
        <v>Asahi Pretec Corp.</v>
      </c>
      <c r="E12" s="161" t="str">
        <f ca="1">IF(ISERROR($S12),"",OFFSET('Smelter Reference List'!$D$4,$S12-4,0)&amp;"")</f>
        <v>JAPAN</v>
      </c>
      <c r="F12" s="161" t="str">
        <f ca="1">IF(ISERROR($S12),"",OFFSET('Smelter Reference List'!$E$4,$S12-4,0))</f>
        <v>CID000082</v>
      </c>
      <c r="G12" s="161" t="str">
        <f ca="1">IF(C12=$U$4,"Enter smelter details", IF(ISERROR($S12),"",OFFSET('Smelter Reference List'!$F$4,$S12-4,0)))</f>
        <v>CFSI</v>
      </c>
      <c r="H12" s="247">
        <f ca="1">IF(ISERROR($S12),"",OFFSET('Smelter Reference List'!$G$4,$S12-4,0))</f>
        <v>0</v>
      </c>
      <c r="I12" s="248" t="str">
        <f ca="1">IF(ISERROR($S12),"",OFFSET('Smelter Reference List'!$H$4,$S12-4,0))</f>
        <v>Kobe</v>
      </c>
      <c r="J12" s="248" t="str">
        <f ca="1">IF(ISERROR($S12),"",OFFSET('Smelter Reference List'!$I$4,$S12-4,0))</f>
        <v>Hyogo</v>
      </c>
      <c r="K12" s="245"/>
      <c r="L12" s="245"/>
      <c r="M12" s="245"/>
      <c r="N12" s="245"/>
      <c r="O12" s="245"/>
      <c r="P12" s="245"/>
      <c r="Q12" s="246"/>
      <c r="R12" s="233"/>
      <c r="S12" s="234">
        <f ca="1">IF(C12="",NA(),MATCH($B12&amp;$C12,'Smelter Reference List'!$J:$J,0))</f>
        <v>18</v>
      </c>
      <c r="T12" s="235"/>
      <c r="U12" s="235">
        <f t="shared" ca="1" si="0"/>
        <v>0</v>
      </c>
      <c r="V12" s="235"/>
      <c r="W12" s="235"/>
      <c r="Y12" s="228" t="str">
        <f t="shared" ca="1" si="1"/>
        <v>GoldAsahi Pretec Corp.</v>
      </c>
    </row>
    <row r="13" spans="1:25" s="228" customFormat="1" ht="20.25">
      <c r="A13" s="298" t="s">
        <v>1240</v>
      </c>
      <c r="B13" s="232" t="str">
        <f ca="1">IF(LEN(A13)=0,"",INDEX('Smelter Reference List'!$A:$A,MATCH($A13,'Smelter Reference List'!$E:$E,0)))</f>
        <v>Gold</v>
      </c>
      <c r="C13" s="297" t="str">
        <f ca="1">IF(LEN(A13)=0,"",INDEX('Smelter Reference List'!$C:$C,MATCH($A13,'Smelter Reference List'!$E:$E,0)))</f>
        <v>Asaka Riken Co., Ltd.</v>
      </c>
      <c r="D13" s="161" t="str">
        <f ca="1">IF(ISERROR($S13),"",OFFSET('Smelter Reference List'!$C$4,$S13-4,0)&amp;"")</f>
        <v>Asaka Riken Co., Ltd.</v>
      </c>
      <c r="E13" s="161" t="str">
        <f ca="1">IF(ISERROR($S13),"",OFFSET('Smelter Reference List'!$D$4,$S13-4,0)&amp;"")</f>
        <v>JAPAN</v>
      </c>
      <c r="F13" s="161" t="str">
        <f ca="1">IF(ISERROR($S13),"",OFFSET('Smelter Reference List'!$E$4,$S13-4,0))</f>
        <v>CID000090</v>
      </c>
      <c r="G13" s="161" t="str">
        <f ca="1">IF(C13=$U$4,"Enter smelter details", IF(ISERROR($S13),"",OFFSET('Smelter Reference List'!$F$4,$S13-4,0)))</f>
        <v>CFSI</v>
      </c>
      <c r="H13" s="247">
        <f ca="1">IF(ISERROR($S13),"",OFFSET('Smelter Reference List'!$G$4,$S13-4,0))</f>
        <v>0</v>
      </c>
      <c r="I13" s="248" t="str">
        <f ca="1">IF(ISERROR($S13),"",OFFSET('Smelter Reference List'!$H$4,$S13-4,0))</f>
        <v>Tamura</v>
      </c>
      <c r="J13" s="248" t="str">
        <f ca="1">IF(ISERROR($S13),"",OFFSET('Smelter Reference List'!$I$4,$S13-4,0))</f>
        <v>Fukushima</v>
      </c>
      <c r="K13" s="245"/>
      <c r="L13" s="245"/>
      <c r="M13" s="245"/>
      <c r="N13" s="245"/>
      <c r="O13" s="245"/>
      <c r="P13" s="245"/>
      <c r="Q13" s="246"/>
      <c r="R13" s="233"/>
      <c r="S13" s="234">
        <f ca="1">IF(C13="",NA(),MATCH($B13&amp;$C13,'Smelter Reference List'!$J:$J,0))</f>
        <v>21</v>
      </c>
      <c r="T13" s="235"/>
      <c r="U13" s="235">
        <f t="shared" ca="1" si="0"/>
        <v>0</v>
      </c>
      <c r="V13" s="235"/>
      <c r="W13" s="235"/>
      <c r="Y13" s="228" t="str">
        <f t="shared" ca="1" si="1"/>
        <v>GoldAsaka Riken Co., Ltd.</v>
      </c>
    </row>
    <row r="14" spans="1:25" s="228" customFormat="1" ht="20.25">
      <c r="A14" s="298" t="s">
        <v>1241</v>
      </c>
      <c r="B14" s="232" t="str">
        <f ca="1">IF(LEN(A14)=0,"",INDEX('Smelter Reference List'!$A:$A,MATCH($A14,'Smelter Reference List'!$E:$E,0)))</f>
        <v>Gold</v>
      </c>
      <c r="C14" s="297" t="str">
        <f ca="1">IF(LEN(A14)=0,"",INDEX('Smelter Reference List'!$C:$C,MATCH($A14,'Smelter Reference List'!$E:$E,0)))</f>
        <v>Atasay Kuyumculuk Sanayi Ve Ticaret A.S.</v>
      </c>
      <c r="D14" s="161" t="str">
        <f ca="1">IF(ISERROR($S14),"",OFFSET('Smelter Reference List'!$C$4,$S14-4,0)&amp;"")</f>
        <v>Atasay Kuyumculuk Sanayi Ve Ticaret A.S.</v>
      </c>
      <c r="E14" s="161" t="str">
        <f ca="1">IF(ISERROR($S14),"",OFFSET('Smelter Reference List'!$D$4,$S14-4,0)&amp;"")</f>
        <v>TURKEY</v>
      </c>
      <c r="F14" s="161" t="str">
        <f ca="1">IF(ISERROR($S14),"",OFFSET('Smelter Reference List'!$E$4,$S14-4,0))</f>
        <v>CID000103</v>
      </c>
      <c r="G14" s="161" t="str">
        <f ca="1">IF(C14=$U$4,"Enter smelter details", IF(ISERROR($S14),"",OFFSET('Smelter Reference List'!$F$4,$S14-4,0)))</f>
        <v>CFSI</v>
      </c>
      <c r="H14" s="247">
        <f ca="1">IF(ISERROR($S14),"",OFFSET('Smelter Reference List'!$G$4,$S14-4,0))</f>
        <v>0</v>
      </c>
      <c r="I14" s="248" t="str">
        <f ca="1">IF(ISERROR($S14),"",OFFSET('Smelter Reference List'!$H$4,$S14-4,0))</f>
        <v>Istanbul</v>
      </c>
      <c r="J14" s="248" t="str">
        <f ca="1">IF(ISERROR($S14),"",OFFSET('Smelter Reference List'!$I$4,$S14-4,0))</f>
        <v>Istanbul Province</v>
      </c>
      <c r="K14" s="245"/>
      <c r="L14" s="245"/>
      <c r="M14" s="245"/>
      <c r="N14" s="245"/>
      <c r="O14" s="245"/>
      <c r="P14" s="245"/>
      <c r="Q14" s="246"/>
      <c r="R14" s="233"/>
      <c r="S14" s="234">
        <f ca="1">IF(C14="",NA(),MATCH($B14&amp;$C14,'Smelter Reference List'!$J:$J,0))</f>
        <v>23</v>
      </c>
      <c r="T14" s="235"/>
      <c r="U14" s="235">
        <f t="shared" ca="1" si="0"/>
        <v>0</v>
      </c>
      <c r="V14" s="235"/>
      <c r="W14" s="235"/>
      <c r="Y14" s="228" t="str">
        <f t="shared" ca="1" si="1"/>
        <v>GoldAtasay Kuyumculuk Sanayi Ve Ticaret A.S.</v>
      </c>
    </row>
    <row r="15" spans="1:25" s="228" customFormat="1" ht="20.25">
      <c r="A15" s="298" t="s">
        <v>1409</v>
      </c>
      <c r="B15" s="232" t="str">
        <f ca="1">IF(LEN(A15)=0,"",INDEX('Smelter Reference List'!$A:$A,MATCH($A15,'Smelter Reference List'!$E:$E,0)))</f>
        <v>Tungsten</v>
      </c>
      <c r="C15" s="297" t="str">
        <f ca="1">IF(LEN(A15)=0,"",INDEX('Smelter Reference List'!$C:$C,MATCH($A15,'Smelter Reference List'!$E:$E,0)))</f>
        <v>Kennametal Huntsville</v>
      </c>
      <c r="D15" s="161" t="str">
        <f ca="1">IF(ISERROR($S15),"",OFFSET('Smelter Reference List'!$C$4,$S15-4,0)&amp;"")</f>
        <v>Kennametal Huntsville</v>
      </c>
      <c r="E15" s="161" t="str">
        <f ca="1">IF(ISERROR($S15),"",OFFSET('Smelter Reference List'!$D$4,$S15-4,0)&amp;"")</f>
        <v>UNITED STATES</v>
      </c>
      <c r="F15" s="161" t="str">
        <f ca="1">IF(ISERROR($S15),"",OFFSET('Smelter Reference List'!$E$4,$S15-4,0))</f>
        <v>CID000105</v>
      </c>
      <c r="G15" s="161" t="str">
        <f ca="1">IF(C15=$U$4,"Enter smelter details", IF(ISERROR($S15),"",OFFSET('Smelter Reference List'!$F$4,$S15-4,0)))</f>
        <v>CFSI</v>
      </c>
      <c r="H15" s="247">
        <f ca="1">IF(ISERROR($S15),"",OFFSET('Smelter Reference List'!$G$4,$S15-4,0))</f>
        <v>0</v>
      </c>
      <c r="I15" s="248" t="str">
        <f ca="1">IF(ISERROR($S15),"",OFFSET('Smelter Reference List'!$H$4,$S15-4,0))</f>
        <v>Huntsville</v>
      </c>
      <c r="J15" s="248" t="str">
        <f ca="1">IF(ISERROR($S15),"",OFFSET('Smelter Reference List'!$I$4,$S15-4,0))</f>
        <v>Alabama</v>
      </c>
      <c r="K15" s="245"/>
      <c r="L15" s="245"/>
      <c r="M15" s="245"/>
      <c r="N15" s="245"/>
      <c r="O15" s="245"/>
      <c r="P15" s="245"/>
      <c r="Q15" s="246"/>
      <c r="R15" s="233"/>
      <c r="S15" s="234">
        <f ca="1">IF(C15="",NA(),MATCH($B15&amp;$C15,'Smelter Reference List'!$J:$J,0))</f>
        <v>514</v>
      </c>
      <c r="T15" s="235"/>
      <c r="U15" s="235">
        <f t="shared" ca="1" si="0"/>
        <v>0</v>
      </c>
      <c r="V15" s="235"/>
      <c r="W15" s="235"/>
      <c r="Y15" s="228" t="str">
        <f t="shared" ca="1" si="1"/>
        <v>TungstenKennametal Huntsville</v>
      </c>
    </row>
    <row r="16" spans="1:25" s="228" customFormat="1" ht="20.25">
      <c r="A16" s="298" t="s">
        <v>1242</v>
      </c>
      <c r="B16" s="232" t="str">
        <f ca="1">IF(LEN(A16)=0,"",INDEX('Smelter Reference List'!$A:$A,MATCH($A16,'Smelter Reference List'!$E:$E,0)))</f>
        <v>Gold</v>
      </c>
      <c r="C16" s="297" t="str">
        <f ca="1">IF(LEN(A16)=0,"",INDEX('Smelter Reference List'!$C:$C,MATCH($A16,'Smelter Reference List'!$E:$E,0)))</f>
        <v>Aurubis AG</v>
      </c>
      <c r="D16" s="161" t="str">
        <f ca="1">IF(ISERROR($S16),"",OFFSET('Smelter Reference List'!$C$4,$S16-4,0)&amp;"")</f>
        <v>Aurubis AG</v>
      </c>
      <c r="E16" s="161" t="str">
        <f ca="1">IF(ISERROR($S16),"",OFFSET('Smelter Reference List'!$D$4,$S16-4,0)&amp;"")</f>
        <v>GERMANY</v>
      </c>
      <c r="F16" s="161" t="str">
        <f ca="1">IF(ISERROR($S16),"",OFFSET('Smelter Reference List'!$E$4,$S16-4,0))</f>
        <v>CID000113</v>
      </c>
      <c r="G16" s="161" t="str">
        <f ca="1">IF(C16=$U$4,"Enter smelter details", IF(ISERROR($S16),"",OFFSET('Smelter Reference List'!$F$4,$S16-4,0)))</f>
        <v>CFSI</v>
      </c>
      <c r="H16" s="247">
        <f ca="1">IF(ISERROR($S16),"",OFFSET('Smelter Reference List'!$G$4,$S16-4,0))</f>
        <v>0</v>
      </c>
      <c r="I16" s="248" t="str">
        <f ca="1">IF(ISERROR($S16),"",OFFSET('Smelter Reference List'!$H$4,$S16-4,0))</f>
        <v>Hamburg</v>
      </c>
      <c r="J16" s="248" t="str">
        <f ca="1">IF(ISERROR($S16),"",OFFSET('Smelter Reference List'!$I$4,$S16-4,0))</f>
        <v>Hamburg State</v>
      </c>
      <c r="K16" s="245"/>
      <c r="L16" s="245"/>
      <c r="M16" s="245"/>
      <c r="N16" s="245"/>
      <c r="O16" s="245"/>
      <c r="P16" s="245"/>
      <c r="Q16" s="246"/>
      <c r="R16" s="233"/>
      <c r="S16" s="234">
        <f ca="1">IF(C16="",NA(),MATCH($B16&amp;$C16,'Smelter Reference List'!$J:$J,0))</f>
        <v>26</v>
      </c>
      <c r="T16" s="235"/>
      <c r="U16" s="235">
        <f t="shared" ca="1" si="0"/>
        <v>0</v>
      </c>
      <c r="V16" s="235"/>
      <c r="W16" s="235"/>
      <c r="Y16" s="228" t="str">
        <f t="shared" ca="1" si="1"/>
        <v>GoldAurubis AG</v>
      </c>
    </row>
    <row r="17" spans="1:25" s="228" customFormat="1" ht="20.25">
      <c r="A17" s="298" t="s">
        <v>1243</v>
      </c>
      <c r="B17" s="232" t="str">
        <f ca="1">IF(LEN(A17)=0,"",INDEX('Smelter Reference List'!$A:$A,MATCH($A17,'Smelter Reference List'!$E:$E,0)))</f>
        <v>Gold</v>
      </c>
      <c r="C17" s="297" t="str">
        <f ca="1">IF(LEN(A17)=0,"",INDEX('Smelter Reference List'!$C:$C,MATCH($A17,'Smelter Reference List'!$E:$E,0)))</f>
        <v>Bangko Sentral ng Pilipinas (Central Bank of the Philippines)</v>
      </c>
      <c r="D17" s="161" t="str">
        <f ca="1">IF(ISERROR($S17),"",OFFSET('Smelter Reference List'!$C$4,$S17-4,0)&amp;"")</f>
        <v>Bangko Sentral ng Pilipinas (Central Bank of the Philippines)</v>
      </c>
      <c r="E17" s="161" t="str">
        <f ca="1">IF(ISERROR($S17),"",OFFSET('Smelter Reference List'!$D$4,$S17-4,0)&amp;"")</f>
        <v>PHILIPPINES</v>
      </c>
      <c r="F17" s="161" t="str">
        <f ca="1">IF(ISERROR($S17),"",OFFSET('Smelter Reference List'!$E$4,$S17-4,0))</f>
        <v>CID000128</v>
      </c>
      <c r="G17" s="161" t="str">
        <f ca="1">IF(C17=$U$4,"Enter smelter details", IF(ISERROR($S17),"",OFFSET('Smelter Reference List'!$F$4,$S17-4,0)))</f>
        <v>CFSI</v>
      </c>
      <c r="H17" s="247">
        <f ca="1">IF(ISERROR($S17),"",OFFSET('Smelter Reference List'!$G$4,$S17-4,0))</f>
        <v>0</v>
      </c>
      <c r="I17" s="248" t="str">
        <f ca="1">IF(ISERROR($S17),"",OFFSET('Smelter Reference List'!$H$4,$S17-4,0))</f>
        <v>Quezon City</v>
      </c>
      <c r="J17" s="248" t="str">
        <f ca="1">IF(ISERROR($S17),"",OFFSET('Smelter Reference List'!$I$4,$S17-4,0))</f>
        <v>Manila</v>
      </c>
      <c r="K17" s="245"/>
      <c r="L17" s="245"/>
      <c r="M17" s="245"/>
      <c r="N17" s="245"/>
      <c r="O17" s="245"/>
      <c r="P17" s="245"/>
      <c r="Q17" s="246"/>
      <c r="R17" s="233"/>
      <c r="S17" s="234">
        <f ca="1">IF(C17="",NA(),MATCH($B17&amp;$C17,'Smelter Reference List'!$J:$J,0))</f>
        <v>28</v>
      </c>
      <c r="T17" s="235"/>
      <c r="U17" s="235">
        <f t="shared" ca="1" si="0"/>
        <v>0</v>
      </c>
      <c r="V17" s="235"/>
      <c r="W17" s="235"/>
      <c r="Y17" s="228" t="str">
        <f t="shared" ca="1" si="1"/>
        <v>GoldBangko Sentral ng Pilipinas (Central Bank of the Philippines)</v>
      </c>
    </row>
    <row r="18" spans="1:25" s="228" customFormat="1" ht="20.25">
      <c r="A18" s="298" t="s">
        <v>5010</v>
      </c>
      <c r="B18" s="232" t="s">
        <v>2323</v>
      </c>
      <c r="C18" s="297" t="e">
        <f ca="1">IF(LEN(A18)=0,"",INDEX('Smelter Reference List'!$C:$C,MATCH($A18,'Smelter Reference List'!$E:$E,0)))</f>
        <v>#N/A</v>
      </c>
      <c r="D18" s="161" t="s">
        <v>5027</v>
      </c>
      <c r="E18" s="161" t="s">
        <v>2195</v>
      </c>
      <c r="F18" s="161" t="s">
        <v>5010</v>
      </c>
      <c r="G18" s="161" t="e">
        <f ca="1">IF(C18=$U$4,"Enter smelter details", IF(ISERROR($S18),"",OFFSET('Smelter Reference List'!$F$4,$S18-4,0)))</f>
        <v>#N/A</v>
      </c>
      <c r="H18" s="247" t="str">
        <f ca="1">IF(ISERROR($S18),"",OFFSET('Smelter Reference List'!$G$4,$S18-4,0))</f>
        <v/>
      </c>
      <c r="I18" s="248" t="str">
        <f ca="1">IF(ISERROR($S18),"",OFFSET('Smelter Reference List'!$H$4,$S18-4,0))</f>
        <v/>
      </c>
      <c r="J18" s="248" t="str">
        <f ca="1">IF(ISERROR($S18),"",OFFSET('Smelter Reference List'!$I$4,$S18-4,0))</f>
        <v/>
      </c>
      <c r="K18" s="245"/>
      <c r="L18" s="245"/>
      <c r="M18" s="245"/>
      <c r="N18" s="245"/>
      <c r="O18" s="245"/>
      <c r="P18" s="245"/>
      <c r="Q18" s="246"/>
      <c r="R18" s="233"/>
      <c r="S18" s="234" t="e">
        <f ca="1">IF(C18="",NA(),MATCH($B18&amp;$C18,'Smelter Reference List'!$J:$J,0))</f>
        <v>#N/A</v>
      </c>
      <c r="T18" s="235"/>
      <c r="U18" s="235" t="e">
        <f t="shared" ca="1" si="0"/>
        <v>#N/A</v>
      </c>
      <c r="V18" s="235"/>
      <c r="W18" s="235"/>
      <c r="Y18" s="228" t="e">
        <f t="shared" ca="1" si="1"/>
        <v>#N/A</v>
      </c>
    </row>
    <row r="19" spans="1:25" s="228" customFormat="1" ht="20.25">
      <c r="A19" s="298" t="s">
        <v>1244</v>
      </c>
      <c r="B19" s="232" t="str">
        <f ca="1">IF(LEN(A19)=0,"",INDEX('Smelter Reference List'!$A:$A,MATCH($A19,'Smelter Reference List'!$E:$E,0)))</f>
        <v>Gold</v>
      </c>
      <c r="C19" s="297" t="str">
        <f ca="1">IF(LEN(A19)=0,"",INDEX('Smelter Reference List'!$C:$C,MATCH($A19,'Smelter Reference List'!$E:$E,0)))</f>
        <v>Boliden AB</v>
      </c>
      <c r="D19" s="161" t="str">
        <f ca="1">IF(ISERROR($S19),"",OFFSET('Smelter Reference List'!$C$4,$S19-4,0)&amp;"")</f>
        <v>Boliden AB</v>
      </c>
      <c r="E19" s="161" t="str">
        <f ca="1">IF(ISERROR($S19),"",OFFSET('Smelter Reference List'!$D$4,$S19-4,0)&amp;"")</f>
        <v>SWEDEN</v>
      </c>
      <c r="F19" s="161" t="str">
        <f ca="1">IF(ISERROR($S19),"",OFFSET('Smelter Reference List'!$E$4,$S19-4,0))</f>
        <v>CID000157</v>
      </c>
      <c r="G19" s="161" t="str">
        <f ca="1">IF(C19=$U$4,"Enter smelter details", IF(ISERROR($S19),"",OFFSET('Smelter Reference List'!$F$4,$S19-4,0)))</f>
        <v>CFSI</v>
      </c>
      <c r="H19" s="247">
        <f ca="1">IF(ISERROR($S19),"",OFFSET('Smelter Reference List'!$G$4,$S19-4,0))</f>
        <v>0</v>
      </c>
      <c r="I19" s="248" t="str">
        <f ca="1">IF(ISERROR($S19),"",OFFSET('Smelter Reference List'!$H$4,$S19-4,0))</f>
        <v>Skelleftehamn</v>
      </c>
      <c r="J19" s="248" t="str">
        <f ca="1">IF(ISERROR($S19),"",OFFSET('Smelter Reference List'!$I$4,$S19-4,0))</f>
        <v>Västerbotten</v>
      </c>
      <c r="K19" s="245"/>
      <c r="L19" s="245"/>
      <c r="M19" s="245"/>
      <c r="N19" s="245"/>
      <c r="O19" s="245"/>
      <c r="P19" s="245"/>
      <c r="Q19" s="246"/>
      <c r="R19" s="233"/>
      <c r="S19" s="234">
        <f ca="1">IF(C19="",NA(),MATCH($B19&amp;$C19,'Smelter Reference List'!$J:$J,0))</f>
        <v>29</v>
      </c>
      <c r="T19" s="235"/>
      <c r="U19" s="235">
        <f t="shared" ca="1" si="0"/>
        <v>0</v>
      </c>
      <c r="V19" s="235"/>
      <c r="W19" s="235"/>
      <c r="Y19" s="228" t="str">
        <f t="shared" ca="1" si="1"/>
        <v>GoldBoliden AB</v>
      </c>
    </row>
    <row r="20" spans="1:25" s="228" customFormat="1" ht="20.25">
      <c r="A20" s="298" t="s">
        <v>1246</v>
      </c>
      <c r="B20" s="232" t="str">
        <f ca="1">IF(LEN(A20)=0,"",INDEX('Smelter Reference List'!$A:$A,MATCH($A20,'Smelter Reference List'!$E:$E,0)))</f>
        <v>Gold</v>
      </c>
      <c r="C20" s="297" t="str">
        <f ca="1">IF(LEN(A20)=0,"",INDEX('Smelter Reference List'!$C:$C,MATCH($A20,'Smelter Reference List'!$E:$E,0)))</f>
        <v>C. Hafner GmbH + Co. KG</v>
      </c>
      <c r="D20" s="161" t="str">
        <f ca="1">IF(ISERROR($S20),"",OFFSET('Smelter Reference List'!$C$4,$S20-4,0)&amp;"")</f>
        <v>C. Hafner GmbH + Co. KG</v>
      </c>
      <c r="E20" s="161" t="str">
        <f ca="1">IF(ISERROR($S20),"",OFFSET('Smelter Reference List'!$D$4,$S20-4,0)&amp;"")</f>
        <v>GERMANY</v>
      </c>
      <c r="F20" s="161" t="str">
        <f ca="1">IF(ISERROR($S20),"",OFFSET('Smelter Reference List'!$E$4,$S20-4,0))</f>
        <v>CID000176</v>
      </c>
      <c r="G20" s="161" t="str">
        <f ca="1">IF(C20=$U$4,"Enter smelter details", IF(ISERROR($S20),"",OFFSET('Smelter Reference List'!$F$4,$S20-4,0)))</f>
        <v>CFSI</v>
      </c>
      <c r="H20" s="247">
        <f ca="1">IF(ISERROR($S20),"",OFFSET('Smelter Reference List'!$G$4,$S20-4,0))</f>
        <v>0</v>
      </c>
      <c r="I20" s="248" t="str">
        <f ca="1">IF(ISERROR($S20),"",OFFSET('Smelter Reference List'!$H$4,$S20-4,0))</f>
        <v>Pforzheim</v>
      </c>
      <c r="J20" s="248" t="str">
        <f ca="1">IF(ISERROR($S20),"",OFFSET('Smelter Reference List'!$I$4,$S20-4,0))</f>
        <v>Baden-Württemberg</v>
      </c>
      <c r="K20" s="245"/>
      <c r="L20" s="245"/>
      <c r="M20" s="245"/>
      <c r="N20" s="245"/>
      <c r="O20" s="245"/>
      <c r="P20" s="245"/>
      <c r="Q20" s="246"/>
      <c r="R20" s="233"/>
      <c r="S20" s="234">
        <f ca="1">IF(C20="",NA(),MATCH($B20&amp;$C20,'Smelter Reference List'!$J:$J,0))</f>
        <v>30</v>
      </c>
      <c r="T20" s="235"/>
      <c r="U20" s="235">
        <f t="shared" ca="1" si="0"/>
        <v>0</v>
      </c>
      <c r="V20" s="235"/>
      <c r="W20" s="235"/>
      <c r="Y20" s="228" t="str">
        <f t="shared" ca="1" si="1"/>
        <v>GoldC. Hafner GmbH + Co. KG</v>
      </c>
    </row>
    <row r="21" spans="1:25" s="228" customFormat="1" ht="20.25">
      <c r="A21" s="298" t="s">
        <v>1247</v>
      </c>
      <c r="B21" s="232" t="str">
        <f ca="1">IF(LEN(A21)=0,"",INDEX('Smelter Reference List'!$A:$A,MATCH($A21,'Smelter Reference List'!$E:$E,0)))</f>
        <v>Gold</v>
      </c>
      <c r="C21" s="297" t="str">
        <f ca="1">IF(LEN(A21)=0,"",INDEX('Smelter Reference List'!$C:$C,MATCH($A21,'Smelter Reference List'!$E:$E,0)))</f>
        <v>Caridad</v>
      </c>
      <c r="D21" s="161" t="str">
        <f ca="1">IF(ISERROR($S21),"",OFFSET('Smelter Reference List'!$C$4,$S21-4,0)&amp;"")</f>
        <v>Caridad</v>
      </c>
      <c r="E21" s="161" t="str">
        <f ca="1">IF(ISERROR($S21),"",OFFSET('Smelter Reference List'!$D$4,$S21-4,0)&amp;"")</f>
        <v>MEXICO</v>
      </c>
      <c r="F21" s="161" t="str">
        <f ca="1">IF(ISERROR($S21),"",OFFSET('Smelter Reference List'!$E$4,$S21-4,0))</f>
        <v>CID000180</v>
      </c>
      <c r="G21" s="161" t="str">
        <f ca="1">IF(C21=$U$4,"Enter smelter details", IF(ISERROR($S21),"",OFFSET('Smelter Reference List'!$F$4,$S21-4,0)))</f>
        <v>CFSI</v>
      </c>
      <c r="H21" s="247">
        <f ca="1">IF(ISERROR($S21),"",OFFSET('Smelter Reference List'!$G$4,$S21-4,0))</f>
        <v>0</v>
      </c>
      <c r="I21" s="248" t="str">
        <f ca="1">IF(ISERROR($S21),"",OFFSET('Smelter Reference List'!$H$4,$S21-4,0))</f>
        <v>Nacozari</v>
      </c>
      <c r="J21" s="248" t="str">
        <f ca="1">IF(ISERROR($S21),"",OFFSET('Smelter Reference List'!$I$4,$S21-4,0))</f>
        <v>Sonora</v>
      </c>
      <c r="K21" s="245"/>
      <c r="L21" s="245"/>
      <c r="M21" s="245"/>
      <c r="N21" s="245"/>
      <c r="O21" s="245"/>
      <c r="P21" s="245"/>
      <c r="Q21" s="246"/>
      <c r="R21" s="233"/>
      <c r="S21" s="234">
        <f ca="1">IF(C21="",NA(),MATCH($B21&amp;$C21,'Smelter Reference List'!$J:$J,0))</f>
        <v>31</v>
      </c>
      <c r="T21" s="235"/>
      <c r="U21" s="235">
        <f t="shared" ca="1" si="0"/>
        <v>0</v>
      </c>
      <c r="V21" s="235"/>
      <c r="W21" s="235"/>
      <c r="Y21" s="228" t="str">
        <f t="shared" ca="1" si="1"/>
        <v>GoldCaridad</v>
      </c>
    </row>
    <row r="22" spans="1:25" s="228" customFormat="1" ht="20.25">
      <c r="A22" s="298" t="s">
        <v>1248</v>
      </c>
      <c r="B22" s="232" t="str">
        <f ca="1">IF(LEN(A22)=0,"",INDEX('Smelter Reference List'!$A:$A,MATCH($A22,'Smelter Reference List'!$E:$E,0)))</f>
        <v>Gold</v>
      </c>
      <c r="C22" s="297" t="str">
        <f ca="1">IF(LEN(A22)=0,"",INDEX('Smelter Reference List'!$C:$C,MATCH($A22,'Smelter Reference List'!$E:$E,0)))</f>
        <v>CCR Refinery - Glencore Canada Corporation</v>
      </c>
      <c r="D22" s="161" t="str">
        <f ca="1">IF(ISERROR($S22),"",OFFSET('Smelter Reference List'!$C$4,$S22-4,0)&amp;"")</f>
        <v>CCR Refinery - Glencore Canada Corporation</v>
      </c>
      <c r="E22" s="161" t="str">
        <f ca="1">IF(ISERROR($S22),"",OFFSET('Smelter Reference List'!$D$4,$S22-4,0)&amp;"")</f>
        <v>CANADA</v>
      </c>
      <c r="F22" s="161" t="str">
        <f ca="1">IF(ISERROR($S22),"",OFFSET('Smelter Reference List'!$E$4,$S22-4,0))</f>
        <v>CID000185</v>
      </c>
      <c r="G22" s="161" t="str">
        <f ca="1">IF(C22=$U$4,"Enter smelter details", IF(ISERROR($S22),"",OFFSET('Smelter Reference List'!$F$4,$S22-4,0)))</f>
        <v>CFSI</v>
      </c>
      <c r="H22" s="247">
        <f ca="1">IF(ISERROR($S22),"",OFFSET('Smelter Reference List'!$G$4,$S22-4,0))</f>
        <v>0</v>
      </c>
      <c r="I22" s="248" t="str">
        <f ca="1">IF(ISERROR($S22),"",OFFSET('Smelter Reference List'!$H$4,$S22-4,0))</f>
        <v>Montréal</v>
      </c>
      <c r="J22" s="248" t="str">
        <f ca="1">IF(ISERROR($S22),"",OFFSET('Smelter Reference List'!$I$4,$S22-4,0))</f>
        <v>Quebec</v>
      </c>
      <c r="K22" s="245"/>
      <c r="L22" s="245"/>
      <c r="M22" s="245"/>
      <c r="N22" s="245"/>
      <c r="O22" s="245"/>
      <c r="P22" s="245"/>
      <c r="Q22" s="246"/>
      <c r="R22" s="233"/>
      <c r="S22" s="234">
        <f ca="1">IF(C22="",NA(),MATCH($B22&amp;$C22,'Smelter Reference List'!$J:$J,0))</f>
        <v>33</v>
      </c>
      <c r="T22" s="235"/>
      <c r="U22" s="235">
        <f t="shared" ca="1" si="0"/>
        <v>0</v>
      </c>
      <c r="V22" s="235"/>
      <c r="W22" s="235"/>
      <c r="Y22" s="228" t="str">
        <f t="shared" ca="1" si="1"/>
        <v>GoldCCR Refinery - Glencore Canada Corporation</v>
      </c>
    </row>
    <row r="23" spans="1:25" s="228" customFormat="1" ht="20.25">
      <c r="A23" s="298" t="s">
        <v>1249</v>
      </c>
      <c r="B23" s="232" t="str">
        <f ca="1">IF(LEN(A23)=0,"",INDEX('Smelter Reference List'!$A:$A,MATCH($A23,'Smelter Reference List'!$E:$E,0)))</f>
        <v>Gold</v>
      </c>
      <c r="C23" s="297" t="str">
        <f ca="1">IF(LEN(A23)=0,"",INDEX('Smelter Reference List'!$C:$C,MATCH($A23,'Smelter Reference List'!$E:$E,0)))</f>
        <v>Cendres + Métaux S.A.</v>
      </c>
      <c r="D23" s="161" t="str">
        <f ca="1">IF(ISERROR($S23),"",OFFSET('Smelter Reference List'!$C$4,$S23-4,0)&amp;"")</f>
        <v>Cendres + Métaux S.A.</v>
      </c>
      <c r="E23" s="161" t="str">
        <f ca="1">IF(ISERROR($S23),"",OFFSET('Smelter Reference List'!$D$4,$S23-4,0)&amp;"")</f>
        <v>SWITZERLAND</v>
      </c>
      <c r="F23" s="161" t="str">
        <f ca="1">IF(ISERROR($S23),"",OFFSET('Smelter Reference List'!$E$4,$S23-4,0))</f>
        <v>CID000189</v>
      </c>
      <c r="G23" s="161" t="str">
        <f ca="1">IF(C23=$U$4,"Enter smelter details", IF(ISERROR($S23),"",OFFSET('Smelter Reference List'!$F$4,$S23-4,0)))</f>
        <v>CFSI</v>
      </c>
      <c r="H23" s="247">
        <f ca="1">IF(ISERROR($S23),"",OFFSET('Smelter Reference List'!$G$4,$S23-4,0))</f>
        <v>0</v>
      </c>
      <c r="I23" s="248" t="str">
        <f ca="1">IF(ISERROR($S23),"",OFFSET('Smelter Reference List'!$H$4,$S23-4,0))</f>
        <v>Biel-Bienne</v>
      </c>
      <c r="J23" s="248" t="str">
        <f ca="1">IF(ISERROR($S23),"",OFFSET('Smelter Reference List'!$I$4,$S23-4,0))</f>
        <v>Bern</v>
      </c>
      <c r="K23" s="245"/>
      <c r="L23" s="245"/>
      <c r="M23" s="245"/>
      <c r="N23" s="245"/>
      <c r="O23" s="245"/>
      <c r="P23" s="245"/>
      <c r="Q23" s="246"/>
      <c r="R23" s="233"/>
      <c r="S23" s="234">
        <f ca="1">IF(C23="",NA(),MATCH($B23&amp;$C23,'Smelter Reference List'!$J:$J,0))</f>
        <v>35</v>
      </c>
      <c r="T23" s="235"/>
      <c r="U23" s="235">
        <f t="shared" ca="1" si="0"/>
        <v>0</v>
      </c>
      <c r="V23" s="235"/>
      <c r="W23" s="235"/>
      <c r="Y23" s="228" t="str">
        <f t="shared" ca="1" si="1"/>
        <v>GoldCendres + Métaux S.A.</v>
      </c>
    </row>
    <row r="24" spans="1:25" s="228" customFormat="1" ht="20.25">
      <c r="A24" s="298" t="s">
        <v>1335</v>
      </c>
      <c r="B24" s="232" t="str">
        <f ca="1">IF(LEN(A24)=0,"",INDEX('Smelter Reference List'!$A:$A,MATCH($A24,'Smelter Reference List'!$E:$E,0)))</f>
        <v>Gold</v>
      </c>
      <c r="C24" s="297" t="str">
        <f ca="1">IF(LEN(A24)=0,"",INDEX('Smelter Reference List'!$C:$C,MATCH($A24,'Smelter Reference List'!$E:$E,0)))</f>
        <v>Yunnan Copper Industry Co., Ltd.</v>
      </c>
      <c r="D24" s="161" t="str">
        <f ca="1">IF(ISERROR($S24),"",OFFSET('Smelter Reference List'!$C$4,$S24-4,0)&amp;"")</f>
        <v>Yunnan Copper Industry Co., Ltd.</v>
      </c>
      <c r="E24" s="161" t="str">
        <f ca="1">IF(ISERROR($S24),"",OFFSET('Smelter Reference List'!$D$4,$S24-4,0)&amp;"")</f>
        <v>CHINA</v>
      </c>
      <c r="F24" s="161" t="str">
        <f ca="1">IF(ISERROR($S24),"",OFFSET('Smelter Reference List'!$E$4,$S24-4,0))</f>
        <v>CID000197</v>
      </c>
      <c r="G24" s="161" t="str">
        <f ca="1">IF(C24=$U$4,"Enter smelter details", IF(ISERROR($S24),"",OFFSET('Smelter Reference List'!$F$4,$S24-4,0)))</f>
        <v>CFSI</v>
      </c>
      <c r="H24" s="247">
        <f ca="1">IF(ISERROR($S24),"",OFFSET('Smelter Reference List'!$G$4,$S24-4,0))</f>
        <v>0</v>
      </c>
      <c r="I24" s="248" t="str">
        <f ca="1">IF(ISERROR($S24),"",OFFSET('Smelter Reference List'!$H$4,$S24-4,0))</f>
        <v>Kunming</v>
      </c>
      <c r="J24" s="248" t="str">
        <f ca="1">IF(ISERROR($S24),"",OFFSET('Smelter Reference List'!$I$4,$S24-4,0))</f>
        <v>Yunnan</v>
      </c>
      <c r="K24" s="245"/>
      <c r="L24" s="245"/>
      <c r="M24" s="245"/>
      <c r="N24" s="245"/>
      <c r="O24" s="245"/>
      <c r="P24" s="245"/>
      <c r="Q24" s="246"/>
      <c r="R24" s="233"/>
      <c r="S24" s="234">
        <f ca="1">IF(C24="",NA(),MATCH($B24&amp;$C24,'Smelter Reference List'!$J:$J,0))</f>
        <v>226</v>
      </c>
      <c r="T24" s="235"/>
      <c r="U24" s="235">
        <f t="shared" ca="1" si="0"/>
        <v>0</v>
      </c>
      <c r="V24" s="235"/>
      <c r="W24" s="235"/>
      <c r="Y24" s="228" t="str">
        <f t="shared" ca="1" si="1"/>
        <v>GoldYunnan Copper Industry Co., Ltd.</v>
      </c>
    </row>
    <row r="25" spans="1:25" s="228" customFormat="1" ht="20.25">
      <c r="A25" s="298" t="s">
        <v>1338</v>
      </c>
      <c r="B25" s="232" t="str">
        <f ca="1">IF(LEN(A25)=0,"",INDEX('Smelter Reference List'!$A:$A,MATCH($A25,'Smelter Reference List'!$E:$E,0)))</f>
        <v>Tantalum</v>
      </c>
      <c r="C25" s="297" t="str">
        <f ca="1">IF(LEN(A25)=0,"",INDEX('Smelter Reference List'!$C:$C,MATCH($A25,'Smelter Reference List'!$E:$E,0)))</f>
        <v>Changsha South Tantalum Niobium Co., Ltd.</v>
      </c>
      <c r="D25" s="161" t="str">
        <f ca="1">IF(ISERROR($S25),"",OFFSET('Smelter Reference List'!$C$4,$S25-4,0)&amp;"")</f>
        <v>Changsha South Tantalum Niobium Co., Ltd.</v>
      </c>
      <c r="E25" s="161" t="str">
        <f ca="1">IF(ISERROR($S25),"",OFFSET('Smelter Reference List'!$D$4,$S25-4,0)&amp;"")</f>
        <v>CHINA</v>
      </c>
      <c r="F25" s="161" t="str">
        <f ca="1">IF(ISERROR($S25),"",OFFSET('Smelter Reference List'!$E$4,$S25-4,0))</f>
        <v>CID000211</v>
      </c>
      <c r="G25" s="161" t="str">
        <f ca="1">IF(C25=$U$4,"Enter smelter details", IF(ISERROR($S25),"",OFFSET('Smelter Reference List'!$F$4,$S25-4,0)))</f>
        <v>CFSI</v>
      </c>
      <c r="H25" s="247">
        <f ca="1">IF(ISERROR($S25),"",OFFSET('Smelter Reference List'!$G$4,$S25-4,0))</f>
        <v>0</v>
      </c>
      <c r="I25" s="248" t="str">
        <f ca="1">IF(ISERROR($S25),"",OFFSET('Smelter Reference List'!$H$4,$S25-4,0))</f>
        <v>Changsha</v>
      </c>
      <c r="J25" s="248" t="str">
        <f ca="1">IF(ISERROR($S25),"",OFFSET('Smelter Reference List'!$I$4,$S25-4,0))</f>
        <v>Hunan</v>
      </c>
      <c r="K25" s="245"/>
      <c r="L25" s="245"/>
      <c r="M25" s="245"/>
      <c r="N25" s="245"/>
      <c r="O25" s="245"/>
      <c r="P25" s="245"/>
      <c r="Q25" s="246"/>
      <c r="R25" s="233"/>
      <c r="S25" s="234">
        <f ca="1">IF(C25="",NA(),MATCH($B25&amp;$C25,'Smelter Reference List'!$J:$J,0))</f>
        <v>240</v>
      </c>
      <c r="T25" s="235"/>
      <c r="U25" s="235">
        <f t="shared" ca="1" si="0"/>
        <v>0</v>
      </c>
      <c r="V25" s="235"/>
      <c r="W25" s="235"/>
      <c r="Y25" s="228" t="str">
        <f t="shared" ca="1" si="1"/>
        <v>TantalumChangsha South Tantalum Niobium Co., Ltd.</v>
      </c>
    </row>
    <row r="26" spans="1:25" s="228" customFormat="1" ht="20.25">
      <c r="A26" s="298" t="s">
        <v>1410</v>
      </c>
      <c r="B26" s="232" t="str">
        <f ca="1">IF(LEN(A26)=0,"",INDEX('Smelter Reference List'!$A:$A,MATCH($A26,'Smelter Reference List'!$E:$E,0)))</f>
        <v>Tungsten</v>
      </c>
      <c r="C26" s="297" t="str">
        <f ca="1">IF(LEN(A26)=0,"",INDEX('Smelter Reference List'!$C:$C,MATCH($A26,'Smelter Reference List'!$E:$E,0)))</f>
        <v>Guangdong Xianglu Tungsten Co., Ltd.</v>
      </c>
      <c r="D26" s="161" t="str">
        <f ca="1">IF(ISERROR($S26),"",OFFSET('Smelter Reference List'!$C$4,$S26-4,0)&amp;"")</f>
        <v>Guangdong Xianglu Tungsten Co., Ltd.</v>
      </c>
      <c r="E26" s="161" t="str">
        <f ca="1">IF(ISERROR($S26),"",OFFSET('Smelter Reference List'!$D$4,$S26-4,0)&amp;"")</f>
        <v>CHINA</v>
      </c>
      <c r="F26" s="161" t="str">
        <f ca="1">IF(ISERROR($S26),"",OFFSET('Smelter Reference List'!$E$4,$S26-4,0))</f>
        <v>CID000218</v>
      </c>
      <c r="G26" s="161" t="str">
        <f ca="1">IF(C26=$U$4,"Enter smelter details", IF(ISERROR($S26),"",OFFSET('Smelter Reference List'!$F$4,$S26-4,0)))</f>
        <v>CFSI</v>
      </c>
      <c r="H26" s="247">
        <f ca="1">IF(ISERROR($S26),"",OFFSET('Smelter Reference List'!$G$4,$S26-4,0))</f>
        <v>0</v>
      </c>
      <c r="I26" s="248" t="str">
        <f ca="1">IF(ISERROR($S26),"",OFFSET('Smelter Reference List'!$H$4,$S26-4,0))</f>
        <v>Chaozhou</v>
      </c>
      <c r="J26" s="248" t="str">
        <f ca="1">IF(ISERROR($S26),"",OFFSET('Smelter Reference List'!$I$4,$S26-4,0))</f>
        <v>Guangdong</v>
      </c>
      <c r="K26" s="245"/>
      <c r="L26" s="245"/>
      <c r="M26" s="245"/>
      <c r="N26" s="245"/>
      <c r="O26" s="245"/>
      <c r="P26" s="245"/>
      <c r="Q26" s="246"/>
      <c r="R26" s="233"/>
      <c r="S26" s="234">
        <f ca="1">IF(C26="",NA(),MATCH($B26&amp;$C26,'Smelter Reference List'!$J:$J,0))</f>
        <v>492</v>
      </c>
      <c r="T26" s="235"/>
      <c r="U26" s="235">
        <f t="shared" ca="1" si="0"/>
        <v>0</v>
      </c>
      <c r="V26" s="235"/>
      <c r="W26" s="235"/>
      <c r="Y26" s="228" t="str">
        <f t="shared" ca="1" si="1"/>
        <v>TungstenGuangdong Xianglu Tungsten Co., Ltd.</v>
      </c>
    </row>
    <row r="27" spans="1:25" s="228" customFormat="1" ht="20.25">
      <c r="A27" s="298" t="s">
        <v>4393</v>
      </c>
      <c r="B27" s="232" t="str">
        <f ca="1">IF(LEN(A27)=0,"",INDEX('Smelter Reference List'!$A:$A,MATCH($A27,'Smelter Reference List'!$E:$E,0)))</f>
        <v>Tin</v>
      </c>
      <c r="C27" s="297" t="str">
        <f ca="1">IF(LEN(A27)=0,"",INDEX('Smelter Reference List'!$C:$C,MATCH($A27,'Smelter Reference List'!$E:$E,0)))</f>
        <v>Chenzhou Yunxiang Mining and Metallurgy Co., Ltd.</v>
      </c>
      <c r="D27" s="161" t="str">
        <f ca="1">IF(ISERROR($S27),"",OFFSET('Smelter Reference List'!$C$4,$S27-4,0)&amp;"")</f>
        <v>Chenzhou Yunxiang Mining and Metallurgy Co., Ltd.</v>
      </c>
      <c r="E27" s="161" t="str">
        <f ca="1">IF(ISERROR($S27),"",OFFSET('Smelter Reference List'!$D$4,$S27-4,0)&amp;"")</f>
        <v>CHINA</v>
      </c>
      <c r="F27" s="161" t="str">
        <f ca="1">IF(ISERROR($S27),"",OFFSET('Smelter Reference List'!$E$4,$S27-4,0))</f>
        <v>CID000228</v>
      </c>
      <c r="G27" s="161" t="str">
        <f ca="1">IF(C27=$U$4,"Enter smelter details", IF(ISERROR($S27),"",OFFSET('Smelter Reference List'!$F$4,$S27-4,0)))</f>
        <v>CFSI</v>
      </c>
      <c r="H27" s="247">
        <f ca="1">IF(ISERROR($S27),"",OFFSET('Smelter Reference List'!$G$4,$S27-4,0))</f>
        <v>0</v>
      </c>
      <c r="I27" s="248" t="str">
        <f ca="1">IF(ISERROR($S27),"",OFFSET('Smelter Reference List'!$H$4,$S27-4,0))</f>
        <v>Qiaokou</v>
      </c>
      <c r="J27" s="248" t="str">
        <f ca="1">IF(ISERROR($S27),"",OFFSET('Smelter Reference List'!$I$4,$S27-4,0))</f>
        <v>Hunan</v>
      </c>
      <c r="K27" s="245"/>
      <c r="L27" s="245"/>
      <c r="M27" s="245"/>
      <c r="N27" s="245"/>
      <c r="O27" s="245"/>
      <c r="P27" s="245"/>
      <c r="Q27" s="246"/>
      <c r="R27" s="233"/>
      <c r="S27" s="234">
        <f ca="1">IF(C27="",NA(),MATCH($B27&amp;$C27,'Smelter Reference List'!$J:$J,0))</f>
        <v>315</v>
      </c>
      <c r="T27" s="235"/>
      <c r="U27" s="235">
        <f t="shared" ca="1" si="0"/>
        <v>0</v>
      </c>
      <c r="V27" s="235"/>
      <c r="W27" s="235"/>
      <c r="Y27" s="228" t="str">
        <f t="shared" ca="1" si="1"/>
        <v>TinChenzhou Yunxiang Mining and Metallurgy Co., Ltd.</v>
      </c>
    </row>
    <row r="28" spans="1:25" s="228" customFormat="1" ht="20.25">
      <c r="A28" s="298" t="s">
        <v>1250</v>
      </c>
      <c r="B28" s="232" t="str">
        <f ca="1">IF(LEN(A28)=0,"",INDEX('Smelter Reference List'!$A:$A,MATCH($A28,'Smelter Reference List'!$E:$E,0)))</f>
        <v>Gold</v>
      </c>
      <c r="C28" s="297" t="str">
        <f ca="1">IF(LEN(A28)=0,"",INDEX('Smelter Reference List'!$C:$C,MATCH($A28,'Smelter Reference List'!$E:$E,0)))</f>
        <v>Chimet S.p.A.</v>
      </c>
      <c r="D28" s="161" t="str">
        <f ca="1">IF(ISERROR($S28),"",OFFSET('Smelter Reference List'!$C$4,$S28-4,0)&amp;"")</f>
        <v>Chimet S.p.A.</v>
      </c>
      <c r="E28" s="161" t="str">
        <f ca="1">IF(ISERROR($S28),"",OFFSET('Smelter Reference List'!$D$4,$S28-4,0)&amp;"")</f>
        <v>ITALY</v>
      </c>
      <c r="F28" s="161" t="str">
        <f ca="1">IF(ISERROR($S28),"",OFFSET('Smelter Reference List'!$E$4,$S28-4,0))</f>
        <v>CID000233</v>
      </c>
      <c r="G28" s="161" t="str">
        <f ca="1">IF(C28=$U$4,"Enter smelter details", IF(ISERROR($S28),"",OFFSET('Smelter Reference List'!$F$4,$S28-4,0)))</f>
        <v>CFSI</v>
      </c>
      <c r="H28" s="247">
        <f ca="1">IF(ISERROR($S28),"",OFFSET('Smelter Reference List'!$G$4,$S28-4,0))</f>
        <v>0</v>
      </c>
      <c r="I28" s="248" t="str">
        <f ca="1">IF(ISERROR($S28),"",OFFSET('Smelter Reference List'!$H$4,$S28-4,0))</f>
        <v>Arezzo</v>
      </c>
      <c r="J28" s="248" t="str">
        <f ca="1">IF(ISERROR($S28),"",OFFSET('Smelter Reference List'!$I$4,$S28-4,0))</f>
        <v>Tuscany</v>
      </c>
      <c r="K28" s="245"/>
      <c r="L28" s="245"/>
      <c r="M28" s="245"/>
      <c r="N28" s="245"/>
      <c r="O28" s="245"/>
      <c r="P28" s="245"/>
      <c r="Q28" s="246"/>
      <c r="R28" s="233"/>
      <c r="S28" s="234">
        <f ca="1">IF(C28="",NA(),MATCH($B28&amp;$C28,'Smelter Reference List'!$J:$J,0))</f>
        <v>38</v>
      </c>
      <c r="T28" s="235"/>
      <c r="U28" s="235">
        <f t="shared" ca="1" si="0"/>
        <v>0</v>
      </c>
      <c r="V28" s="235"/>
      <c r="W28" s="235"/>
      <c r="Y28" s="228" t="str">
        <f t="shared" ca="1" si="1"/>
        <v>GoldChimet S.p.A.</v>
      </c>
    </row>
    <row r="29" spans="1:25" s="228" customFormat="1" ht="20.25">
      <c r="A29" s="298" t="s">
        <v>1362</v>
      </c>
      <c r="B29" s="232" t="str">
        <f ca="1">IF(LEN(A29)=0,"",INDEX('Smelter Reference List'!$A:$A,MATCH($A29,'Smelter Reference List'!$E:$E,0)))</f>
        <v>Tin</v>
      </c>
      <c r="C29" s="297" t="str">
        <f ca="1">IF(LEN(A29)=0,"",INDEX('Smelter Reference List'!$C:$C,MATCH($A29,'Smelter Reference List'!$E:$E,0)))</f>
        <v>Jiangxi Ketai Advanced Material Co., Ltd.</v>
      </c>
      <c r="D29" s="161" t="str">
        <f ca="1">IF(ISERROR($S29),"",OFFSET('Smelter Reference List'!$C$4,$S29-4,0)&amp;"")</f>
        <v>Jiangxi Ketai Advanced Material Co., Ltd.</v>
      </c>
      <c r="E29" s="161" t="str">
        <f ca="1">IF(ISERROR($S29),"",OFFSET('Smelter Reference List'!$D$4,$S29-4,0)&amp;"")</f>
        <v>CHINA</v>
      </c>
      <c r="F29" s="161" t="str">
        <f ca="1">IF(ISERROR($S29),"",OFFSET('Smelter Reference List'!$E$4,$S29-4,0))</f>
        <v>CID000244</v>
      </c>
      <c r="G29" s="161" t="str">
        <f ca="1">IF(C29=$U$4,"Enter smelter details", IF(ISERROR($S29),"",OFFSET('Smelter Reference List'!$F$4,$S29-4,0)))</f>
        <v>CFSI</v>
      </c>
      <c r="H29" s="247">
        <f ca="1">IF(ISERROR($S29),"",OFFSET('Smelter Reference List'!$G$4,$S29-4,0))</f>
        <v>0</v>
      </c>
      <c r="I29" s="248" t="str">
        <f ca="1">IF(ISERROR($S29),"",OFFSET('Smelter Reference List'!$H$4,$S29-4,0))</f>
        <v>Yichun</v>
      </c>
      <c r="J29" s="248" t="str">
        <f ca="1">IF(ISERROR($S29),"",OFFSET('Smelter Reference List'!$I$4,$S29-4,0))</f>
        <v>Jiangxi</v>
      </c>
      <c r="K29" s="245"/>
      <c r="L29" s="245"/>
      <c r="M29" s="245"/>
      <c r="N29" s="245"/>
      <c r="O29" s="245"/>
      <c r="P29" s="245"/>
      <c r="Q29" s="246"/>
      <c r="R29" s="233"/>
      <c r="S29" s="234">
        <f ca="1">IF(C29="",NA(),MATCH($B29&amp;$C29,'Smelter Reference List'!$J:$J,0))</f>
        <v>367</v>
      </c>
      <c r="T29" s="235"/>
      <c r="U29" s="235">
        <f t="shared" ca="1" si="0"/>
        <v>0</v>
      </c>
      <c r="V29" s="235"/>
      <c r="W29" s="235"/>
      <c r="Y29" s="228" t="str">
        <f t="shared" ca="1" si="1"/>
        <v>TinJiangxi Ketai Advanced Material Co., Ltd.</v>
      </c>
    </row>
    <row r="30" spans="1:25" s="228" customFormat="1" ht="20.25">
      <c r="A30" s="298" t="s">
        <v>1411</v>
      </c>
      <c r="B30" s="232" t="str">
        <f ca="1">IF(LEN(A30)=0,"",INDEX('Smelter Reference List'!$A:$A,MATCH($A30,'Smelter Reference List'!$E:$E,0)))</f>
        <v>Tungsten</v>
      </c>
      <c r="C30" s="297" t="str">
        <f ca="1">IF(LEN(A30)=0,"",INDEX('Smelter Reference List'!$C:$C,MATCH($A30,'Smelter Reference List'!$E:$E,0)))</f>
        <v>Chongyi Zhangyuan Tungsten Co., Ltd.</v>
      </c>
      <c r="D30" s="161" t="str">
        <f ca="1">IF(ISERROR($S30),"",OFFSET('Smelter Reference List'!$C$4,$S30-4,0)&amp;"")</f>
        <v>Chongyi Zhangyuan Tungsten Co., Ltd.</v>
      </c>
      <c r="E30" s="161" t="str">
        <f ca="1">IF(ISERROR($S30),"",OFFSET('Smelter Reference List'!$D$4,$S30-4,0)&amp;"")</f>
        <v>CHINA</v>
      </c>
      <c r="F30" s="161" t="str">
        <f ca="1">IF(ISERROR($S30),"",OFFSET('Smelter Reference List'!$E$4,$S30-4,0))</f>
        <v>CID000258</v>
      </c>
      <c r="G30" s="161" t="str">
        <f ca="1">IF(C30=$U$4,"Enter smelter details", IF(ISERROR($S30),"",OFFSET('Smelter Reference List'!$F$4,$S30-4,0)))</f>
        <v>CFSI</v>
      </c>
      <c r="H30" s="247">
        <f ca="1">IF(ISERROR($S30),"",OFFSET('Smelter Reference List'!$G$4,$S30-4,0))</f>
        <v>0</v>
      </c>
      <c r="I30" s="248" t="str">
        <f ca="1">IF(ISERROR($S30),"",OFFSET('Smelter Reference List'!$H$4,$S30-4,0))</f>
        <v>Ganzhou</v>
      </c>
      <c r="J30" s="248" t="str">
        <f ca="1">IF(ISERROR($S30),"",OFFSET('Smelter Reference List'!$I$4,$S30-4,0))</f>
        <v>Jiangxi</v>
      </c>
      <c r="K30" s="245"/>
      <c r="L30" s="245"/>
      <c r="M30" s="245"/>
      <c r="N30" s="245"/>
      <c r="O30" s="245"/>
      <c r="P30" s="245"/>
      <c r="Q30" s="246"/>
      <c r="R30" s="233"/>
      <c r="S30" s="234">
        <f ca="1">IF(C30="",NA(),MATCH($B30&amp;$C30,'Smelter Reference List'!$J:$J,0))</f>
        <v>480</v>
      </c>
      <c r="T30" s="235"/>
      <c r="U30" s="235">
        <f t="shared" ca="1" si="0"/>
        <v>0</v>
      </c>
      <c r="V30" s="235"/>
      <c r="W30" s="235"/>
      <c r="Y30" s="228" t="str">
        <f t="shared" ca="1" si="1"/>
        <v>TungstenChongyi Zhangyuan Tungsten Co., Ltd.</v>
      </c>
    </row>
    <row r="31" spans="1:25" s="228" customFormat="1" ht="20.25">
      <c r="A31" s="298" t="s">
        <v>1251</v>
      </c>
      <c r="B31" s="232" t="str">
        <f ca="1">IF(LEN(A31)=0,"",INDEX('Smelter Reference List'!$A:$A,MATCH($A31,'Smelter Reference List'!$E:$E,0)))</f>
        <v>Gold</v>
      </c>
      <c r="C31" s="297" t="str">
        <f ca="1">IF(LEN(A31)=0,"",INDEX('Smelter Reference List'!$C:$C,MATCH($A31,'Smelter Reference List'!$E:$E,0)))</f>
        <v>Chugai Mining</v>
      </c>
      <c r="D31" s="161" t="str">
        <f ca="1">IF(ISERROR($S31),"",OFFSET('Smelter Reference List'!$C$4,$S31-4,0)&amp;"")</f>
        <v>Chugai Mining</v>
      </c>
      <c r="E31" s="161" t="str">
        <f ca="1">IF(ISERROR($S31),"",OFFSET('Smelter Reference List'!$D$4,$S31-4,0)&amp;"")</f>
        <v>JAPAN</v>
      </c>
      <c r="F31" s="161" t="str">
        <f ca="1">IF(ISERROR($S31),"",OFFSET('Smelter Reference List'!$E$4,$S31-4,0))</f>
        <v>CID000264</v>
      </c>
      <c r="G31" s="161" t="str">
        <f ca="1">IF(C31=$U$4,"Enter smelter details", IF(ISERROR($S31),"",OFFSET('Smelter Reference List'!$F$4,$S31-4,0)))</f>
        <v>CFSI</v>
      </c>
      <c r="H31" s="247">
        <f ca="1">IF(ISERROR($S31),"",OFFSET('Smelter Reference List'!$G$4,$S31-4,0))</f>
        <v>0</v>
      </c>
      <c r="I31" s="248" t="str">
        <f ca="1">IF(ISERROR($S31),"",OFFSET('Smelter Reference List'!$H$4,$S31-4,0))</f>
        <v>Chiyoda</v>
      </c>
      <c r="J31" s="248" t="str">
        <f ca="1">IF(ISERROR($S31),"",OFFSET('Smelter Reference List'!$I$4,$S31-4,0))</f>
        <v>Tokyo</v>
      </c>
      <c r="K31" s="245"/>
      <c r="L31" s="245"/>
      <c r="M31" s="245"/>
      <c r="N31" s="245"/>
      <c r="O31" s="245"/>
      <c r="P31" s="245"/>
      <c r="Q31" s="246"/>
      <c r="R31" s="233"/>
      <c r="S31" s="234">
        <f ca="1">IF(C31="",NA(),MATCH($B31&amp;$C31,'Smelter Reference List'!$J:$J,0))</f>
        <v>41</v>
      </c>
      <c r="T31" s="235"/>
      <c r="U31" s="235">
        <f t="shared" ca="1" si="0"/>
        <v>0</v>
      </c>
      <c r="V31" s="235"/>
      <c r="W31" s="235"/>
      <c r="Y31" s="228" t="str">
        <f t="shared" ca="1" si="1"/>
        <v>GoldChugai Mining</v>
      </c>
    </row>
    <row r="32" spans="1:25" s="228" customFormat="1" ht="20.25">
      <c r="A32" s="298" t="s">
        <v>1363</v>
      </c>
      <c r="B32" s="232" t="str">
        <f ca="1">IF(LEN(A32)=0,"",INDEX('Smelter Reference List'!$A:$A,MATCH($A32,'Smelter Reference List'!$E:$E,0)))</f>
        <v>Tin</v>
      </c>
      <c r="C32" s="297" t="str">
        <f ca="1">IF(LEN(A32)=0,"",INDEX('Smelter Reference List'!$C:$C,MATCH($A32,'Smelter Reference List'!$E:$E,0)))</f>
        <v>CNMC (Guangxi) PGMA Co., Ltd.</v>
      </c>
      <c r="D32" s="161" t="str">
        <f ca="1">IF(ISERROR($S32),"",OFFSET('Smelter Reference List'!$C$4,$S32-4,0)&amp;"")</f>
        <v>CNMC (Guangxi) PGMA Co., Ltd.</v>
      </c>
      <c r="E32" s="161" t="str">
        <f ca="1">IF(ISERROR($S32),"",OFFSET('Smelter Reference List'!$D$4,$S32-4,0)&amp;"")</f>
        <v>CHINA</v>
      </c>
      <c r="F32" s="161" t="str">
        <f ca="1">IF(ISERROR($S32),"",OFFSET('Smelter Reference List'!$E$4,$S32-4,0))</f>
        <v>CID000278</v>
      </c>
      <c r="G32" s="161" t="str">
        <f ca="1">IF(C32=$U$4,"Enter smelter details", IF(ISERROR($S32),"",OFFSET('Smelter Reference List'!$F$4,$S32-4,0)))</f>
        <v>CFSI</v>
      </c>
      <c r="H32" s="247">
        <f ca="1">IF(ISERROR($S32),"",OFFSET('Smelter Reference List'!$G$4,$S32-4,0))</f>
        <v>0</v>
      </c>
      <c r="I32" s="248" t="str">
        <f ca="1">IF(ISERROR($S32),"",OFFSET('Smelter Reference List'!$H$4,$S32-4,0))</f>
        <v>Hezhou</v>
      </c>
      <c r="J32" s="248" t="str">
        <f ca="1">IF(ISERROR($S32),"",OFFSET('Smelter Reference List'!$I$4,$S32-4,0))</f>
        <v>Guangxi</v>
      </c>
      <c r="K32" s="245"/>
      <c r="L32" s="245"/>
      <c r="M32" s="245"/>
      <c r="N32" s="245"/>
      <c r="O32" s="245"/>
      <c r="P32" s="245"/>
      <c r="Q32" s="246"/>
      <c r="R32" s="233"/>
      <c r="S32" s="234">
        <f ca="1">IF(C32="",NA(),MATCH($B32&amp;$C32,'Smelter Reference List'!$J:$J,0))</f>
        <v>321</v>
      </c>
      <c r="T32" s="235"/>
      <c r="U32" s="235">
        <f t="shared" ca="1" si="0"/>
        <v>0</v>
      </c>
      <c r="V32" s="235"/>
      <c r="W32" s="235"/>
      <c r="Y32" s="228" t="str">
        <f t="shared" ca="1" si="1"/>
        <v>TinCNMC (Guangxi) PGMA Co., Ltd.</v>
      </c>
    </row>
    <row r="33" spans="1:25" s="228" customFormat="1" ht="20.25">
      <c r="A33" s="298" t="s">
        <v>1339</v>
      </c>
      <c r="B33" s="232" t="str">
        <f ca="1">IF(LEN(A33)=0,"",INDEX('Smelter Reference List'!$A:$A,MATCH($A33,'Smelter Reference List'!$E:$E,0)))</f>
        <v>Tantalum</v>
      </c>
      <c r="C33" s="297" t="str">
        <f ca="1">IF(LEN(A33)=0,"",INDEX('Smelter Reference List'!$C:$C,MATCH($A33,'Smelter Reference List'!$E:$E,0)))</f>
        <v>Conghua Tantalum and Niobium Smeltry</v>
      </c>
      <c r="D33" s="161" t="str">
        <f ca="1">IF(ISERROR($S33),"",OFFSET('Smelter Reference List'!$C$4,$S33-4,0)&amp;"")</f>
        <v>Conghua Tantalum and Niobium Smeltry</v>
      </c>
      <c r="E33" s="161" t="str">
        <f ca="1">IF(ISERROR($S33),"",OFFSET('Smelter Reference List'!$D$4,$S33-4,0)&amp;"")</f>
        <v>CHINA</v>
      </c>
      <c r="F33" s="161" t="str">
        <f ca="1">IF(ISERROR($S33),"",OFFSET('Smelter Reference List'!$E$4,$S33-4,0))</f>
        <v>CID000291</v>
      </c>
      <c r="G33" s="161" t="str">
        <f ca="1">IF(C33=$U$4,"Enter smelter details", IF(ISERROR($S33),"",OFFSET('Smelter Reference List'!$F$4,$S33-4,0)))</f>
        <v>CFSI</v>
      </c>
      <c r="H33" s="247">
        <f ca="1">IF(ISERROR($S33),"",OFFSET('Smelter Reference List'!$G$4,$S33-4,0))</f>
        <v>0</v>
      </c>
      <c r="I33" s="248" t="str">
        <f ca="1">IF(ISERROR($S33),"",OFFSET('Smelter Reference List'!$H$4,$S33-4,0))</f>
        <v>Conghua</v>
      </c>
      <c r="J33" s="248" t="str">
        <f ca="1">IF(ISERROR($S33),"",OFFSET('Smelter Reference List'!$I$4,$S33-4,0))</f>
        <v>Guangdong</v>
      </c>
      <c r="K33" s="245"/>
      <c r="L33" s="245"/>
      <c r="M33" s="245"/>
      <c r="N33" s="245"/>
      <c r="O33" s="245"/>
      <c r="P33" s="245"/>
      <c r="Q33" s="246"/>
      <c r="R33" s="233"/>
      <c r="S33" s="234">
        <f ca="1">IF(C33="",NA(),MATCH($B33&amp;$C33,'Smelter Reference List'!$J:$J,0))</f>
        <v>242</v>
      </c>
      <c r="T33" s="235"/>
      <c r="U33" s="235">
        <f t="shared" ca="1" si="0"/>
        <v>0</v>
      </c>
      <c r="V33" s="235"/>
      <c r="W33" s="235"/>
      <c r="Y33" s="228" t="str">
        <f t="shared" ca="1" si="1"/>
        <v>TantalumConghua Tantalum and Niobium Smeltry</v>
      </c>
    </row>
    <row r="34" spans="1:25" s="228" customFormat="1" ht="20.25">
      <c r="A34" s="298" t="s">
        <v>1364</v>
      </c>
      <c r="B34" s="232" t="str">
        <f ca="1">IF(LEN(A34)=0,"",INDEX('Smelter Reference List'!$A:$A,MATCH($A34,'Smelter Reference List'!$E:$E,0)))</f>
        <v>Tin</v>
      </c>
      <c r="C34" s="297" t="str">
        <f ca="1">IF(LEN(A34)=0,"",INDEX('Smelter Reference List'!$C:$C,MATCH($A34,'Smelter Reference List'!$E:$E,0)))</f>
        <v>Alpha</v>
      </c>
      <c r="D34" s="161" t="str">
        <f ca="1">IF(ISERROR($S34),"",OFFSET('Smelter Reference List'!$C$4,$S34-4,0)&amp;"")</f>
        <v>Alpha</v>
      </c>
      <c r="E34" s="161" t="str">
        <f ca="1">IF(ISERROR($S34),"",OFFSET('Smelter Reference List'!$D$4,$S34-4,0)&amp;"")</f>
        <v>UNITED STATES</v>
      </c>
      <c r="F34" s="161" t="str">
        <f ca="1">IF(ISERROR($S34),"",OFFSET('Smelter Reference List'!$E$4,$S34-4,0))</f>
        <v>CID000292</v>
      </c>
      <c r="G34" s="161" t="str">
        <f ca="1">IF(C34=$U$4,"Enter smelter details", IF(ISERROR($S34),"",OFFSET('Smelter Reference List'!$F$4,$S34-4,0)))</f>
        <v>CFSI</v>
      </c>
      <c r="H34" s="247">
        <f ca="1">IF(ISERROR($S34),"",OFFSET('Smelter Reference List'!$G$4,$S34-4,0))</f>
        <v>0</v>
      </c>
      <c r="I34" s="248" t="str">
        <f ca="1">IF(ISERROR($S34),"",OFFSET('Smelter Reference List'!$H$4,$S34-4,0))</f>
        <v>Altoona</v>
      </c>
      <c r="J34" s="248" t="str">
        <f ca="1">IF(ISERROR($S34),"",OFFSET('Smelter Reference List'!$I$4,$S34-4,0))</f>
        <v>Pennsylvania</v>
      </c>
      <c r="K34" s="245"/>
      <c r="L34" s="245"/>
      <c r="M34" s="245"/>
      <c r="N34" s="245"/>
      <c r="O34" s="245"/>
      <c r="P34" s="245"/>
      <c r="Q34" s="246"/>
      <c r="R34" s="233"/>
      <c r="S34" s="234">
        <f ca="1">IF(C34="",NA(),MATCH($B34&amp;$C34,'Smelter Reference List'!$J:$J,0))</f>
        <v>304</v>
      </c>
      <c r="T34" s="235"/>
      <c r="U34" s="235">
        <f t="shared" ca="1" si="0"/>
        <v>0</v>
      </c>
      <c r="V34" s="235"/>
      <c r="W34" s="235"/>
      <c r="Y34" s="228" t="str">
        <f t="shared" ca="1" si="1"/>
        <v>TinAlpha</v>
      </c>
    </row>
    <row r="35" spans="1:25" s="228" customFormat="1" ht="20.25">
      <c r="A35" s="298" t="s">
        <v>1365</v>
      </c>
      <c r="B35" s="232" t="str">
        <f ca="1">IF(LEN(A35)=0,"",INDEX('Smelter Reference List'!$A:$A,MATCH($A35,'Smelter Reference List'!$E:$E,0)))</f>
        <v>Tin</v>
      </c>
      <c r="C35" s="297" t="str">
        <f ca="1">IF(LEN(A35)=0,"",INDEX('Smelter Reference List'!$C:$C,MATCH($A35,'Smelter Reference List'!$E:$E,0)))</f>
        <v>Cooperativa Metalurgica de Rondônia Ltda.</v>
      </c>
      <c r="D35" s="161" t="str">
        <f ca="1">IF(ISERROR($S35),"",OFFSET('Smelter Reference List'!$C$4,$S35-4,0)&amp;"")</f>
        <v>Cooperativa Metalurgica de Rondônia Ltda.</v>
      </c>
      <c r="E35" s="161" t="str">
        <f ca="1">IF(ISERROR($S35),"",OFFSET('Smelter Reference List'!$D$4,$S35-4,0)&amp;"")</f>
        <v>BRAZIL</v>
      </c>
      <c r="F35" s="161" t="str">
        <f ca="1">IF(ISERROR($S35),"",OFFSET('Smelter Reference List'!$E$4,$S35-4,0))</f>
        <v>CID000295</v>
      </c>
      <c r="G35" s="161" t="str">
        <f ca="1">IF(C35=$U$4,"Enter smelter details", IF(ISERROR($S35),"",OFFSET('Smelter Reference List'!$F$4,$S35-4,0)))</f>
        <v>CFSI</v>
      </c>
      <c r="H35" s="247">
        <f ca="1">IF(ISERROR($S35),"",OFFSET('Smelter Reference List'!$G$4,$S35-4,0))</f>
        <v>0</v>
      </c>
      <c r="I35" s="248" t="str">
        <f ca="1">IF(ISERROR($S35),"",OFFSET('Smelter Reference List'!$H$4,$S35-4,0))</f>
        <v>Ariquemes</v>
      </c>
      <c r="J35" s="248" t="str">
        <f ca="1">IF(ISERROR($S35),"",OFFSET('Smelter Reference List'!$I$4,$S35-4,0))</f>
        <v>Rondonia</v>
      </c>
      <c r="K35" s="245"/>
      <c r="L35" s="245"/>
      <c r="M35" s="245"/>
      <c r="N35" s="245"/>
      <c r="O35" s="245"/>
      <c r="P35" s="245"/>
      <c r="Q35" s="246"/>
      <c r="R35" s="233"/>
      <c r="S35" s="234">
        <f ca="1">IF(C35="",NA(),MATCH($B35&amp;$C35,'Smelter Reference List'!$J:$J,0))</f>
        <v>326</v>
      </c>
      <c r="T35" s="235"/>
      <c r="U35" s="235">
        <f t="shared" ca="1" si="0"/>
        <v>0</v>
      </c>
      <c r="V35" s="235"/>
      <c r="W35" s="235"/>
      <c r="Y35" s="228" t="str">
        <f t="shared" ca="1" si="1"/>
        <v>TinCooperativa Metalurgica de Rondônia Ltda.</v>
      </c>
    </row>
    <row r="36" spans="1:25" s="228" customFormat="1" ht="20.25">
      <c r="A36" s="298" t="s">
        <v>2665</v>
      </c>
      <c r="B36" s="232" t="str">
        <f ca="1">IF(LEN(A36)=0,"",INDEX('Smelter Reference List'!$A:$A,MATCH($A36,'Smelter Reference List'!$E:$E,0)))</f>
        <v>Tin</v>
      </c>
      <c r="C36" s="297" t="str">
        <f ca="1">IF(LEN(A36)=0,"",INDEX('Smelter Reference List'!$C:$C,MATCH($A36,'Smelter Reference List'!$E:$E,0)))</f>
        <v>CV Gita Pesona</v>
      </c>
      <c r="D36" s="161" t="str">
        <f ca="1">IF(ISERROR($S36),"",OFFSET('Smelter Reference List'!$C$4,$S36-4,0)&amp;"")</f>
        <v>CV Gita Pesona</v>
      </c>
      <c r="E36" s="161" t="str">
        <f ca="1">IF(ISERROR($S36),"",OFFSET('Smelter Reference List'!$D$4,$S36-4,0)&amp;"")</f>
        <v>INDONESIA</v>
      </c>
      <c r="F36" s="161" t="str">
        <f ca="1">IF(ISERROR($S36),"",OFFSET('Smelter Reference List'!$E$4,$S36-4,0))</f>
        <v>CID000306</v>
      </c>
      <c r="G36" s="161" t="str">
        <f ca="1">IF(C36=$U$4,"Enter smelter details", IF(ISERROR($S36),"",OFFSET('Smelter Reference List'!$F$4,$S36-4,0)))</f>
        <v>CFSI</v>
      </c>
      <c r="H36" s="247">
        <f ca="1">IF(ISERROR($S36),"",OFFSET('Smelter Reference List'!$G$4,$S36-4,0))</f>
        <v>0</v>
      </c>
      <c r="I36" s="248" t="str">
        <f ca="1">IF(ISERROR($S36),"",OFFSET('Smelter Reference List'!$H$4,$S36-4,0))</f>
        <v>Sungailiat</v>
      </c>
      <c r="J36" s="248" t="str">
        <f ca="1">IF(ISERROR($S36),"",OFFSET('Smelter Reference List'!$I$4,$S36-4,0))</f>
        <v>Bangka</v>
      </c>
      <c r="K36" s="245"/>
      <c r="L36" s="245"/>
      <c r="M36" s="245"/>
      <c r="N36" s="245"/>
      <c r="O36" s="245"/>
      <c r="P36" s="245"/>
      <c r="Q36" s="246"/>
      <c r="R36" s="233"/>
      <c r="S36" s="234">
        <f ca="1">IF(C36="",NA(),MATCH($B36&amp;$C36,'Smelter Reference List'!$J:$J,0))</f>
        <v>330</v>
      </c>
      <c r="T36" s="235"/>
      <c r="U36" s="235">
        <f t="shared" ca="1" si="0"/>
        <v>0</v>
      </c>
      <c r="V36" s="235"/>
      <c r="W36" s="235"/>
      <c r="Y36" s="228" t="str">
        <f t="shared" ca="1" si="1"/>
        <v>TinCV Gita Pesona</v>
      </c>
    </row>
    <row r="37" spans="1:25" s="228" customFormat="1" ht="20.25">
      <c r="A37" s="298" t="s">
        <v>2666</v>
      </c>
      <c r="B37" s="232" t="str">
        <f ca="1">IF(LEN(A37)=0,"",INDEX('Smelter Reference List'!$A:$A,MATCH($A37,'Smelter Reference List'!$E:$E,0)))</f>
        <v>Tin</v>
      </c>
      <c r="C37" s="297" t="str">
        <f ca="1">IF(LEN(A37)=0,"",INDEX('Smelter Reference List'!$C:$C,MATCH($A37,'Smelter Reference List'!$E:$E,0)))</f>
        <v>PT Justindo</v>
      </c>
      <c r="D37" s="161" t="str">
        <f ca="1">IF(ISERROR($S37),"",OFFSET('Smelter Reference List'!$C$4,$S37-4,0)&amp;"")</f>
        <v>PT Justindo</v>
      </c>
      <c r="E37" s="161" t="str">
        <f ca="1">IF(ISERROR($S37),"",OFFSET('Smelter Reference List'!$D$4,$S37-4,0)&amp;"")</f>
        <v>INDONESIA</v>
      </c>
      <c r="F37" s="161" t="str">
        <f ca="1">IF(ISERROR($S37),"",OFFSET('Smelter Reference List'!$E$4,$S37-4,0))</f>
        <v>CID000307</v>
      </c>
      <c r="G37" s="161" t="str">
        <f ca="1">IF(C37=$U$4,"Enter smelter details", IF(ISERROR($S37),"",OFFSET('Smelter Reference List'!$F$4,$S37-4,0)))</f>
        <v>CFSI</v>
      </c>
      <c r="H37" s="247">
        <f ca="1">IF(ISERROR($S37),"",OFFSET('Smelter Reference List'!$G$4,$S37-4,0))</f>
        <v>0</v>
      </c>
      <c r="I37" s="248" t="str">
        <f ca="1">IF(ISERROR($S37),"",OFFSET('Smelter Reference List'!$H$4,$S37-4,0))</f>
        <v>Kabupaten</v>
      </c>
      <c r="J37" s="248" t="str">
        <f ca="1">IF(ISERROR($S37),"",OFFSET('Smelter Reference List'!$I$4,$S37-4,0))</f>
        <v>Bangka</v>
      </c>
      <c r="K37" s="245"/>
      <c r="L37" s="245"/>
      <c r="M37" s="245"/>
      <c r="N37" s="245"/>
      <c r="O37" s="245"/>
      <c r="P37" s="245"/>
      <c r="Q37" s="246"/>
      <c r="R37" s="233"/>
      <c r="S37" s="234">
        <f ca="1">IF(C37="",NA(),MATCH($B37&amp;$C37,'Smelter Reference List'!$J:$J,0))</f>
        <v>416</v>
      </c>
      <c r="T37" s="235"/>
      <c r="U37" s="235">
        <f t="shared" ca="1" si="0"/>
        <v>0</v>
      </c>
      <c r="V37" s="235"/>
      <c r="W37" s="235"/>
      <c r="Y37" s="228" t="str">
        <f t="shared" ca="1" si="1"/>
        <v>TinPT Justindo</v>
      </c>
    </row>
    <row r="38" spans="1:25" s="228" customFormat="1" ht="20.25">
      <c r="A38" s="298" t="s">
        <v>2667</v>
      </c>
      <c r="B38" s="232" t="str">
        <f ca="1">IF(LEN(A38)=0,"",INDEX('Smelter Reference List'!$A:$A,MATCH($A38,'Smelter Reference List'!$E:$E,0)))</f>
        <v>Tin</v>
      </c>
      <c r="C38" s="297" t="str">
        <f ca="1">IF(LEN(A38)=0,"",INDEX('Smelter Reference List'!$C:$C,MATCH($A38,'Smelter Reference List'!$E:$E,0)))</f>
        <v>PT Aries Kencana Sejahtera</v>
      </c>
      <c r="D38" s="161" t="str">
        <f ca="1">IF(ISERROR($S38),"",OFFSET('Smelter Reference List'!$C$4,$S38-4,0)&amp;"")</f>
        <v>PT Aries Kencana Sejahtera</v>
      </c>
      <c r="E38" s="161" t="str">
        <f ca="1">IF(ISERROR($S38),"",OFFSET('Smelter Reference List'!$D$4,$S38-4,0)&amp;"")</f>
        <v>INDONESIA</v>
      </c>
      <c r="F38" s="161" t="str">
        <f ca="1">IF(ISERROR($S38),"",OFFSET('Smelter Reference List'!$E$4,$S38-4,0))</f>
        <v>CID000309</v>
      </c>
      <c r="G38" s="161" t="str">
        <f ca="1">IF(C38=$U$4,"Enter smelter details", IF(ISERROR($S38),"",OFFSET('Smelter Reference List'!$F$4,$S38-4,0)))</f>
        <v>CFSI</v>
      </c>
      <c r="H38" s="247">
        <f ca="1">IF(ISERROR($S38),"",OFFSET('Smelter Reference List'!$G$4,$S38-4,0))</f>
        <v>0</v>
      </c>
      <c r="I38" s="248" t="str">
        <f ca="1">IF(ISERROR($S38),"",OFFSET('Smelter Reference List'!$H$4,$S38-4,0))</f>
        <v>Kabupaten</v>
      </c>
      <c r="J38" s="248" t="str">
        <f ca="1">IF(ISERROR($S38),"",OFFSET('Smelter Reference List'!$I$4,$S38-4,0))</f>
        <v>Bangka</v>
      </c>
      <c r="K38" s="245"/>
      <c r="L38" s="245"/>
      <c r="M38" s="245"/>
      <c r="N38" s="245"/>
      <c r="O38" s="245"/>
      <c r="P38" s="245"/>
      <c r="Q38" s="246"/>
      <c r="R38" s="233"/>
      <c r="S38" s="234">
        <f ca="1">IF(C38="",NA(),MATCH($B38&amp;$C38,'Smelter Reference List'!$J:$J,0))</f>
        <v>398</v>
      </c>
      <c r="T38" s="235"/>
      <c r="U38" s="235">
        <f t="shared" ca="1" si="0"/>
        <v>0</v>
      </c>
      <c r="V38" s="235"/>
      <c r="W38" s="235"/>
      <c r="Y38" s="228" t="str">
        <f t="shared" ca="1" si="1"/>
        <v>TinPT Aries Kencana Sejahtera</v>
      </c>
    </row>
    <row r="39" spans="1:25" s="228" customFormat="1" ht="20.25">
      <c r="A39" s="298" t="s">
        <v>1366</v>
      </c>
      <c r="B39" s="232" t="str">
        <f ca="1">IF(LEN(A39)=0,"",INDEX('Smelter Reference List'!$A:$A,MATCH($A39,'Smelter Reference List'!$E:$E,0)))</f>
        <v>Tin</v>
      </c>
      <c r="C39" s="297" t="str">
        <f ca="1">IF(LEN(A39)=0,"",INDEX('Smelter Reference List'!$C:$C,MATCH($A39,'Smelter Reference List'!$E:$E,0)))</f>
        <v>CV Serumpun Sebalai</v>
      </c>
      <c r="D39" s="161" t="str">
        <f ca="1">IF(ISERROR($S39),"",OFFSET('Smelter Reference List'!$C$4,$S39-4,0)&amp;"")</f>
        <v>CV Serumpun Sebalai</v>
      </c>
      <c r="E39" s="161" t="str">
        <f ca="1">IF(ISERROR($S39),"",OFFSET('Smelter Reference List'!$D$4,$S39-4,0)&amp;"")</f>
        <v>INDONESIA</v>
      </c>
      <c r="F39" s="161" t="str">
        <f ca="1">IF(ISERROR($S39),"",OFFSET('Smelter Reference List'!$E$4,$S39-4,0))</f>
        <v>CID000313</v>
      </c>
      <c r="G39" s="161" t="str">
        <f ca="1">IF(C39=$U$4,"Enter smelter details", IF(ISERROR($S39),"",OFFSET('Smelter Reference List'!$F$4,$S39-4,0)))</f>
        <v>CFSI</v>
      </c>
      <c r="H39" s="247">
        <f ca="1">IF(ISERROR($S39),"",OFFSET('Smelter Reference List'!$G$4,$S39-4,0))</f>
        <v>0</v>
      </c>
      <c r="I39" s="248" t="str">
        <f ca="1">IF(ISERROR($S39),"",OFFSET('Smelter Reference List'!$H$4,$S39-4,0))</f>
        <v>Pangkalan</v>
      </c>
      <c r="J39" s="248" t="str">
        <f ca="1">IF(ISERROR($S39),"",OFFSET('Smelter Reference List'!$I$4,$S39-4,0))</f>
        <v>Bangka</v>
      </c>
      <c r="K39" s="245"/>
      <c r="L39" s="245"/>
      <c r="M39" s="245"/>
      <c r="N39" s="245"/>
      <c r="O39" s="245"/>
      <c r="P39" s="245"/>
      <c r="Q39" s="246"/>
      <c r="R39" s="233"/>
      <c r="S39" s="234">
        <f ca="1">IF(C39="",NA(),MATCH($B39&amp;$C39,'Smelter Reference List'!$J:$J,0))</f>
        <v>333</v>
      </c>
      <c r="T39" s="235"/>
      <c r="U39" s="235">
        <f t="shared" ca="1" si="0"/>
        <v>0</v>
      </c>
      <c r="V39" s="235"/>
      <c r="W39" s="235"/>
      <c r="Y39" s="228" t="str">
        <f t="shared" ca="1" si="1"/>
        <v>TinCV Serumpun Sebalai</v>
      </c>
    </row>
    <row r="40" spans="1:25" s="228" customFormat="1" ht="20.25">
      <c r="A40" s="298" t="s">
        <v>1367</v>
      </c>
      <c r="B40" s="232" t="str">
        <f ca="1">IF(LEN(A40)=0,"",INDEX('Smelter Reference List'!$A:$A,MATCH($A40,'Smelter Reference List'!$E:$E,0)))</f>
        <v>Tin</v>
      </c>
      <c r="C40" s="297" t="str">
        <f ca="1">IF(LEN(A40)=0,"",INDEX('Smelter Reference List'!$C:$C,MATCH($A40,'Smelter Reference List'!$E:$E,0)))</f>
        <v>CV United Smelting</v>
      </c>
      <c r="D40" s="161" t="str">
        <f ca="1">IF(ISERROR($S40),"",OFFSET('Smelter Reference List'!$C$4,$S40-4,0)&amp;"")</f>
        <v>CV United Smelting</v>
      </c>
      <c r="E40" s="161" t="str">
        <f ca="1">IF(ISERROR($S40),"",OFFSET('Smelter Reference List'!$D$4,$S40-4,0)&amp;"")</f>
        <v>INDONESIA</v>
      </c>
      <c r="F40" s="161" t="str">
        <f ca="1">IF(ISERROR($S40),"",OFFSET('Smelter Reference List'!$E$4,$S40-4,0))</f>
        <v>CID000315</v>
      </c>
      <c r="G40" s="161" t="str">
        <f ca="1">IF(C40=$U$4,"Enter smelter details", IF(ISERROR($S40),"",OFFSET('Smelter Reference List'!$F$4,$S40-4,0)))</f>
        <v>CFSI</v>
      </c>
      <c r="H40" s="247">
        <f ca="1">IF(ISERROR($S40),"",OFFSET('Smelter Reference List'!$G$4,$S40-4,0))</f>
        <v>0</v>
      </c>
      <c r="I40" s="248" t="str">
        <f ca="1">IF(ISERROR($S40),"",OFFSET('Smelter Reference List'!$H$4,$S40-4,0))</f>
        <v>Pangkal Pinang</v>
      </c>
      <c r="J40" s="248" t="str">
        <f ca="1">IF(ISERROR($S40),"",OFFSET('Smelter Reference List'!$I$4,$S40-4,0))</f>
        <v>Bangka</v>
      </c>
      <c r="K40" s="245"/>
      <c r="L40" s="245"/>
      <c r="M40" s="245"/>
      <c r="N40" s="245"/>
      <c r="O40" s="245"/>
      <c r="P40" s="245"/>
      <c r="Q40" s="246"/>
      <c r="R40" s="233"/>
      <c r="S40" s="234">
        <f ca="1">IF(C40="",NA(),MATCH($B40&amp;$C40,'Smelter Reference List'!$J:$J,0))</f>
        <v>335</v>
      </c>
      <c r="T40" s="235"/>
      <c r="U40" s="235">
        <f t="shared" ca="1" si="0"/>
        <v>0</v>
      </c>
      <c r="V40" s="235"/>
      <c r="W40" s="235"/>
      <c r="Y40" s="228" t="str">
        <f t="shared" ca="1" si="1"/>
        <v>TinCV United Smelting</v>
      </c>
    </row>
    <row r="41" spans="1:25" s="228" customFormat="1" ht="20.25">
      <c r="A41" s="298" t="s">
        <v>1252</v>
      </c>
      <c r="B41" s="232" t="str">
        <f ca="1">IF(LEN(A41)=0,"",INDEX('Smelter Reference List'!$A:$A,MATCH($A41,'Smelter Reference List'!$E:$E,0)))</f>
        <v>Gold</v>
      </c>
      <c r="C41" s="297" t="str">
        <f ca="1">IF(LEN(A41)=0,"",INDEX('Smelter Reference List'!$C:$C,MATCH($A41,'Smelter Reference List'!$E:$E,0)))</f>
        <v>Daejin Indus Co., Ltd.</v>
      </c>
      <c r="D41" s="161" t="str">
        <f ca="1">IF(ISERROR($S41),"",OFFSET('Smelter Reference List'!$C$4,$S41-4,0)&amp;"")</f>
        <v>Daejin Indus Co., Ltd.</v>
      </c>
      <c r="E41" s="161" t="str">
        <f ca="1">IF(ISERROR($S41),"",OFFSET('Smelter Reference List'!$D$4,$S41-4,0)&amp;"")</f>
        <v>KOREA, REPUBLIC OF</v>
      </c>
      <c r="F41" s="161" t="str">
        <f ca="1">IF(ISERROR($S41),"",OFFSET('Smelter Reference List'!$E$4,$S41-4,0))</f>
        <v>CID000328</v>
      </c>
      <c r="G41" s="161" t="str">
        <f ca="1">IF(C41=$U$4,"Enter smelter details", IF(ISERROR($S41),"",OFFSET('Smelter Reference List'!$F$4,$S41-4,0)))</f>
        <v>CFSI</v>
      </c>
      <c r="H41" s="247">
        <f ca="1">IF(ISERROR($S41),"",OFFSET('Smelter Reference List'!$G$4,$S41-4,0))</f>
        <v>0</v>
      </c>
      <c r="I41" s="248" t="str">
        <f ca="1">IF(ISERROR($S41),"",OFFSET('Smelter Reference List'!$H$4,$S41-4,0))</f>
        <v>Namdong-gu</v>
      </c>
      <c r="J41" s="248" t="str">
        <f ca="1">IF(ISERROR($S41),"",OFFSET('Smelter Reference List'!$I$4,$S41-4,0))</f>
        <v>Incheon</v>
      </c>
      <c r="K41" s="245"/>
      <c r="L41" s="245"/>
      <c r="M41" s="245"/>
      <c r="N41" s="245"/>
      <c r="O41" s="245"/>
      <c r="P41" s="245"/>
      <c r="Q41" s="246"/>
      <c r="R41" s="233"/>
      <c r="S41" s="234">
        <f ca="1">IF(C41="",NA(),MATCH($B41&amp;$C41,'Smelter Reference List'!$J:$J,0))</f>
        <v>42</v>
      </c>
      <c r="T41" s="235"/>
      <c r="U41" s="235">
        <f t="shared" ca="1" si="0"/>
        <v>0</v>
      </c>
      <c r="V41" s="235"/>
      <c r="W41" s="235"/>
      <c r="Y41" s="228" t="str">
        <f t="shared" ca="1" si="1"/>
        <v>GoldDaejin Indus Co., Ltd.</v>
      </c>
    </row>
    <row r="42" spans="1:25" s="228" customFormat="1" ht="20.25">
      <c r="A42" s="298" t="s">
        <v>1254</v>
      </c>
      <c r="B42" s="232" t="str">
        <f ca="1">IF(LEN(A42)=0,"",INDEX('Smelter Reference List'!$A:$A,MATCH($A42,'Smelter Reference List'!$E:$E,0)))</f>
        <v>Gold</v>
      </c>
      <c r="C42" s="297" t="str">
        <f ca="1">IF(LEN(A42)=0,"",INDEX('Smelter Reference List'!$C:$C,MATCH($A42,'Smelter Reference List'!$E:$E,0)))</f>
        <v>Daye Non-Ferrous Metals Mining Ltd.</v>
      </c>
      <c r="D42" s="161" t="str">
        <f ca="1">IF(ISERROR($S42),"",OFFSET('Smelter Reference List'!$C$4,$S42-4,0)&amp;"")</f>
        <v>Daye Non-Ferrous Metals Mining Ltd.</v>
      </c>
      <c r="E42" s="161" t="str">
        <f ca="1">IF(ISERROR($S42),"",OFFSET('Smelter Reference List'!$D$4,$S42-4,0)&amp;"")</f>
        <v>CHINA</v>
      </c>
      <c r="F42" s="161" t="str">
        <f ca="1">IF(ISERROR($S42),"",OFFSET('Smelter Reference List'!$E$4,$S42-4,0))</f>
        <v>CID000343</v>
      </c>
      <c r="G42" s="161" t="str">
        <f ca="1">IF(C42=$U$4,"Enter smelter details", IF(ISERROR($S42),"",OFFSET('Smelter Reference List'!$F$4,$S42-4,0)))</f>
        <v>CFSI</v>
      </c>
      <c r="H42" s="247">
        <f ca="1">IF(ISERROR($S42),"",OFFSET('Smelter Reference List'!$G$4,$S42-4,0))</f>
        <v>0</v>
      </c>
      <c r="I42" s="248" t="str">
        <f ca="1">IF(ISERROR($S42),"",OFFSET('Smelter Reference List'!$H$4,$S42-4,0))</f>
        <v>Huangshi</v>
      </c>
      <c r="J42" s="248" t="str">
        <f ca="1">IF(ISERROR($S42),"",OFFSET('Smelter Reference List'!$I$4,$S42-4,0))</f>
        <v>Huabei</v>
      </c>
      <c r="K42" s="245"/>
      <c r="L42" s="245"/>
      <c r="M42" s="245"/>
      <c r="N42" s="245"/>
      <c r="O42" s="245"/>
      <c r="P42" s="245"/>
      <c r="Q42" s="246"/>
      <c r="R42" s="233"/>
      <c r="S42" s="234">
        <f ca="1">IF(C42="",NA(),MATCH($B42&amp;$C42,'Smelter Reference List'!$J:$J,0))</f>
        <v>44</v>
      </c>
      <c r="T42" s="235"/>
      <c r="U42" s="235">
        <f t="shared" ca="1" si="0"/>
        <v>0</v>
      </c>
      <c r="V42" s="235"/>
      <c r="W42" s="235"/>
      <c r="Y42" s="228" t="str">
        <f t="shared" ca="1" si="1"/>
        <v>GoldDaye Non-Ferrous Metals Mining Ltd.</v>
      </c>
    </row>
    <row r="43" spans="1:25" s="228" customFormat="1" ht="20.25">
      <c r="A43" s="298" t="s">
        <v>1412</v>
      </c>
      <c r="B43" s="232" t="str">
        <f ca="1">IF(LEN(A43)=0,"",INDEX('Smelter Reference List'!$A:$A,MATCH($A43,'Smelter Reference List'!$E:$E,0)))</f>
        <v>Tungsten</v>
      </c>
      <c r="C43" s="297" t="str">
        <f ca="1">IF(LEN(A43)=0,"",INDEX('Smelter Reference List'!$C:$C,MATCH($A43,'Smelter Reference List'!$E:$E,0)))</f>
        <v>Dayu Weiliang Tungsten Co., Ltd.</v>
      </c>
      <c r="D43" s="161" t="str">
        <f ca="1">IF(ISERROR($S43),"",OFFSET('Smelter Reference List'!$C$4,$S43-4,0)&amp;"")</f>
        <v>Dayu Weiliang Tungsten Co., Ltd.</v>
      </c>
      <c r="E43" s="161" t="str">
        <f ca="1">IF(ISERROR($S43),"",OFFSET('Smelter Reference List'!$D$4,$S43-4,0)&amp;"")</f>
        <v>CHINA</v>
      </c>
      <c r="F43" s="161" t="str">
        <f ca="1">IF(ISERROR($S43),"",OFFSET('Smelter Reference List'!$E$4,$S43-4,0))</f>
        <v>CID000345</v>
      </c>
      <c r="G43" s="161" t="str">
        <f ca="1">IF(C43=$U$4,"Enter smelter details", IF(ISERROR($S43),"",OFFSET('Smelter Reference List'!$F$4,$S43-4,0)))</f>
        <v>CFSI</v>
      </c>
      <c r="H43" s="247">
        <f ca="1">IF(ISERROR($S43),"",OFFSET('Smelter Reference List'!$G$4,$S43-4,0))</f>
        <v>0</v>
      </c>
      <c r="I43" s="248" t="str">
        <f ca="1">IF(ISERROR($S43),"",OFFSET('Smelter Reference List'!$H$4,$S43-4,0))</f>
        <v>Ganzhou</v>
      </c>
      <c r="J43" s="248" t="str">
        <f ca="1">IF(ISERROR($S43),"",OFFSET('Smelter Reference List'!$I$4,$S43-4,0))</f>
        <v>Jiangxi</v>
      </c>
      <c r="K43" s="245"/>
      <c r="L43" s="245"/>
      <c r="M43" s="245"/>
      <c r="N43" s="245"/>
      <c r="O43" s="245"/>
      <c r="P43" s="245"/>
      <c r="Q43" s="246"/>
      <c r="R43" s="233"/>
      <c r="S43" s="234">
        <f ca="1">IF(C43="",NA(),MATCH($B43&amp;$C43,'Smelter Reference List'!$J:$J,0))</f>
        <v>482</v>
      </c>
      <c r="T43" s="235"/>
      <c r="U43" s="235">
        <f t="shared" ca="1" si="0"/>
        <v>0</v>
      </c>
      <c r="V43" s="235"/>
      <c r="W43" s="235"/>
      <c r="Y43" s="228" t="str">
        <f t="shared" ca="1" si="1"/>
        <v>TungstenDayu Weiliang Tungsten Co., Ltd.</v>
      </c>
    </row>
    <row r="44" spans="1:25" s="228" customFormat="1" ht="20.25">
      <c r="A44" s="298" t="s">
        <v>1255</v>
      </c>
      <c r="B44" s="232" t="str">
        <f ca="1">IF(LEN(A44)=0,"",INDEX('Smelter Reference List'!$A:$A,MATCH($A44,'Smelter Reference List'!$E:$E,0)))</f>
        <v>Gold</v>
      </c>
      <c r="C44" s="297" t="str">
        <f ca="1">IF(LEN(A44)=0,"",INDEX('Smelter Reference List'!$C:$C,MATCH($A44,'Smelter Reference List'!$E:$E,0)))</f>
        <v>DSC (Do Sung Corporation)</v>
      </c>
      <c r="D44" s="161" t="str">
        <f ca="1">IF(ISERROR($S44),"",OFFSET('Smelter Reference List'!$C$4,$S44-4,0)&amp;"")</f>
        <v>DSC (Do Sung Corporation)</v>
      </c>
      <c r="E44" s="161" t="str">
        <f ca="1">IF(ISERROR($S44),"",OFFSET('Smelter Reference List'!$D$4,$S44-4,0)&amp;"")</f>
        <v>KOREA, REPUBLIC OF</v>
      </c>
      <c r="F44" s="161" t="str">
        <f ca="1">IF(ISERROR($S44),"",OFFSET('Smelter Reference List'!$E$4,$S44-4,0))</f>
        <v>CID000359</v>
      </c>
      <c r="G44" s="161" t="str">
        <f ca="1">IF(C44=$U$4,"Enter smelter details", IF(ISERROR($S44),"",OFFSET('Smelter Reference List'!$F$4,$S44-4,0)))</f>
        <v>CFSI</v>
      </c>
      <c r="H44" s="247">
        <f ca="1">IF(ISERROR($S44),"",OFFSET('Smelter Reference List'!$G$4,$S44-4,0))</f>
        <v>0</v>
      </c>
      <c r="I44" s="248" t="str">
        <f ca="1">IF(ISERROR($S44),"",OFFSET('Smelter Reference List'!$H$4,$S44-4,0))</f>
        <v>Gimpo</v>
      </c>
      <c r="J44" s="248" t="str">
        <f ca="1">IF(ISERROR($S44),"",OFFSET('Smelter Reference List'!$I$4,$S44-4,0))</f>
        <v>Gyeonggi</v>
      </c>
      <c r="K44" s="245"/>
      <c r="L44" s="245"/>
      <c r="M44" s="245"/>
      <c r="N44" s="245"/>
      <c r="O44" s="245"/>
      <c r="P44" s="245"/>
      <c r="Q44" s="246"/>
      <c r="R44" s="233"/>
      <c r="S44" s="234">
        <f ca="1">IF(C44="",NA(),MATCH($B44&amp;$C44,'Smelter Reference List'!$J:$J,0))</f>
        <v>53</v>
      </c>
      <c r="T44" s="235"/>
      <c r="U44" s="235">
        <f t="shared" ca="1" si="0"/>
        <v>0</v>
      </c>
      <c r="V44" s="235"/>
      <c r="W44" s="235"/>
      <c r="Y44" s="228" t="str">
        <f t="shared" ca="1" si="1"/>
        <v>GoldDSC (Do Sung Corporation)</v>
      </c>
    </row>
    <row r="45" spans="1:25" s="228" customFormat="1" ht="20.25">
      <c r="A45" s="298" t="s">
        <v>1257</v>
      </c>
      <c r="B45" s="232" t="str">
        <f ca="1">IF(LEN(A45)=0,"",INDEX('Smelter Reference List'!$A:$A,MATCH($A45,'Smelter Reference List'!$E:$E,0)))</f>
        <v>Gold</v>
      </c>
      <c r="C45" s="297" t="str">
        <f ca="1">IF(LEN(A45)=0,"",INDEX('Smelter Reference List'!$C:$C,MATCH($A45,'Smelter Reference List'!$E:$E,0)))</f>
        <v>DODUCO GmbH</v>
      </c>
      <c r="D45" s="161" t="str">
        <f ca="1">IF(ISERROR($S45),"",OFFSET('Smelter Reference List'!$C$4,$S45-4,0)&amp;"")</f>
        <v>DODUCO GmbH</v>
      </c>
      <c r="E45" s="161" t="str">
        <f ca="1">IF(ISERROR($S45),"",OFFSET('Smelter Reference List'!$D$4,$S45-4,0)&amp;"")</f>
        <v>GERMANY</v>
      </c>
      <c r="F45" s="161" t="str">
        <f ca="1">IF(ISERROR($S45),"",OFFSET('Smelter Reference List'!$E$4,$S45-4,0))</f>
        <v>CID000362</v>
      </c>
      <c r="G45" s="161" t="str">
        <f ca="1">IF(C45=$U$4,"Enter smelter details", IF(ISERROR($S45),"",OFFSET('Smelter Reference List'!$F$4,$S45-4,0)))</f>
        <v>CFSI</v>
      </c>
      <c r="H45" s="247">
        <f ca="1">IF(ISERROR($S45),"",OFFSET('Smelter Reference List'!$G$4,$S45-4,0))</f>
        <v>0</v>
      </c>
      <c r="I45" s="248" t="str">
        <f ca="1">IF(ISERROR($S45),"",OFFSET('Smelter Reference List'!$H$4,$S45-4,0))</f>
        <v>Pforzheim</v>
      </c>
      <c r="J45" s="248" t="str">
        <f ca="1">IF(ISERROR($S45),"",OFFSET('Smelter Reference List'!$I$4,$S45-4,0))</f>
        <v>Baden-Württemberg</v>
      </c>
      <c r="K45" s="245"/>
      <c r="L45" s="245"/>
      <c r="M45" s="245"/>
      <c r="N45" s="245"/>
      <c r="O45" s="245"/>
      <c r="P45" s="245"/>
      <c r="Q45" s="246"/>
      <c r="R45" s="233"/>
      <c r="S45" s="234">
        <f ca="1">IF(C45="",NA(),MATCH($B45&amp;$C45,'Smelter Reference List'!$J:$J,0))</f>
        <v>47</v>
      </c>
      <c r="T45" s="235"/>
      <c r="U45" s="235">
        <f t="shared" ca="1" si="0"/>
        <v>0</v>
      </c>
      <c r="V45" s="235"/>
      <c r="W45" s="235"/>
      <c r="Y45" s="228" t="str">
        <f t="shared" ca="1" si="1"/>
        <v>GoldDODUCO GmbH</v>
      </c>
    </row>
    <row r="46" spans="1:25" s="228" customFormat="1" ht="20.25">
      <c r="A46" s="298" t="s">
        <v>1258</v>
      </c>
      <c r="B46" s="232" t="str">
        <f ca="1">IF(LEN(A46)=0,"",INDEX('Smelter Reference List'!$A:$A,MATCH($A46,'Smelter Reference List'!$E:$E,0)))</f>
        <v>Gold</v>
      </c>
      <c r="C46" s="297" t="str">
        <f ca="1">IF(LEN(A46)=0,"",INDEX('Smelter Reference List'!$C:$C,MATCH($A46,'Smelter Reference List'!$E:$E,0)))</f>
        <v>Dowa</v>
      </c>
      <c r="D46" s="161" t="str">
        <f ca="1">IF(ISERROR($S46),"",OFFSET('Smelter Reference List'!$C$4,$S46-4,0)&amp;"")</f>
        <v>Dowa</v>
      </c>
      <c r="E46" s="161" t="str">
        <f ca="1">IF(ISERROR($S46),"",OFFSET('Smelter Reference List'!$D$4,$S46-4,0)&amp;"")</f>
        <v>JAPAN</v>
      </c>
      <c r="F46" s="161" t="str">
        <f ca="1">IF(ISERROR($S46),"",OFFSET('Smelter Reference List'!$E$4,$S46-4,0))</f>
        <v>CID000401</v>
      </c>
      <c r="G46" s="161" t="str">
        <f ca="1">IF(C46=$U$4,"Enter smelter details", IF(ISERROR($S46),"",OFFSET('Smelter Reference List'!$F$4,$S46-4,0)))</f>
        <v>CFSI</v>
      </c>
      <c r="H46" s="247">
        <f ca="1">IF(ISERROR($S46),"",OFFSET('Smelter Reference List'!$G$4,$S46-4,0))</f>
        <v>0</v>
      </c>
      <c r="I46" s="248" t="str">
        <f ca="1">IF(ISERROR($S46),"",OFFSET('Smelter Reference List'!$H$4,$S46-4,0))</f>
        <v>Kosaka</v>
      </c>
      <c r="J46" s="248" t="str">
        <f ca="1">IF(ISERROR($S46),"",OFFSET('Smelter Reference List'!$I$4,$S46-4,0))</f>
        <v>Akita</v>
      </c>
      <c r="K46" s="245"/>
      <c r="L46" s="245"/>
      <c r="M46" s="245"/>
      <c r="N46" s="245"/>
      <c r="O46" s="245"/>
      <c r="P46" s="245"/>
      <c r="Q46" s="246"/>
      <c r="R46" s="233"/>
      <c r="S46" s="234">
        <f ca="1">IF(C46="",NA(),MATCH($B46&amp;$C46,'Smelter Reference List'!$J:$J,0))</f>
        <v>49</v>
      </c>
      <c r="T46" s="235"/>
      <c r="U46" s="235">
        <f t="shared" ca="1" si="0"/>
        <v>0</v>
      </c>
      <c r="V46" s="235"/>
      <c r="W46" s="235"/>
      <c r="Y46" s="228" t="str">
        <f t="shared" ca="1" si="1"/>
        <v>GoldDowa</v>
      </c>
    </row>
    <row r="47" spans="1:25" s="228" customFormat="1" ht="20.25">
      <c r="A47" s="298" t="s">
        <v>2732</v>
      </c>
      <c r="B47" s="232" t="str">
        <f ca="1">IF(LEN(A47)=0,"",INDEX('Smelter Reference List'!$A:$A,MATCH($A47,'Smelter Reference List'!$E:$E,0)))</f>
        <v>Tin</v>
      </c>
      <c r="C47" s="297" t="str">
        <f ca="1">IF(LEN(A47)=0,"",INDEX('Smelter Reference List'!$C:$C,MATCH($A47,'Smelter Reference List'!$E:$E,0)))</f>
        <v>Dowa</v>
      </c>
      <c r="D47" s="161" t="str">
        <f ca="1">IF(ISERROR($S47),"",OFFSET('Smelter Reference List'!$C$4,$S47-4,0)&amp;"")</f>
        <v>Dowa</v>
      </c>
      <c r="E47" s="161" t="str">
        <f ca="1">IF(ISERROR($S47),"",OFFSET('Smelter Reference List'!$D$4,$S47-4,0)&amp;"")</f>
        <v>JAPAN</v>
      </c>
      <c r="F47" s="161" t="str">
        <f ca="1">IF(ISERROR($S47),"",OFFSET('Smelter Reference List'!$E$4,$S47-4,0))</f>
        <v>CID000402</v>
      </c>
      <c r="G47" s="161" t="str">
        <f ca="1">IF(C47=$U$4,"Enter smelter details", IF(ISERROR($S47),"",OFFSET('Smelter Reference List'!$F$4,$S47-4,0)))</f>
        <v>CFSI</v>
      </c>
      <c r="H47" s="247">
        <f ca="1">IF(ISERROR($S47),"",OFFSET('Smelter Reference List'!$G$4,$S47-4,0))</f>
        <v>0</v>
      </c>
      <c r="I47" s="248" t="str">
        <f ca="1">IF(ISERROR($S47),"",OFFSET('Smelter Reference List'!$H$4,$S47-4,0))</f>
        <v>Kosaka</v>
      </c>
      <c r="J47" s="248" t="str">
        <f ca="1">IF(ISERROR($S47),"",OFFSET('Smelter Reference List'!$I$4,$S47-4,0))</f>
        <v>Akita</v>
      </c>
      <c r="K47" s="245"/>
      <c r="L47" s="245"/>
      <c r="M47" s="245"/>
      <c r="N47" s="245"/>
      <c r="O47" s="245"/>
      <c r="P47" s="245"/>
      <c r="Q47" s="246"/>
      <c r="R47" s="233"/>
      <c r="S47" s="234">
        <f ca="1">IF(C47="",NA(),MATCH($B47&amp;$C47,'Smelter Reference List'!$J:$J,0))</f>
        <v>337</v>
      </c>
      <c r="T47" s="235"/>
      <c r="U47" s="235">
        <f t="shared" ca="1" si="0"/>
        <v>0</v>
      </c>
      <c r="V47" s="235"/>
      <c r="W47" s="235"/>
      <c r="Y47" s="228" t="str">
        <f t="shared" ca="1" si="1"/>
        <v>TinDowa</v>
      </c>
    </row>
    <row r="48" spans="1:25" s="228" customFormat="1" ht="20.25">
      <c r="A48" s="298" t="s">
        <v>1340</v>
      </c>
      <c r="B48" s="232" t="str">
        <f ca="1">IF(LEN(A48)=0,"",INDEX('Smelter Reference List'!$A:$A,MATCH($A48,'Smelter Reference List'!$E:$E,0)))</f>
        <v>Tantalum</v>
      </c>
      <c r="C48" s="297" t="str">
        <f ca="1">IF(LEN(A48)=0,"",INDEX('Smelter Reference List'!$C:$C,MATCH($A48,'Smelter Reference List'!$E:$E,0)))</f>
        <v>Duoluoshan</v>
      </c>
      <c r="D48" s="161" t="str">
        <f ca="1">IF(ISERROR($S48),"",OFFSET('Smelter Reference List'!$C$4,$S48-4,0)&amp;"")</f>
        <v>Duoluoshan</v>
      </c>
      <c r="E48" s="161" t="str">
        <f ca="1">IF(ISERROR($S48),"",OFFSET('Smelter Reference List'!$D$4,$S48-4,0)&amp;"")</f>
        <v>CHINA</v>
      </c>
      <c r="F48" s="161" t="str">
        <f ca="1">IF(ISERROR($S48),"",OFFSET('Smelter Reference List'!$E$4,$S48-4,0))</f>
        <v>CID000410</v>
      </c>
      <c r="G48" s="161" t="str">
        <f ca="1">IF(C48=$U$4,"Enter smelter details", IF(ISERROR($S48),"",OFFSET('Smelter Reference List'!$F$4,$S48-4,0)))</f>
        <v>CFSI</v>
      </c>
      <c r="H48" s="247">
        <f ca="1">IF(ISERROR($S48),"",OFFSET('Smelter Reference List'!$G$4,$S48-4,0))</f>
        <v>0</v>
      </c>
      <c r="I48" s="248" t="str">
        <f ca="1">IF(ISERROR($S48),"",OFFSET('Smelter Reference List'!$H$4,$S48-4,0))</f>
        <v>Sihui City</v>
      </c>
      <c r="J48" s="248" t="str">
        <f ca="1">IF(ISERROR($S48),"",OFFSET('Smelter Reference List'!$I$4,$S48-4,0))</f>
        <v>Guangdong</v>
      </c>
      <c r="K48" s="245"/>
      <c r="L48" s="245"/>
      <c r="M48" s="245"/>
      <c r="N48" s="245"/>
      <c r="O48" s="245"/>
      <c r="P48" s="245"/>
      <c r="Q48" s="246"/>
      <c r="R48" s="233"/>
      <c r="S48" s="234">
        <f ca="1">IF(C48="",NA(),MATCH($B48&amp;$C48,'Smelter Reference List'!$J:$J,0))</f>
        <v>245</v>
      </c>
      <c r="T48" s="235"/>
      <c r="U48" s="235">
        <f t="shared" ca="1" si="0"/>
        <v>0</v>
      </c>
      <c r="V48" s="235"/>
      <c r="W48" s="235"/>
      <c r="Y48" s="228" t="str">
        <f t="shared" ca="1" si="1"/>
        <v>TantalumDuoluoshan</v>
      </c>
    </row>
    <row r="49" spans="1:25" s="228" customFormat="1" ht="20.25">
      <c r="A49" s="298" t="s">
        <v>727</v>
      </c>
      <c r="B49" s="232" t="str">
        <f ca="1">IF(LEN(A49)=0,"",INDEX('Smelter Reference List'!$A:$A,MATCH($A49,'Smelter Reference List'!$E:$E,0)))</f>
        <v>Gold</v>
      </c>
      <c r="C49" s="297" t="str">
        <f ca="1">IF(LEN(A49)=0,"",INDEX('Smelter Reference List'!$C:$C,MATCH($A49,'Smelter Reference List'!$E:$E,0)))</f>
        <v>Eco-System Recycling Co., Ltd.</v>
      </c>
      <c r="D49" s="161" t="str">
        <f ca="1">IF(ISERROR($S49),"",OFFSET('Smelter Reference List'!$C$4,$S49-4,0)&amp;"")</f>
        <v>Eco-System Recycling Co., Ltd.</v>
      </c>
      <c r="E49" s="161" t="str">
        <f ca="1">IF(ISERROR($S49),"",OFFSET('Smelter Reference List'!$D$4,$S49-4,0)&amp;"")</f>
        <v>JAPAN</v>
      </c>
      <c r="F49" s="161" t="str">
        <f ca="1">IF(ISERROR($S49),"",OFFSET('Smelter Reference List'!$E$4,$S49-4,0))</f>
        <v>CID000425</v>
      </c>
      <c r="G49" s="161" t="str">
        <f ca="1">IF(C49=$U$4,"Enter smelter details", IF(ISERROR($S49),"",OFFSET('Smelter Reference List'!$F$4,$S49-4,0)))</f>
        <v>CFSI</v>
      </c>
      <c r="H49" s="247">
        <f ca="1">IF(ISERROR($S49),"",OFFSET('Smelter Reference List'!$G$4,$S49-4,0))</f>
        <v>0</v>
      </c>
      <c r="I49" s="248" t="str">
        <f ca="1">IF(ISERROR($S49),"",OFFSET('Smelter Reference List'!$H$4,$S49-4,0))</f>
        <v>Honjo</v>
      </c>
      <c r="J49" s="248" t="str">
        <f ca="1">IF(ISERROR($S49),"",OFFSET('Smelter Reference List'!$I$4,$S49-4,0))</f>
        <v>Saitama</v>
      </c>
      <c r="K49" s="245"/>
      <c r="L49" s="245"/>
      <c r="M49" s="245"/>
      <c r="N49" s="245"/>
      <c r="O49" s="245"/>
      <c r="P49" s="245"/>
      <c r="Q49" s="246"/>
      <c r="R49" s="233"/>
      <c r="S49" s="234">
        <f ca="1">IF(C49="",NA(),MATCH($B49&amp;$C49,'Smelter Reference List'!$J:$J,0))</f>
        <v>54</v>
      </c>
      <c r="T49" s="235"/>
      <c r="U49" s="235">
        <f t="shared" ca="1" si="0"/>
        <v>0</v>
      </c>
      <c r="V49" s="235"/>
      <c r="W49" s="235"/>
      <c r="Y49" s="228" t="str">
        <f t="shared" ca="1" si="1"/>
        <v>GoldEco-System Recycling Co., Ltd.</v>
      </c>
    </row>
    <row r="50" spans="1:25" s="228" customFormat="1" ht="20.25">
      <c r="A50" s="298" t="s">
        <v>1368</v>
      </c>
      <c r="B50" s="232" t="str">
        <f ca="1">IF(LEN(A50)=0,"",INDEX('Smelter Reference List'!$A:$A,MATCH($A50,'Smelter Reference List'!$E:$E,0)))</f>
        <v>Tin</v>
      </c>
      <c r="C50" s="297" t="str">
        <f ca="1">IF(LEN(A50)=0,"",INDEX('Smelter Reference List'!$C:$C,MATCH($A50,'Smelter Reference List'!$E:$E,0)))</f>
        <v>EM Vinto</v>
      </c>
      <c r="D50" s="161" t="str">
        <f ca="1">IF(ISERROR($S50),"",OFFSET('Smelter Reference List'!$C$4,$S50-4,0)&amp;"")</f>
        <v>EM Vinto</v>
      </c>
      <c r="E50" s="161" t="str">
        <f ca="1">IF(ISERROR($S50),"",OFFSET('Smelter Reference List'!$D$4,$S50-4,0)&amp;"")</f>
        <v>BOLIVIA</v>
      </c>
      <c r="F50" s="161" t="str">
        <f ca="1">IF(ISERROR($S50),"",OFFSET('Smelter Reference List'!$E$4,$S50-4,0))</f>
        <v>CID000438</v>
      </c>
      <c r="G50" s="161" t="str">
        <f ca="1">IF(C50=$U$4,"Enter smelter details", IF(ISERROR($S50),"",OFFSET('Smelter Reference List'!$F$4,$S50-4,0)))</f>
        <v>CFSI</v>
      </c>
      <c r="H50" s="247">
        <f ca="1">IF(ISERROR($S50),"",OFFSET('Smelter Reference List'!$G$4,$S50-4,0))</f>
        <v>0</v>
      </c>
      <c r="I50" s="248" t="str">
        <f ca="1">IF(ISERROR($S50),"",OFFSET('Smelter Reference List'!$H$4,$S50-4,0))</f>
        <v>Oruro</v>
      </c>
      <c r="J50" s="248" t="str">
        <f ca="1">IF(ISERROR($S50),"",OFFSET('Smelter Reference List'!$I$4,$S50-4,0))</f>
        <v>Cercado</v>
      </c>
      <c r="K50" s="245"/>
      <c r="L50" s="245"/>
      <c r="M50" s="245"/>
      <c r="N50" s="245"/>
      <c r="O50" s="245"/>
      <c r="P50" s="245"/>
      <c r="Q50" s="246"/>
      <c r="R50" s="233"/>
      <c r="S50" s="234">
        <f ca="1">IF(C50="",NA(),MATCH($B50&amp;$C50,'Smelter Reference List'!$J:$J,0))</f>
        <v>341</v>
      </c>
      <c r="T50" s="235"/>
      <c r="U50" s="235">
        <f t="shared" ca="1" si="0"/>
        <v>0</v>
      </c>
      <c r="V50" s="235"/>
      <c r="W50" s="235"/>
      <c r="Y50" s="228" t="str">
        <f t="shared" ca="1" si="1"/>
        <v>TinEM Vinto</v>
      </c>
    </row>
    <row r="51" spans="1:25" s="228" customFormat="1" ht="20.25">
      <c r="A51" s="298" t="s">
        <v>1370</v>
      </c>
      <c r="B51" s="232" t="str">
        <f ca="1">IF(LEN(A51)=0,"",INDEX('Smelter Reference List'!$A:$A,MATCH($A51,'Smelter Reference List'!$E:$E,0)))</f>
        <v>Tin</v>
      </c>
      <c r="C51" s="297" t="str">
        <f ca="1">IF(LEN(A51)=0,"",INDEX('Smelter Reference List'!$C:$C,MATCH($A51,'Smelter Reference List'!$E:$E,0)))</f>
        <v>Estanho de Rondônia S.A.</v>
      </c>
      <c r="D51" s="161" t="str">
        <f ca="1">IF(ISERROR($S51),"",OFFSET('Smelter Reference List'!$C$4,$S51-4,0)&amp;"")</f>
        <v>Estanho de Rondônia S.A.</v>
      </c>
      <c r="E51" s="161" t="str">
        <f ca="1">IF(ISERROR($S51),"",OFFSET('Smelter Reference List'!$D$4,$S51-4,0)&amp;"")</f>
        <v>BRAZIL</v>
      </c>
      <c r="F51" s="161" t="str">
        <f ca="1">IF(ISERROR($S51),"",OFFSET('Smelter Reference List'!$E$4,$S51-4,0))</f>
        <v>CID000448</v>
      </c>
      <c r="G51" s="161" t="str">
        <f ca="1">IF(C51=$U$4,"Enter smelter details", IF(ISERROR($S51),"",OFFSET('Smelter Reference List'!$F$4,$S51-4,0)))</f>
        <v>CFSI</v>
      </c>
      <c r="H51" s="247">
        <f ca="1">IF(ISERROR($S51),"",OFFSET('Smelter Reference List'!$G$4,$S51-4,0))</f>
        <v>0</v>
      </c>
      <c r="I51" s="248" t="str">
        <f ca="1">IF(ISERROR($S51),"",OFFSET('Smelter Reference List'!$H$4,$S51-4,0))</f>
        <v>Ariquemes</v>
      </c>
      <c r="J51" s="248" t="str">
        <f ca="1">IF(ISERROR($S51),"",OFFSET('Smelter Reference List'!$I$4,$S51-4,0))</f>
        <v>Rondônia</v>
      </c>
      <c r="K51" s="245"/>
      <c r="L51" s="245"/>
      <c r="M51" s="245"/>
      <c r="N51" s="245"/>
      <c r="O51" s="245"/>
      <c r="P51" s="245"/>
      <c r="Q51" s="246"/>
      <c r="R51" s="233"/>
      <c r="S51" s="234">
        <f ca="1">IF(C51="",NA(),MATCH($B51&amp;$C51,'Smelter Reference List'!$J:$J,0))</f>
        <v>345</v>
      </c>
      <c r="T51" s="235"/>
      <c r="U51" s="235">
        <f t="shared" ca="1" si="0"/>
        <v>0</v>
      </c>
      <c r="V51" s="235"/>
      <c r="W51" s="235"/>
      <c r="Y51" s="228" t="str">
        <f t="shared" ca="1" si="1"/>
        <v>TinEstanho de Rondônia S.A.</v>
      </c>
    </row>
    <row r="52" spans="1:25" s="228" customFormat="1" ht="20.25">
      <c r="A52" s="298" t="s">
        <v>1341</v>
      </c>
      <c r="B52" s="232" t="str">
        <f ca="1">IF(LEN(A52)=0,"",INDEX('Smelter Reference List'!$A:$A,MATCH($A52,'Smelter Reference List'!$E:$E,0)))</f>
        <v>Tantalum</v>
      </c>
      <c r="C52" s="297" t="str">
        <f ca="1">IF(LEN(A52)=0,"",INDEX('Smelter Reference List'!$C:$C,MATCH($A52,'Smelter Reference List'!$E:$E,0)))</f>
        <v>Exotech Inc.</v>
      </c>
      <c r="D52" s="161" t="str">
        <f ca="1">IF(ISERROR($S52),"",OFFSET('Smelter Reference List'!$C$4,$S52-4,0)&amp;"")</f>
        <v>Exotech Inc.</v>
      </c>
      <c r="E52" s="161" t="str">
        <f ca="1">IF(ISERROR($S52),"",OFFSET('Smelter Reference List'!$D$4,$S52-4,0)&amp;"")</f>
        <v>UNITED STATES</v>
      </c>
      <c r="F52" s="161" t="str">
        <f ca="1">IF(ISERROR($S52),"",OFFSET('Smelter Reference List'!$E$4,$S52-4,0))</f>
        <v>CID000456</v>
      </c>
      <c r="G52" s="161" t="str">
        <f ca="1">IF(C52=$U$4,"Enter smelter details", IF(ISERROR($S52),"",OFFSET('Smelter Reference List'!$F$4,$S52-4,0)))</f>
        <v>CFSI</v>
      </c>
      <c r="H52" s="247">
        <f ca="1">IF(ISERROR($S52),"",OFFSET('Smelter Reference List'!$G$4,$S52-4,0))</f>
        <v>0</v>
      </c>
      <c r="I52" s="248" t="str">
        <f ca="1">IF(ISERROR($S52),"",OFFSET('Smelter Reference List'!$H$4,$S52-4,0))</f>
        <v>Pompano Beach</v>
      </c>
      <c r="J52" s="248" t="str">
        <f ca="1">IF(ISERROR($S52),"",OFFSET('Smelter Reference List'!$I$4,$S52-4,0))</f>
        <v>Florida</v>
      </c>
      <c r="K52" s="245"/>
      <c r="L52" s="245"/>
      <c r="M52" s="245"/>
      <c r="N52" s="245"/>
      <c r="O52" s="245"/>
      <c r="P52" s="245"/>
      <c r="Q52" s="246"/>
      <c r="R52" s="233"/>
      <c r="S52" s="234">
        <f ca="1">IF(C52="",NA(),MATCH($B52&amp;$C52,'Smelter Reference List'!$J:$J,0))</f>
        <v>247</v>
      </c>
      <c r="T52" s="235"/>
      <c r="U52" s="235">
        <f t="shared" ca="1" si="0"/>
        <v>0</v>
      </c>
      <c r="V52" s="235"/>
      <c r="W52" s="235"/>
      <c r="Y52" s="228" t="str">
        <f t="shared" ca="1" si="1"/>
        <v>TantalumExotech Inc.</v>
      </c>
    </row>
    <row r="53" spans="1:25" s="228" customFormat="1" ht="20.25">
      <c r="A53" s="298" t="s">
        <v>1342</v>
      </c>
      <c r="B53" s="232" t="str">
        <f ca="1">IF(LEN(A53)=0,"",INDEX('Smelter Reference List'!$A:$A,MATCH($A53,'Smelter Reference List'!$E:$E,0)))</f>
        <v>Tantalum</v>
      </c>
      <c r="C53" s="297" t="str">
        <f ca="1">IF(LEN(A53)=0,"",INDEX('Smelter Reference List'!$C:$C,MATCH($A53,'Smelter Reference List'!$E:$E,0)))</f>
        <v>F&amp;X Electro-Materials Ltd.</v>
      </c>
      <c r="D53" s="161" t="str">
        <f ca="1">IF(ISERROR($S53),"",OFFSET('Smelter Reference List'!$C$4,$S53-4,0)&amp;"")</f>
        <v>F&amp;X Electro-Materials Ltd.</v>
      </c>
      <c r="E53" s="161" t="str">
        <f ca="1">IF(ISERROR($S53),"",OFFSET('Smelter Reference List'!$D$4,$S53-4,0)&amp;"")</f>
        <v>CHINA</v>
      </c>
      <c r="F53" s="161" t="str">
        <f ca="1">IF(ISERROR($S53),"",OFFSET('Smelter Reference List'!$E$4,$S53-4,0))</f>
        <v>CID000460</v>
      </c>
      <c r="G53" s="161" t="str">
        <f ca="1">IF(C53=$U$4,"Enter smelter details", IF(ISERROR($S53),"",OFFSET('Smelter Reference List'!$F$4,$S53-4,0)))</f>
        <v>CFSI</v>
      </c>
      <c r="H53" s="247">
        <f ca="1">IF(ISERROR($S53),"",OFFSET('Smelter Reference List'!$G$4,$S53-4,0))</f>
        <v>0</v>
      </c>
      <c r="I53" s="248" t="str">
        <f ca="1">IF(ISERROR($S53),"",OFFSET('Smelter Reference List'!$H$4,$S53-4,0))</f>
        <v>Jiangmen</v>
      </c>
      <c r="J53" s="248" t="str">
        <f ca="1">IF(ISERROR($S53),"",OFFSET('Smelter Reference List'!$I$4,$S53-4,0))</f>
        <v>Guangdong</v>
      </c>
      <c r="K53" s="245"/>
      <c r="L53" s="245"/>
      <c r="M53" s="245"/>
      <c r="N53" s="245"/>
      <c r="O53" s="245"/>
      <c r="P53" s="245"/>
      <c r="Q53" s="246"/>
      <c r="R53" s="233"/>
      <c r="S53" s="234">
        <f ca="1">IF(C53="",NA(),MATCH($B53&amp;$C53,'Smelter Reference List'!$J:$J,0))</f>
        <v>249</v>
      </c>
      <c r="T53" s="235"/>
      <c r="U53" s="235">
        <f t="shared" ca="1" si="0"/>
        <v>0</v>
      </c>
      <c r="V53" s="235"/>
      <c r="W53" s="235"/>
      <c r="Y53" s="228" t="str">
        <f t="shared" ca="1" si="1"/>
        <v>TantalumF&amp;X Electro-Materials Ltd.</v>
      </c>
    </row>
    <row r="54" spans="1:25" s="228" customFormat="1" ht="20.25">
      <c r="A54" s="298" t="s">
        <v>3463</v>
      </c>
      <c r="B54" s="232" t="str">
        <f ca="1">IF(LEN(A54)=0,"",INDEX('Smelter Reference List'!$A:$A,MATCH($A54,'Smelter Reference List'!$E:$E,0)))</f>
        <v>Tin</v>
      </c>
      <c r="C54" s="297" t="str">
        <f ca="1">IF(LEN(A54)=0,"",INDEX('Smelter Reference List'!$C:$C,MATCH($A54,'Smelter Reference List'!$E:$E,0)))</f>
        <v>Feinhütte Halsbrücke GmbH</v>
      </c>
      <c r="D54" s="161" t="str">
        <f ca="1">IF(ISERROR($S54),"",OFFSET('Smelter Reference List'!$C$4,$S54-4,0)&amp;"")</f>
        <v>Feinhütte Halsbrücke GmbH</v>
      </c>
      <c r="E54" s="161" t="str">
        <f ca="1">IF(ISERROR($S54),"",OFFSET('Smelter Reference List'!$D$4,$S54-4,0)&amp;"")</f>
        <v>GERMANY</v>
      </c>
      <c r="F54" s="161" t="str">
        <f ca="1">IF(ISERROR($S54),"",OFFSET('Smelter Reference List'!$E$4,$S54-4,0))</f>
        <v>CID000466</v>
      </c>
      <c r="G54" s="161" t="str">
        <f ca="1">IF(C54=$U$4,"Enter smelter details", IF(ISERROR($S54),"",OFFSET('Smelter Reference List'!$F$4,$S54-4,0)))</f>
        <v>CFSI</v>
      </c>
      <c r="H54" s="247">
        <f ca="1">IF(ISERROR($S54),"",OFFSET('Smelter Reference List'!$G$4,$S54-4,0))</f>
        <v>0</v>
      </c>
      <c r="I54" s="248" t="str">
        <f ca="1">IF(ISERROR($S54),"",OFFSET('Smelter Reference List'!$H$4,$S54-4,0))</f>
        <v>Halsbrücke</v>
      </c>
      <c r="J54" s="248" t="str">
        <f ca="1">IF(ISERROR($S54),"",OFFSET('Smelter Reference List'!$I$4,$S54-4,0))</f>
        <v>Saxony</v>
      </c>
      <c r="K54" s="245"/>
      <c r="L54" s="245"/>
      <c r="M54" s="245"/>
      <c r="N54" s="245"/>
      <c r="O54" s="245"/>
      <c r="P54" s="245"/>
      <c r="Q54" s="246"/>
      <c r="R54" s="233"/>
      <c r="S54" s="234">
        <f ca="1">IF(C54="",NA(),MATCH($B54&amp;$C54,'Smelter Reference List'!$J:$J,0))</f>
        <v>346</v>
      </c>
      <c r="T54" s="235"/>
      <c r="U54" s="235">
        <f t="shared" ca="1" si="0"/>
        <v>0</v>
      </c>
      <c r="V54" s="235"/>
      <c r="W54" s="235"/>
      <c r="Y54" s="228" t="str">
        <f t="shared" ca="1" si="1"/>
        <v>TinFeinhütte Halsbrücke GmbH</v>
      </c>
    </row>
    <row r="55" spans="1:25" s="228" customFormat="1" ht="20.25">
      <c r="A55" s="298" t="s">
        <v>1371</v>
      </c>
      <c r="B55" s="232" t="str">
        <f ca="1">IF(LEN(A55)=0,"",INDEX('Smelter Reference List'!$A:$A,MATCH($A55,'Smelter Reference List'!$E:$E,0)))</f>
        <v>Tin</v>
      </c>
      <c r="C55" s="297" t="str">
        <f ca="1">IF(LEN(A55)=0,"",INDEX('Smelter Reference List'!$C:$C,MATCH($A55,'Smelter Reference List'!$E:$E,0)))</f>
        <v>Fenix Metals</v>
      </c>
      <c r="D55" s="161" t="str">
        <f ca="1">IF(ISERROR($S55),"",OFFSET('Smelter Reference List'!$C$4,$S55-4,0)&amp;"")</f>
        <v>Fenix Metals</v>
      </c>
      <c r="E55" s="161" t="str">
        <f ca="1">IF(ISERROR($S55),"",OFFSET('Smelter Reference List'!$D$4,$S55-4,0)&amp;"")</f>
        <v>POLAND</v>
      </c>
      <c r="F55" s="161" t="str">
        <f ca="1">IF(ISERROR($S55),"",OFFSET('Smelter Reference List'!$E$4,$S55-4,0))</f>
        <v>CID000468</v>
      </c>
      <c r="G55" s="161" t="str">
        <f ca="1">IF(C55=$U$4,"Enter smelter details", IF(ISERROR($S55),"",OFFSET('Smelter Reference List'!$F$4,$S55-4,0)))</f>
        <v>CFSI</v>
      </c>
      <c r="H55" s="247">
        <f ca="1">IF(ISERROR($S55),"",OFFSET('Smelter Reference List'!$G$4,$S55-4,0))</f>
        <v>0</v>
      </c>
      <c r="I55" s="248" t="str">
        <f ca="1">IF(ISERROR($S55),"",OFFSET('Smelter Reference List'!$H$4,$S55-4,0))</f>
        <v>Chmielów</v>
      </c>
      <c r="J55" s="248" t="str">
        <f ca="1">IF(ISERROR($S55),"",OFFSET('Smelter Reference List'!$I$4,$S55-4,0))</f>
        <v>Subcarpathian Voivodeship</v>
      </c>
      <c r="K55" s="245"/>
      <c r="L55" s="245"/>
      <c r="M55" s="245"/>
      <c r="N55" s="245"/>
      <c r="O55" s="245"/>
      <c r="P55" s="245"/>
      <c r="Q55" s="246"/>
      <c r="R55" s="233"/>
      <c r="S55" s="234">
        <f ca="1">IF(C55="",NA(),MATCH($B55&amp;$C55,'Smelter Reference List'!$J:$J,0))</f>
        <v>347</v>
      </c>
      <c r="T55" s="235"/>
      <c r="U55" s="235">
        <f t="shared" ca="1" si="0"/>
        <v>0</v>
      </c>
      <c r="V55" s="235"/>
      <c r="W55" s="235"/>
      <c r="Y55" s="228" t="str">
        <f t="shared" ca="1" si="1"/>
        <v>TinFenix Metals</v>
      </c>
    </row>
    <row r="56" spans="1:25" s="228" customFormat="1" ht="20.25">
      <c r="A56" s="298" t="s">
        <v>1259</v>
      </c>
      <c r="B56" s="232" t="str">
        <f ca="1">IF(LEN(A56)=0,"",INDEX('Smelter Reference List'!$A:$A,MATCH($A56,'Smelter Reference List'!$E:$E,0)))</f>
        <v>Gold</v>
      </c>
      <c r="C56" s="297" t="str">
        <f ca="1">IF(LEN(A56)=0,"",INDEX('Smelter Reference List'!$C:$C,MATCH($A56,'Smelter Reference List'!$E:$E,0)))</f>
        <v>OJSC Novosibirsk Refinery</v>
      </c>
      <c r="D56" s="161" t="str">
        <f ca="1">IF(ISERROR($S56),"",OFFSET('Smelter Reference List'!$C$4,$S56-4,0)&amp;"")</f>
        <v>OJSC Novosibirsk Refinery</v>
      </c>
      <c r="E56" s="161" t="str">
        <f ca="1">IF(ISERROR($S56),"",OFFSET('Smelter Reference List'!$D$4,$S56-4,0)&amp;"")</f>
        <v>RUSSIAN FEDERATION</v>
      </c>
      <c r="F56" s="161" t="str">
        <f ca="1">IF(ISERROR($S56),"",OFFSET('Smelter Reference List'!$E$4,$S56-4,0))</f>
        <v>CID000493</v>
      </c>
      <c r="G56" s="161" t="str">
        <f ca="1">IF(C56=$U$4,"Enter smelter details", IF(ISERROR($S56),"",OFFSET('Smelter Reference List'!$F$4,$S56-4,0)))</f>
        <v>CFSI</v>
      </c>
      <c r="H56" s="247">
        <f ca="1">IF(ISERROR($S56),"",OFFSET('Smelter Reference List'!$G$4,$S56-4,0))</f>
        <v>0</v>
      </c>
      <c r="I56" s="248" t="str">
        <f ca="1">IF(ISERROR($S56),"",OFFSET('Smelter Reference List'!$H$4,$S56-4,0))</f>
        <v>Novosibirsk</v>
      </c>
      <c r="J56" s="248" t="str">
        <f ca="1">IF(ISERROR($S56),"",OFFSET('Smelter Reference List'!$I$4,$S56-4,0))</f>
        <v>Novosibirsk Province</v>
      </c>
      <c r="K56" s="245"/>
      <c r="L56" s="245"/>
      <c r="M56" s="245"/>
      <c r="N56" s="245"/>
      <c r="O56" s="245"/>
      <c r="P56" s="245"/>
      <c r="Q56" s="246"/>
      <c r="R56" s="233"/>
      <c r="S56" s="234">
        <f ca="1">IF(C56="",NA(),MATCH($B56&amp;$C56,'Smelter Reference List'!$J:$J,0))</f>
        <v>144</v>
      </c>
      <c r="T56" s="235"/>
      <c r="U56" s="235">
        <f t="shared" ca="1" si="0"/>
        <v>0</v>
      </c>
      <c r="V56" s="235"/>
      <c r="W56" s="235"/>
      <c r="Y56" s="228" t="str">
        <f t="shared" ca="1" si="1"/>
        <v>GoldOJSC Novosibirsk Refinery</v>
      </c>
    </row>
    <row r="57" spans="1:25" s="228" customFormat="1" ht="20.25">
      <c r="A57" s="298" t="s">
        <v>1413</v>
      </c>
      <c r="B57" s="232" t="str">
        <f ca="1">IF(LEN(A57)=0,"",INDEX('Smelter Reference List'!$A:$A,MATCH($A57,'Smelter Reference List'!$E:$E,0)))</f>
        <v>Tungsten</v>
      </c>
      <c r="C57" s="297" t="str">
        <f ca="1">IF(LEN(A57)=0,"",INDEX('Smelter Reference List'!$C:$C,MATCH($A57,'Smelter Reference List'!$E:$E,0)))</f>
        <v>Fujian Jinxin Tungsten Co., Ltd.</v>
      </c>
      <c r="D57" s="161" t="str">
        <f ca="1">IF(ISERROR($S57),"",OFFSET('Smelter Reference List'!$C$4,$S57-4,0)&amp;"")</f>
        <v>Fujian Jinxin Tungsten Co., Ltd.</v>
      </c>
      <c r="E57" s="161" t="str">
        <f ca="1">IF(ISERROR($S57),"",OFFSET('Smelter Reference List'!$D$4,$S57-4,0)&amp;"")</f>
        <v>CHINA</v>
      </c>
      <c r="F57" s="161" t="str">
        <f ca="1">IF(ISERROR($S57),"",OFFSET('Smelter Reference List'!$E$4,$S57-4,0))</f>
        <v>CID000499</v>
      </c>
      <c r="G57" s="161" t="str">
        <f ca="1">IF(C57=$U$4,"Enter smelter details", IF(ISERROR($S57),"",OFFSET('Smelter Reference List'!$F$4,$S57-4,0)))</f>
        <v>CFSI</v>
      </c>
      <c r="H57" s="247">
        <f ca="1">IF(ISERROR($S57),"",OFFSET('Smelter Reference List'!$G$4,$S57-4,0))</f>
        <v>0</v>
      </c>
      <c r="I57" s="248" t="str">
        <f ca="1">IF(ISERROR($S57),"",OFFSET('Smelter Reference List'!$H$4,$S57-4,0))</f>
        <v>Yanshi</v>
      </c>
      <c r="J57" s="248" t="str">
        <f ca="1">IF(ISERROR($S57),"",OFFSET('Smelter Reference List'!$I$4,$S57-4,0))</f>
        <v>Fujian</v>
      </c>
      <c r="K57" s="245"/>
      <c r="L57" s="245"/>
      <c r="M57" s="245"/>
      <c r="N57" s="245"/>
      <c r="O57" s="245"/>
      <c r="P57" s="245"/>
      <c r="Q57" s="246"/>
      <c r="R57" s="233"/>
      <c r="S57" s="234">
        <f ca="1">IF(C57="",NA(),MATCH($B57&amp;$C57,'Smelter Reference List'!$J:$J,0))</f>
        <v>483</v>
      </c>
      <c r="T57" s="235"/>
      <c r="U57" s="235">
        <f t="shared" ca="1" si="0"/>
        <v>0</v>
      </c>
      <c r="V57" s="235"/>
      <c r="W57" s="235"/>
      <c r="Y57" s="228" t="str">
        <f t="shared" ca="1" si="1"/>
        <v>TungstenFujian Jinxin Tungsten Co., Ltd.</v>
      </c>
    </row>
    <row r="58" spans="1:25" s="228" customFormat="1" ht="20.25">
      <c r="A58" s="298" t="s">
        <v>1260</v>
      </c>
      <c r="B58" s="232" t="str">
        <f ca="1">IF(LEN(A58)=0,"",INDEX('Smelter Reference List'!$A:$A,MATCH($A58,'Smelter Reference List'!$E:$E,0)))</f>
        <v>Gold</v>
      </c>
      <c r="C58" s="297" t="str">
        <f ca="1">IF(LEN(A58)=0,"",INDEX('Smelter Reference List'!$C:$C,MATCH($A58,'Smelter Reference List'!$E:$E,0)))</f>
        <v>Gansu Seemine Material Hi-Tech Co., Ltd.</v>
      </c>
      <c r="D58" s="161" t="str">
        <f ca="1">IF(ISERROR($S58),"",OFFSET('Smelter Reference List'!$C$4,$S58-4,0)&amp;"")</f>
        <v>Gansu Seemine Material Hi-Tech Co., Ltd.</v>
      </c>
      <c r="E58" s="161" t="str">
        <f ca="1">IF(ISERROR($S58),"",OFFSET('Smelter Reference List'!$D$4,$S58-4,0)&amp;"")</f>
        <v>CHINA</v>
      </c>
      <c r="F58" s="161" t="str">
        <f ca="1">IF(ISERROR($S58),"",OFFSET('Smelter Reference List'!$E$4,$S58-4,0))</f>
        <v>CID000522</v>
      </c>
      <c r="G58" s="161" t="str">
        <f ca="1">IF(C58=$U$4,"Enter smelter details", IF(ISERROR($S58),"",OFFSET('Smelter Reference List'!$F$4,$S58-4,0)))</f>
        <v>CFSI</v>
      </c>
      <c r="H58" s="247">
        <f ca="1">IF(ISERROR($S58),"",OFFSET('Smelter Reference List'!$G$4,$S58-4,0))</f>
        <v>0</v>
      </c>
      <c r="I58" s="248" t="str">
        <f ca="1">IF(ISERROR($S58),"",OFFSET('Smelter Reference List'!$H$4,$S58-4,0))</f>
        <v>Lanzhou</v>
      </c>
      <c r="J58" s="248" t="str">
        <f ca="1">IF(ISERROR($S58),"",OFFSET('Smelter Reference List'!$I$4,$S58-4,0))</f>
        <v>Gansu</v>
      </c>
      <c r="K58" s="245"/>
      <c r="L58" s="245"/>
      <c r="M58" s="245"/>
      <c r="N58" s="245"/>
      <c r="O58" s="245"/>
      <c r="P58" s="245"/>
      <c r="Q58" s="246"/>
      <c r="R58" s="233"/>
      <c r="S58" s="234">
        <f ca="1">IF(C58="",NA(),MATCH($B58&amp;$C58,'Smelter Reference List'!$J:$J,0))</f>
        <v>61</v>
      </c>
      <c r="T58" s="235"/>
      <c r="U58" s="235">
        <f t="shared" ca="1" si="0"/>
        <v>0</v>
      </c>
      <c r="V58" s="235"/>
      <c r="W58" s="235"/>
      <c r="Y58" s="228" t="str">
        <f t="shared" ca="1" si="1"/>
        <v>GoldGansu Seemine Material Hi-Tech Co., Ltd.</v>
      </c>
    </row>
    <row r="59" spans="1:25" s="228" customFormat="1" ht="20.25">
      <c r="A59" s="298" t="s">
        <v>1372</v>
      </c>
      <c r="B59" s="232" t="str">
        <f ca="1">IF(LEN(A59)=0,"",INDEX('Smelter Reference List'!$A:$A,MATCH($A59,'Smelter Reference List'!$E:$E,0)))</f>
        <v>Tin</v>
      </c>
      <c r="C59" s="297" t="str">
        <f ca="1">IF(LEN(A59)=0,"",INDEX('Smelter Reference List'!$C:$C,MATCH($A59,'Smelter Reference List'!$E:$E,0)))</f>
        <v>Gejiu Non-Ferrous Metal Processing Co., Ltd.</v>
      </c>
      <c r="D59" s="161" t="str">
        <f ca="1">IF(ISERROR($S59),"",OFFSET('Smelter Reference List'!$C$4,$S59-4,0)&amp;"")</f>
        <v>Gejiu Non-Ferrous Metal Processing Co., Ltd.</v>
      </c>
      <c r="E59" s="161" t="str">
        <f ca="1">IF(ISERROR($S59),"",OFFSET('Smelter Reference List'!$D$4,$S59-4,0)&amp;"")</f>
        <v>CHINA</v>
      </c>
      <c r="F59" s="161" t="str">
        <f ca="1">IF(ISERROR($S59),"",OFFSET('Smelter Reference List'!$E$4,$S59-4,0))</f>
        <v>CID000538</v>
      </c>
      <c r="G59" s="161" t="str">
        <f ca="1">IF(C59=$U$4,"Enter smelter details", IF(ISERROR($S59),"",OFFSET('Smelter Reference List'!$F$4,$S59-4,0)))</f>
        <v>CFSI</v>
      </c>
      <c r="H59" s="247">
        <f ca="1">IF(ISERROR($S59),"",OFFSET('Smelter Reference List'!$G$4,$S59-4,0))</f>
        <v>0</v>
      </c>
      <c r="I59" s="248" t="str">
        <f ca="1">IF(ISERROR($S59),"",OFFSET('Smelter Reference List'!$H$4,$S59-4,0))</f>
        <v>Geiju</v>
      </c>
      <c r="J59" s="248" t="str">
        <f ca="1">IF(ISERROR($S59),"",OFFSET('Smelter Reference List'!$I$4,$S59-4,0))</f>
        <v>Yunnan</v>
      </c>
      <c r="K59" s="245"/>
      <c r="L59" s="245"/>
      <c r="M59" s="245"/>
      <c r="N59" s="245"/>
      <c r="O59" s="245"/>
      <c r="P59" s="245"/>
      <c r="Q59" s="246"/>
      <c r="R59" s="233"/>
      <c r="S59" s="234">
        <f ca="1">IF(C59="",NA(),MATCH($B59&amp;$C59,'Smelter Reference List'!$J:$J,0))</f>
        <v>353</v>
      </c>
      <c r="T59" s="235"/>
      <c r="U59" s="235">
        <f t="shared" ca="1" si="0"/>
        <v>0</v>
      </c>
      <c r="V59" s="235"/>
      <c r="W59" s="235"/>
      <c r="Y59" s="228" t="str">
        <f t="shared" ca="1" si="1"/>
        <v>TinGejiu Non-Ferrous Metal Processing Co., Ltd.</v>
      </c>
    </row>
    <row r="60" spans="1:25" s="228" customFormat="1" ht="20.25">
      <c r="A60" s="298" t="s">
        <v>1373</v>
      </c>
      <c r="B60" s="232" t="str">
        <f ca="1">IF(LEN(A60)=0,"",INDEX('Smelter Reference List'!$A:$A,MATCH($A60,'Smelter Reference List'!$E:$E,0)))</f>
        <v>Tin</v>
      </c>
      <c r="C60" s="297" t="str">
        <f ca="1">IF(LEN(A60)=0,"",INDEX('Smelter Reference List'!$C:$C,MATCH($A60,'Smelter Reference List'!$E:$E,0)))</f>
        <v>Gejiu Zili Mining And Metallurgy Co., Ltd.</v>
      </c>
      <c r="D60" s="161" t="str">
        <f ca="1">IF(ISERROR($S60),"",OFFSET('Smelter Reference List'!$C$4,$S60-4,0)&amp;"")</f>
        <v>Gejiu Zili Mining And Metallurgy Co., Ltd.</v>
      </c>
      <c r="E60" s="161" t="str">
        <f ca="1">IF(ISERROR($S60),"",OFFSET('Smelter Reference List'!$D$4,$S60-4,0)&amp;"")</f>
        <v>CHINA</v>
      </c>
      <c r="F60" s="161" t="str">
        <f ca="1">IF(ISERROR($S60),"",OFFSET('Smelter Reference List'!$E$4,$S60-4,0))</f>
        <v>CID000555</v>
      </c>
      <c r="G60" s="161" t="str">
        <f ca="1">IF(C60=$U$4,"Enter smelter details", IF(ISERROR($S60),"",OFFSET('Smelter Reference List'!$F$4,$S60-4,0)))</f>
        <v>CFSI</v>
      </c>
      <c r="H60" s="247">
        <f ca="1">IF(ISERROR($S60),"",OFFSET('Smelter Reference List'!$G$4,$S60-4,0))</f>
        <v>0</v>
      </c>
      <c r="I60" s="248" t="str">
        <f ca="1">IF(ISERROR($S60),"",OFFSET('Smelter Reference List'!$H$4,$S60-4,0))</f>
        <v>Geiju</v>
      </c>
      <c r="J60" s="248" t="str">
        <f ca="1">IF(ISERROR($S60),"",OFFSET('Smelter Reference List'!$I$4,$S60-4,0))</f>
        <v>Yunnan</v>
      </c>
      <c r="K60" s="245"/>
      <c r="L60" s="245"/>
      <c r="M60" s="245"/>
      <c r="N60" s="245"/>
      <c r="O60" s="245"/>
      <c r="P60" s="245"/>
      <c r="Q60" s="246"/>
      <c r="R60" s="233"/>
      <c r="S60" s="234">
        <f ca="1">IF(C60="",NA(),MATCH($B60&amp;$C60,'Smelter Reference List'!$J:$J,0))</f>
        <v>356</v>
      </c>
      <c r="T60" s="235"/>
      <c r="U60" s="235">
        <f t="shared" ref="U60:U113" ca="1" si="2">IF(AND(C60="Smelter not listed",OR(LEN(D60)=0,LEN(E60)=0)),1,0)</f>
        <v>0</v>
      </c>
      <c r="V60" s="235"/>
      <c r="W60" s="235"/>
      <c r="Y60" s="228" t="str">
        <f t="shared" ref="Y60:Y113" ca="1" si="3">B60&amp;C60</f>
        <v>TinGejiu Zili Mining And Metallurgy Co., Ltd.</v>
      </c>
    </row>
    <row r="61" spans="1:25" s="228" customFormat="1" ht="20.25">
      <c r="A61" s="298" t="s">
        <v>1414</v>
      </c>
      <c r="B61" s="232" t="str">
        <f ca="1">IF(LEN(A61)=0,"",INDEX('Smelter Reference List'!$A:$A,MATCH($A61,'Smelter Reference List'!$E:$E,0)))</f>
        <v>Tungsten</v>
      </c>
      <c r="C61" s="297" t="str">
        <f ca="1">IF(LEN(A61)=0,"",INDEX('Smelter Reference List'!$C:$C,MATCH($A61,'Smelter Reference List'!$E:$E,0)))</f>
        <v>Global Tungsten &amp; Powders Corp.</v>
      </c>
      <c r="D61" s="161" t="str">
        <f ca="1">IF(ISERROR($S61),"",OFFSET('Smelter Reference List'!$C$4,$S61-4,0)&amp;"")</f>
        <v>Global Tungsten &amp; Powders Corp.</v>
      </c>
      <c r="E61" s="161" t="str">
        <f ca="1">IF(ISERROR($S61),"",OFFSET('Smelter Reference List'!$D$4,$S61-4,0)&amp;"")</f>
        <v>UNITED STATES</v>
      </c>
      <c r="F61" s="161" t="str">
        <f ca="1">IF(ISERROR($S61),"",OFFSET('Smelter Reference List'!$E$4,$S61-4,0))</f>
        <v>CID000568</v>
      </c>
      <c r="G61" s="161" t="str">
        <f ca="1">IF(C61=$U$4,"Enter smelter details", IF(ISERROR($S61),"",OFFSET('Smelter Reference List'!$F$4,$S61-4,0)))</f>
        <v>CFSI</v>
      </c>
      <c r="H61" s="247">
        <f ca="1">IF(ISERROR($S61),"",OFFSET('Smelter Reference List'!$G$4,$S61-4,0))</f>
        <v>0</v>
      </c>
      <c r="I61" s="248" t="str">
        <f ca="1">IF(ISERROR($S61),"",OFFSET('Smelter Reference List'!$H$4,$S61-4,0))</f>
        <v>Towanda</v>
      </c>
      <c r="J61" s="248" t="str">
        <f ca="1">IF(ISERROR($S61),"",OFFSET('Smelter Reference List'!$I$4,$S61-4,0))</f>
        <v>Pennsylvania</v>
      </c>
      <c r="K61" s="245"/>
      <c r="L61" s="245"/>
      <c r="M61" s="245"/>
      <c r="N61" s="245"/>
      <c r="O61" s="245"/>
      <c r="P61" s="245"/>
      <c r="Q61" s="246"/>
      <c r="R61" s="233"/>
      <c r="S61" s="234">
        <f ca="1">IF(C61="",NA(),MATCH($B61&amp;$C61,'Smelter Reference List'!$J:$J,0))</f>
        <v>490</v>
      </c>
      <c r="T61" s="235"/>
      <c r="U61" s="235">
        <f t="shared" ca="1" si="2"/>
        <v>0</v>
      </c>
      <c r="V61" s="235"/>
      <c r="W61" s="235"/>
      <c r="Y61" s="228" t="str">
        <f t="shared" ca="1" si="3"/>
        <v>TungstenGlobal Tungsten &amp; Powders Corp.</v>
      </c>
    </row>
    <row r="62" spans="1:25" s="228" customFormat="1" ht="20.25">
      <c r="A62" s="298" t="s">
        <v>1344</v>
      </c>
      <c r="B62" s="232" t="str">
        <f ca="1">IF(LEN(A62)=0,"",INDEX('Smelter Reference List'!$A:$A,MATCH($A62,'Smelter Reference List'!$E:$E,0)))</f>
        <v>Tantalum</v>
      </c>
      <c r="C62" s="297" t="str">
        <f ca="1">IF(LEN(A62)=0,"",INDEX('Smelter Reference List'!$C:$C,MATCH($A62,'Smelter Reference List'!$E:$E,0)))</f>
        <v>Guangdong Zhiyuan New Material Co., Ltd.</v>
      </c>
      <c r="D62" s="161" t="str">
        <f ca="1">IF(ISERROR($S62),"",OFFSET('Smelter Reference List'!$C$4,$S62-4,0)&amp;"")</f>
        <v>Guangdong Zhiyuan New Material Co., Ltd.</v>
      </c>
      <c r="E62" s="161" t="str">
        <f ca="1">IF(ISERROR($S62),"",OFFSET('Smelter Reference List'!$D$4,$S62-4,0)&amp;"")</f>
        <v>CHINA</v>
      </c>
      <c r="F62" s="161" t="str">
        <f ca="1">IF(ISERROR($S62),"",OFFSET('Smelter Reference List'!$E$4,$S62-4,0))</f>
        <v>CID000616</v>
      </c>
      <c r="G62" s="161" t="str">
        <f ca="1">IF(C62=$U$4,"Enter smelter details", IF(ISERROR($S62),"",OFFSET('Smelter Reference List'!$F$4,$S62-4,0)))</f>
        <v>CFSI</v>
      </c>
      <c r="H62" s="247">
        <f ca="1">IF(ISERROR($S62),"",OFFSET('Smelter Reference List'!$G$4,$S62-4,0))</f>
        <v>0</v>
      </c>
      <c r="I62" s="248" t="str">
        <f ca="1">IF(ISERROR($S62),"",OFFSET('Smelter Reference List'!$H$4,$S62-4,0))</f>
        <v>Yingde</v>
      </c>
      <c r="J62" s="248" t="str">
        <f ca="1">IF(ISERROR($S62),"",OFFSET('Smelter Reference List'!$I$4,$S62-4,0))</f>
        <v>Guangdong</v>
      </c>
      <c r="K62" s="245"/>
      <c r="L62" s="245"/>
      <c r="M62" s="245"/>
      <c r="N62" s="245"/>
      <c r="O62" s="245"/>
      <c r="P62" s="245"/>
      <c r="Q62" s="246"/>
      <c r="R62" s="233"/>
      <c r="S62" s="234">
        <f ca="1">IF(C62="",NA(),MATCH($B62&amp;$C62,'Smelter Reference List'!$J:$J,0))</f>
        <v>253</v>
      </c>
      <c r="T62" s="235"/>
      <c r="U62" s="235">
        <f t="shared" ca="1" si="2"/>
        <v>0</v>
      </c>
      <c r="V62" s="235"/>
      <c r="W62" s="235"/>
      <c r="Y62" s="228" t="str">
        <f t="shared" ca="1" si="3"/>
        <v>TantalumGuangdong Zhiyuan New Material Co., Ltd.</v>
      </c>
    </row>
    <row r="63" spans="1:25" s="228" customFormat="1" ht="20.25">
      <c r="A63" s="298" t="s">
        <v>3184</v>
      </c>
      <c r="B63" s="232" t="str">
        <f ca="1">IF(LEN(A63)=0,"",INDEX('Smelter Reference List'!$A:$A,MATCH($A63,'Smelter Reference List'!$E:$E,0)))</f>
        <v>Gold</v>
      </c>
      <c r="C63" s="297" t="str">
        <f ca="1">IF(LEN(A63)=0,"",INDEX('Smelter Reference List'!$C:$C,MATCH($A63,'Smelter Reference List'!$E:$E,0)))</f>
        <v>Guoda Safina High-Tech Environmental Refinery Co., Ltd.</v>
      </c>
      <c r="D63" s="161" t="str">
        <f ca="1">IF(ISERROR($S63),"",OFFSET('Smelter Reference List'!$C$4,$S63-4,0)&amp;"")</f>
        <v>Guoda Safina High-Tech Environmental Refinery Co., Ltd.</v>
      </c>
      <c r="E63" s="161" t="str">
        <f ca="1">IF(ISERROR($S63),"",OFFSET('Smelter Reference List'!$D$4,$S63-4,0)&amp;"")</f>
        <v>CHINA</v>
      </c>
      <c r="F63" s="161" t="str">
        <f ca="1">IF(ISERROR($S63),"",OFFSET('Smelter Reference List'!$E$4,$S63-4,0))</f>
        <v>CID000651</v>
      </c>
      <c r="G63" s="161" t="str">
        <f ca="1">IF(C63=$U$4,"Enter smelter details", IF(ISERROR($S63),"",OFFSET('Smelter Reference List'!$F$4,$S63-4,0)))</f>
        <v>CFSI</v>
      </c>
      <c r="H63" s="247">
        <f ca="1">IF(ISERROR($S63),"",OFFSET('Smelter Reference List'!$G$4,$S63-4,0))</f>
        <v>0</v>
      </c>
      <c r="I63" s="248" t="str">
        <f ca="1">IF(ISERROR($S63),"",OFFSET('Smelter Reference List'!$H$4,$S63-4,0))</f>
        <v>Zhaoyuan</v>
      </c>
      <c r="J63" s="248" t="str">
        <f ca="1">IF(ISERROR($S63),"",OFFSET('Smelter Reference List'!$I$4,$S63-4,0))</f>
        <v>Shandong</v>
      </c>
      <c r="K63" s="245"/>
      <c r="L63" s="245"/>
      <c r="M63" s="245"/>
      <c r="N63" s="245"/>
      <c r="O63" s="245"/>
      <c r="P63" s="245"/>
      <c r="Q63" s="246"/>
      <c r="R63" s="233"/>
      <c r="S63" s="234">
        <f ca="1">IF(C63="",NA(),MATCH($B63&amp;$C63,'Smelter Reference List'!$J:$J,0))</f>
        <v>69</v>
      </c>
      <c r="T63" s="235"/>
      <c r="U63" s="235">
        <f t="shared" ca="1" si="2"/>
        <v>0</v>
      </c>
      <c r="V63" s="235"/>
      <c r="W63" s="235"/>
      <c r="Y63" s="228" t="str">
        <f t="shared" ca="1" si="3"/>
        <v>GoldGuoda Safina High-Tech Environmental Refinery Co., Ltd.</v>
      </c>
    </row>
    <row r="64" spans="1:25" s="228" customFormat="1" ht="20.25">
      <c r="A64" s="298" t="s">
        <v>724</v>
      </c>
      <c r="B64" s="232" t="str">
        <f ca="1">IF(LEN(A64)=0,"",INDEX('Smelter Reference List'!$A:$A,MATCH($A64,'Smelter Reference List'!$E:$E,0)))</f>
        <v>Gold</v>
      </c>
      <c r="C64" s="297" t="str">
        <f ca="1">IF(LEN(A64)=0,"",INDEX('Smelter Reference List'!$C:$C,MATCH($A64,'Smelter Reference List'!$E:$E,0)))</f>
        <v>Hangzhou Fuchunjiang Smelting Co., Ltd.</v>
      </c>
      <c r="D64" s="161" t="str">
        <f ca="1">IF(ISERROR($S64),"",OFFSET('Smelter Reference List'!$C$4,$S64-4,0)&amp;"")</f>
        <v>Hangzhou Fuchunjiang Smelting Co., Ltd.</v>
      </c>
      <c r="E64" s="161" t="str">
        <f ca="1">IF(ISERROR($S64),"",OFFSET('Smelter Reference List'!$D$4,$S64-4,0)&amp;"")</f>
        <v>CHINA</v>
      </c>
      <c r="F64" s="161" t="str">
        <f ca="1">IF(ISERROR($S64),"",OFFSET('Smelter Reference List'!$E$4,$S64-4,0))</f>
        <v>CID000671</v>
      </c>
      <c r="G64" s="161" t="str">
        <f ca="1">IF(C64=$U$4,"Enter smelter details", IF(ISERROR($S64),"",OFFSET('Smelter Reference List'!$F$4,$S64-4,0)))</f>
        <v>CFSI</v>
      </c>
      <c r="H64" s="247">
        <f ca="1">IF(ISERROR($S64),"",OFFSET('Smelter Reference List'!$G$4,$S64-4,0))</f>
        <v>0</v>
      </c>
      <c r="I64" s="248" t="str">
        <f ca="1">IF(ISERROR($S64),"",OFFSET('Smelter Reference List'!$H$4,$S64-4,0))</f>
        <v>Fuyang</v>
      </c>
      <c r="J64" s="248" t="str">
        <f ca="1">IF(ISERROR($S64),"",OFFSET('Smelter Reference List'!$I$4,$S64-4,0))</f>
        <v>Zhejiang</v>
      </c>
      <c r="K64" s="245"/>
      <c r="L64" s="245"/>
      <c r="M64" s="245"/>
      <c r="N64" s="245"/>
      <c r="O64" s="245"/>
      <c r="P64" s="245"/>
      <c r="Q64" s="246"/>
      <c r="R64" s="233"/>
      <c r="S64" s="234">
        <f ca="1">IF(C64="",NA(),MATCH($B64&amp;$C64,'Smelter Reference List'!$J:$J,0))</f>
        <v>70</v>
      </c>
      <c r="T64" s="235"/>
      <c r="U64" s="235">
        <f t="shared" ca="1" si="2"/>
        <v>0</v>
      </c>
      <c r="V64" s="235"/>
      <c r="W64" s="235"/>
      <c r="Y64" s="228" t="str">
        <f t="shared" ca="1" si="3"/>
        <v>GoldHangzhou Fuchunjiang Smelting Co., Ltd.</v>
      </c>
    </row>
    <row r="65" spans="1:25" s="228" customFormat="1" ht="20.25">
      <c r="A65" s="298" t="s">
        <v>1263</v>
      </c>
      <c r="B65" s="232" t="str">
        <f ca="1">IF(LEN(A65)=0,"",INDEX('Smelter Reference List'!$A:$A,MATCH($A65,'Smelter Reference List'!$E:$E,0)))</f>
        <v>Gold</v>
      </c>
      <c r="C65" s="297" t="str">
        <f ca="1">IF(LEN(A65)=0,"",INDEX('Smelter Reference List'!$C:$C,MATCH($A65,'Smelter Reference List'!$E:$E,0)))</f>
        <v>Heimerle + Meule GmbH</v>
      </c>
      <c r="D65" s="161" t="str">
        <f ca="1">IF(ISERROR($S65),"",OFFSET('Smelter Reference List'!$C$4,$S65-4,0)&amp;"")</f>
        <v>Heimerle + Meule GmbH</v>
      </c>
      <c r="E65" s="161" t="str">
        <f ca="1">IF(ISERROR($S65),"",OFFSET('Smelter Reference List'!$D$4,$S65-4,0)&amp;"")</f>
        <v>GERMANY</v>
      </c>
      <c r="F65" s="161" t="str">
        <f ca="1">IF(ISERROR($S65),"",OFFSET('Smelter Reference List'!$E$4,$S65-4,0))</f>
        <v>CID000694</v>
      </c>
      <c r="G65" s="161" t="str">
        <f ca="1">IF(C65=$U$4,"Enter smelter details", IF(ISERROR($S65),"",OFFSET('Smelter Reference List'!$F$4,$S65-4,0)))</f>
        <v>CFSI</v>
      </c>
      <c r="H65" s="247">
        <f ca="1">IF(ISERROR($S65),"",OFFSET('Smelter Reference List'!$G$4,$S65-4,0))</f>
        <v>0</v>
      </c>
      <c r="I65" s="248" t="str">
        <f ca="1">IF(ISERROR($S65),"",OFFSET('Smelter Reference List'!$H$4,$S65-4,0))</f>
        <v>Pforzheim</v>
      </c>
      <c r="J65" s="248" t="str">
        <f ca="1">IF(ISERROR($S65),"",OFFSET('Smelter Reference List'!$I$4,$S65-4,0))</f>
        <v>Baden-Württemberg</v>
      </c>
      <c r="K65" s="245"/>
      <c r="L65" s="245"/>
      <c r="M65" s="245"/>
      <c r="N65" s="245"/>
      <c r="O65" s="245"/>
      <c r="P65" s="245"/>
      <c r="Q65" s="246"/>
      <c r="R65" s="233"/>
      <c r="S65" s="234">
        <f ca="1">IF(C65="",NA(),MATCH($B65&amp;$C65,'Smelter Reference List'!$J:$J,0))</f>
        <v>71</v>
      </c>
      <c r="T65" s="235"/>
      <c r="U65" s="235">
        <f t="shared" ca="1" si="2"/>
        <v>0</v>
      </c>
      <c r="V65" s="235"/>
      <c r="W65" s="235"/>
      <c r="Y65" s="228" t="str">
        <f t="shared" ca="1" si="3"/>
        <v>GoldHeimerle + Meule GmbH</v>
      </c>
    </row>
    <row r="66" spans="1:25" s="228" customFormat="1" ht="20.25">
      <c r="A66" s="298" t="s">
        <v>1264</v>
      </c>
      <c r="B66" s="232" t="str">
        <f ca="1">IF(LEN(A66)=0,"",INDEX('Smelter Reference List'!$A:$A,MATCH($A66,'Smelter Reference List'!$E:$E,0)))</f>
        <v>Gold</v>
      </c>
      <c r="C66" s="297" t="str">
        <f ca="1">IF(LEN(A66)=0,"",INDEX('Smelter Reference List'!$C:$C,MATCH($A66,'Smelter Reference List'!$E:$E,0)))</f>
        <v>Heraeus Ltd. Hong Kong</v>
      </c>
      <c r="D66" s="161" t="str">
        <f ca="1">IF(ISERROR($S66),"",OFFSET('Smelter Reference List'!$C$4,$S66-4,0)&amp;"")</f>
        <v>Heraeus Ltd. Hong Kong</v>
      </c>
      <c r="E66" s="161" t="str">
        <f ca="1">IF(ISERROR($S66),"",OFFSET('Smelter Reference List'!$D$4,$S66-4,0)&amp;"")</f>
        <v>CHINA</v>
      </c>
      <c r="F66" s="161" t="str">
        <f ca="1">IF(ISERROR($S66),"",OFFSET('Smelter Reference List'!$E$4,$S66-4,0))</f>
        <v>CID000707</v>
      </c>
      <c r="G66" s="161" t="str">
        <f ca="1">IF(C66=$U$4,"Enter smelter details", IF(ISERROR($S66),"",OFFSET('Smelter Reference List'!$F$4,$S66-4,0)))</f>
        <v>CFSI</v>
      </c>
      <c r="H66" s="247">
        <f ca="1">IF(ISERROR($S66),"",OFFSET('Smelter Reference List'!$G$4,$S66-4,0))</f>
        <v>0</v>
      </c>
      <c r="I66" s="248" t="str">
        <f ca="1">IF(ISERROR($S66),"",OFFSET('Smelter Reference List'!$H$4,$S66-4,0))</f>
        <v>Fanling</v>
      </c>
      <c r="J66" s="248" t="str">
        <f ca="1">IF(ISERROR($S66),"",OFFSET('Smelter Reference List'!$I$4,$S66-4,0))</f>
        <v>Hong Kong</v>
      </c>
      <c r="K66" s="245"/>
      <c r="L66" s="245"/>
      <c r="M66" s="245"/>
      <c r="N66" s="245"/>
      <c r="O66" s="245"/>
      <c r="P66" s="245"/>
      <c r="Q66" s="246"/>
      <c r="R66" s="233"/>
      <c r="S66" s="234">
        <f ca="1">IF(C66="",NA(),MATCH($B66&amp;$C66,'Smelter Reference List'!$J:$J,0))</f>
        <v>75</v>
      </c>
      <c r="T66" s="235"/>
      <c r="U66" s="235">
        <f t="shared" ca="1" si="2"/>
        <v>0</v>
      </c>
      <c r="V66" s="235"/>
      <c r="W66" s="235"/>
      <c r="Y66" s="228" t="str">
        <f t="shared" ca="1" si="3"/>
        <v>GoldHeraeus Ltd. Hong Kong</v>
      </c>
    </row>
    <row r="67" spans="1:25" s="228" customFormat="1" ht="20.25">
      <c r="A67" s="298" t="s">
        <v>1265</v>
      </c>
      <c r="B67" s="232" t="str">
        <f ca="1">IF(LEN(A67)=0,"",INDEX('Smelter Reference List'!$A:$A,MATCH($A67,'Smelter Reference List'!$E:$E,0)))</f>
        <v>Gold</v>
      </c>
      <c r="C67" s="297" t="str">
        <f ca="1">IF(LEN(A67)=0,"",INDEX('Smelter Reference List'!$C:$C,MATCH($A67,'Smelter Reference List'!$E:$E,0)))</f>
        <v>Heraeus Precious Metals GmbH &amp; Co. KG</v>
      </c>
      <c r="D67" s="161" t="str">
        <f ca="1">IF(ISERROR($S67),"",OFFSET('Smelter Reference List'!$C$4,$S67-4,0)&amp;"")</f>
        <v>Heraeus Precious Metals GmbH &amp; Co. KG</v>
      </c>
      <c r="E67" s="161" t="str">
        <f ca="1">IF(ISERROR($S67),"",OFFSET('Smelter Reference List'!$D$4,$S67-4,0)&amp;"")</f>
        <v>GERMANY</v>
      </c>
      <c r="F67" s="161" t="str">
        <f ca="1">IF(ISERROR($S67),"",OFFSET('Smelter Reference List'!$E$4,$S67-4,0))</f>
        <v>CID000711</v>
      </c>
      <c r="G67" s="161" t="str">
        <f ca="1">IF(C67=$U$4,"Enter smelter details", IF(ISERROR($S67),"",OFFSET('Smelter Reference List'!$F$4,$S67-4,0)))</f>
        <v>CFSI</v>
      </c>
      <c r="H67" s="247">
        <f ca="1">IF(ISERROR($S67),"",OFFSET('Smelter Reference List'!$G$4,$S67-4,0))</f>
        <v>0</v>
      </c>
      <c r="I67" s="248" t="str">
        <f ca="1">IF(ISERROR($S67),"",OFFSET('Smelter Reference List'!$H$4,$S67-4,0))</f>
        <v>Hanau</v>
      </c>
      <c r="J67" s="248" t="str">
        <f ca="1">IF(ISERROR($S67),"",OFFSET('Smelter Reference List'!$I$4,$S67-4,0))</f>
        <v>Hesse</v>
      </c>
      <c r="K67" s="245"/>
      <c r="L67" s="245"/>
      <c r="M67" s="245"/>
      <c r="N67" s="245"/>
      <c r="O67" s="245"/>
      <c r="P67" s="245"/>
      <c r="Q67" s="246"/>
      <c r="R67" s="233"/>
      <c r="S67" s="234">
        <f ca="1">IF(C67="",NA(),MATCH($B67&amp;$C67,'Smelter Reference List'!$J:$J,0))</f>
        <v>76</v>
      </c>
      <c r="T67" s="235"/>
      <c r="U67" s="235">
        <f t="shared" ca="1" si="2"/>
        <v>0</v>
      </c>
      <c r="V67" s="235"/>
      <c r="W67" s="235"/>
      <c r="Y67" s="228" t="str">
        <f t="shared" ca="1" si="3"/>
        <v>GoldHeraeus Precious Metals GmbH &amp; Co. KG</v>
      </c>
    </row>
    <row r="68" spans="1:25" s="228" customFormat="1" ht="20.25">
      <c r="A68" s="298" t="s">
        <v>1345</v>
      </c>
      <c r="B68" s="232" t="str">
        <f ca="1">IF(LEN(A68)=0,"",INDEX('Smelter Reference List'!$A:$A,MATCH($A68,'Smelter Reference List'!$E:$E,0)))</f>
        <v>Tantalum</v>
      </c>
      <c r="C68" s="297" t="str">
        <f ca="1">IF(LEN(A68)=0,"",INDEX('Smelter Reference List'!$C:$C,MATCH($A68,'Smelter Reference List'!$E:$E,0)))</f>
        <v>Hi-Temp Specialty Metals, Inc.</v>
      </c>
      <c r="D68" s="161" t="str">
        <f ca="1">IF(ISERROR($S68),"",OFFSET('Smelter Reference List'!$C$4,$S68-4,0)&amp;"")</f>
        <v>Hi-Temp Specialty Metals, Inc.</v>
      </c>
      <c r="E68" s="161" t="str">
        <f ca="1">IF(ISERROR($S68),"",OFFSET('Smelter Reference List'!$D$4,$S68-4,0)&amp;"")</f>
        <v>UNITED STATES</v>
      </c>
      <c r="F68" s="161" t="str">
        <f ca="1">IF(ISERROR($S68),"",OFFSET('Smelter Reference List'!$E$4,$S68-4,0))</f>
        <v>CID000731</v>
      </c>
      <c r="G68" s="161" t="str">
        <f ca="1">IF(C68=$U$4,"Enter smelter details", IF(ISERROR($S68),"",OFFSET('Smelter Reference List'!$F$4,$S68-4,0)))</f>
        <v>CFSI</v>
      </c>
      <c r="H68" s="247">
        <f ca="1">IF(ISERROR($S68),"",OFFSET('Smelter Reference List'!$G$4,$S68-4,0))</f>
        <v>0</v>
      </c>
      <c r="I68" s="248" t="str">
        <f ca="1">IF(ISERROR($S68),"",OFFSET('Smelter Reference List'!$H$4,$S68-4,0))</f>
        <v>Yaphank</v>
      </c>
      <c r="J68" s="248" t="str">
        <f ca="1">IF(ISERROR($S68),"",OFFSET('Smelter Reference List'!$I$4,$S68-4,0))</f>
        <v>New York</v>
      </c>
      <c r="K68" s="245"/>
      <c r="L68" s="245"/>
      <c r="M68" s="245"/>
      <c r="N68" s="245"/>
      <c r="O68" s="245"/>
      <c r="P68" s="245"/>
      <c r="Q68" s="246"/>
      <c r="R68" s="233"/>
      <c r="S68" s="234">
        <f ca="1">IF(C68="",NA(),MATCH($B68&amp;$C68,'Smelter Reference List'!$J:$J,0))</f>
        <v>263</v>
      </c>
      <c r="T68" s="235"/>
      <c r="U68" s="235">
        <f t="shared" ca="1" si="2"/>
        <v>0</v>
      </c>
      <c r="V68" s="235"/>
      <c r="W68" s="235"/>
      <c r="Y68" s="228" t="str">
        <f t="shared" ca="1" si="3"/>
        <v>TantalumHi-Temp Specialty Metals, Inc.</v>
      </c>
    </row>
    <row r="69" spans="1:25" s="228" customFormat="1" ht="20.25">
      <c r="A69" s="298" t="s">
        <v>1374</v>
      </c>
      <c r="B69" s="232" t="str">
        <f ca="1">IF(LEN(A69)=0,"",INDEX('Smelter Reference List'!$A:$A,MATCH($A69,'Smelter Reference List'!$E:$E,0)))</f>
        <v>Tin</v>
      </c>
      <c r="C69" s="297" t="str">
        <f ca="1">IF(LEN(A69)=0,"",INDEX('Smelter Reference List'!$C:$C,MATCH($A69,'Smelter Reference List'!$E:$E,0)))</f>
        <v>Huichang Jinshunda Tin Co., Ltd.</v>
      </c>
      <c r="D69" s="161" t="str">
        <f ca="1">IF(ISERROR($S69),"",OFFSET('Smelter Reference List'!$C$4,$S69-4,0)&amp;"")</f>
        <v>Huichang Jinshunda Tin Co., Ltd.</v>
      </c>
      <c r="E69" s="161" t="str">
        <f ca="1">IF(ISERROR($S69),"",OFFSET('Smelter Reference List'!$D$4,$S69-4,0)&amp;"")</f>
        <v>CHINA</v>
      </c>
      <c r="F69" s="161" t="str">
        <f ca="1">IF(ISERROR($S69),"",OFFSET('Smelter Reference List'!$E$4,$S69-4,0))</f>
        <v>CID000760</v>
      </c>
      <c r="G69" s="161" t="str">
        <f ca="1">IF(C69=$U$4,"Enter smelter details", IF(ISERROR($S69),"",OFFSET('Smelter Reference List'!$F$4,$S69-4,0)))</f>
        <v>CFSI</v>
      </c>
      <c r="H69" s="247">
        <f ca="1">IF(ISERROR($S69),"",OFFSET('Smelter Reference List'!$G$4,$S69-4,0))</f>
        <v>0</v>
      </c>
      <c r="I69" s="248" t="str">
        <f ca="1">IF(ISERROR($S69),"",OFFSET('Smelter Reference List'!$H$4,$S69-4,0))</f>
        <v>Ganzhou</v>
      </c>
      <c r="J69" s="248" t="str">
        <f ca="1">IF(ISERROR($S69),"",OFFSET('Smelter Reference List'!$I$4,$S69-4,0))</f>
        <v>Jiangxi</v>
      </c>
      <c r="K69" s="245"/>
      <c r="L69" s="245"/>
      <c r="M69" s="245"/>
      <c r="N69" s="245"/>
      <c r="O69" s="245"/>
      <c r="P69" s="245"/>
      <c r="Q69" s="246"/>
      <c r="R69" s="233"/>
      <c r="S69" s="234">
        <f ca="1">IF(C69="",NA(),MATCH($B69&amp;$C69,'Smelter Reference List'!$J:$J,0))</f>
        <v>363</v>
      </c>
      <c r="T69" s="235"/>
      <c r="U69" s="235">
        <f t="shared" ca="1" si="2"/>
        <v>0</v>
      </c>
      <c r="V69" s="235"/>
      <c r="W69" s="235"/>
      <c r="Y69" s="228" t="str">
        <f t="shared" ca="1" si="3"/>
        <v>TinHuichang Jinshunda Tin Co., Ltd.</v>
      </c>
    </row>
    <row r="70" spans="1:25" s="228" customFormat="1" ht="20.25">
      <c r="A70" s="298" t="s">
        <v>1415</v>
      </c>
      <c r="B70" s="232" t="str">
        <f ca="1">IF(LEN(A70)=0,"",INDEX('Smelter Reference List'!$A:$A,MATCH($A70,'Smelter Reference List'!$E:$E,0)))</f>
        <v>Tungsten</v>
      </c>
      <c r="C70" s="297" t="str">
        <f ca="1">IF(LEN(A70)=0,"",INDEX('Smelter Reference List'!$C:$C,MATCH($A70,'Smelter Reference List'!$E:$E,0)))</f>
        <v>Hunan Chenzhou Mining Co., Ltd.</v>
      </c>
      <c r="D70" s="161" t="str">
        <f ca="1">IF(ISERROR($S70),"",OFFSET('Smelter Reference List'!$C$4,$S70-4,0)&amp;"")</f>
        <v>Hunan Chenzhou Mining Co., Ltd.</v>
      </c>
      <c r="E70" s="161" t="str">
        <f ca="1">IF(ISERROR($S70),"",OFFSET('Smelter Reference List'!$D$4,$S70-4,0)&amp;"")</f>
        <v>CHINA</v>
      </c>
      <c r="F70" s="161" t="str">
        <f ca="1">IF(ISERROR($S70),"",OFFSET('Smelter Reference List'!$E$4,$S70-4,0))</f>
        <v>CID000766</v>
      </c>
      <c r="G70" s="161" t="str">
        <f ca="1">IF(C70=$U$4,"Enter smelter details", IF(ISERROR($S70),"",OFFSET('Smelter Reference List'!$F$4,$S70-4,0)))</f>
        <v>CFSI</v>
      </c>
      <c r="H70" s="247">
        <f ca="1">IF(ISERROR($S70),"",OFFSET('Smelter Reference List'!$G$4,$S70-4,0))</f>
        <v>0</v>
      </c>
      <c r="I70" s="248" t="str">
        <f ca="1">IF(ISERROR($S70),"",OFFSET('Smelter Reference List'!$H$4,$S70-4,0))</f>
        <v>Yuanling</v>
      </c>
      <c r="J70" s="248" t="str">
        <f ca="1">IF(ISERROR($S70),"",OFFSET('Smelter Reference List'!$I$4,$S70-4,0))</f>
        <v>Hunan</v>
      </c>
      <c r="K70" s="245"/>
      <c r="L70" s="245"/>
      <c r="M70" s="245"/>
      <c r="N70" s="245"/>
      <c r="O70" s="245"/>
      <c r="P70" s="245"/>
      <c r="Q70" s="246"/>
      <c r="R70" s="233"/>
      <c r="S70" s="234">
        <f ca="1">IF(C70="",NA(),MATCH($B70&amp;$C70,'Smelter Reference List'!$J:$J,0))</f>
        <v>496</v>
      </c>
      <c r="T70" s="235"/>
      <c r="U70" s="235">
        <f t="shared" ca="1" si="2"/>
        <v>0</v>
      </c>
      <c r="V70" s="235"/>
      <c r="W70" s="235"/>
      <c r="Y70" s="228" t="str">
        <f t="shared" ca="1" si="3"/>
        <v>TungstenHunan Chenzhou Mining Co., Ltd.</v>
      </c>
    </row>
    <row r="71" spans="1:25" s="228" customFormat="1" ht="20.25">
      <c r="A71" s="298" t="s">
        <v>1266</v>
      </c>
      <c r="B71" s="232" t="str">
        <f ca="1">IF(LEN(A71)=0,"",INDEX('Smelter Reference List'!$A:$A,MATCH($A71,'Smelter Reference List'!$E:$E,0)))</f>
        <v>Gold</v>
      </c>
      <c r="C71" s="297" t="str">
        <f ca="1">IF(LEN(A71)=0,"",INDEX('Smelter Reference List'!$C:$C,MATCH($A71,'Smelter Reference List'!$E:$E,0)))</f>
        <v>Hunan Chenzhou Mining Co., Ltd.</v>
      </c>
      <c r="D71" s="161" t="str">
        <f ca="1">IF(ISERROR($S71),"",OFFSET('Smelter Reference List'!$C$4,$S71-4,0)&amp;"")</f>
        <v>Hunan Chenzhou Mining Co., Ltd.</v>
      </c>
      <c r="E71" s="161" t="str">
        <f ca="1">IF(ISERROR($S71),"",OFFSET('Smelter Reference List'!$D$4,$S71-4,0)&amp;"")</f>
        <v>CHINA</v>
      </c>
      <c r="F71" s="161" t="str">
        <f ca="1">IF(ISERROR($S71),"",OFFSET('Smelter Reference List'!$E$4,$S71-4,0))</f>
        <v>CID000767</v>
      </c>
      <c r="G71" s="161" t="str">
        <f ca="1">IF(C71=$U$4,"Enter smelter details", IF(ISERROR($S71),"",OFFSET('Smelter Reference List'!$F$4,$S71-4,0)))</f>
        <v>CFSI</v>
      </c>
      <c r="H71" s="247">
        <f ca="1">IF(ISERROR($S71),"",OFFSET('Smelter Reference List'!$G$4,$S71-4,0))</f>
        <v>0</v>
      </c>
      <c r="I71" s="248" t="str">
        <f ca="1">IF(ISERROR($S71),"",OFFSET('Smelter Reference List'!$H$4,$S71-4,0))</f>
        <v>Yuanling</v>
      </c>
      <c r="J71" s="248" t="str">
        <f ca="1">IF(ISERROR($S71),"",OFFSET('Smelter Reference List'!$I$4,$S71-4,0))</f>
        <v>Hunan</v>
      </c>
      <c r="K71" s="245"/>
      <c r="L71" s="245"/>
      <c r="M71" s="245"/>
      <c r="N71" s="245"/>
      <c r="O71" s="245"/>
      <c r="P71" s="245"/>
      <c r="Q71" s="246"/>
      <c r="R71" s="233"/>
      <c r="S71" s="234">
        <f ca="1">IF(C71="",NA(),MATCH($B71&amp;$C71,'Smelter Reference List'!$J:$J,0))</f>
        <v>77</v>
      </c>
      <c r="T71" s="235"/>
      <c r="U71" s="235">
        <f t="shared" ca="1" si="2"/>
        <v>0</v>
      </c>
      <c r="V71" s="235"/>
      <c r="W71" s="235"/>
      <c r="Y71" s="228" t="str">
        <f t="shared" ca="1" si="3"/>
        <v>GoldHunan Chenzhou Mining Co., Ltd.</v>
      </c>
    </row>
    <row r="72" spans="1:25" s="228" customFormat="1" ht="20.25">
      <c r="A72" s="298" t="s">
        <v>1416</v>
      </c>
      <c r="B72" s="232" t="str">
        <f ca="1">IF(LEN(A72)=0,"",INDEX('Smelter Reference List'!$A:$A,MATCH($A72,'Smelter Reference List'!$E:$E,0)))</f>
        <v>Tungsten</v>
      </c>
      <c r="C72" s="297" t="str">
        <f ca="1">IF(LEN(A72)=0,"",INDEX('Smelter Reference List'!$C:$C,MATCH($A72,'Smelter Reference List'!$E:$E,0)))</f>
        <v>Hunan Chunchang Nonferrous Metals Co., Ltd.</v>
      </c>
      <c r="D72" s="161" t="str">
        <f ca="1">IF(ISERROR($S72),"",OFFSET('Smelter Reference List'!$C$4,$S72-4,0)&amp;"")</f>
        <v>Hunan Chunchang Nonferrous Metals Co., Ltd.</v>
      </c>
      <c r="E72" s="161" t="str">
        <f ca="1">IF(ISERROR($S72),"",OFFSET('Smelter Reference List'!$D$4,$S72-4,0)&amp;"")</f>
        <v>CHINA</v>
      </c>
      <c r="F72" s="161" t="str">
        <f ca="1">IF(ISERROR($S72),"",OFFSET('Smelter Reference List'!$E$4,$S72-4,0))</f>
        <v>CID000769</v>
      </c>
      <c r="G72" s="161" t="str">
        <f ca="1">IF(C72=$U$4,"Enter smelter details", IF(ISERROR($S72),"",OFFSET('Smelter Reference List'!$F$4,$S72-4,0)))</f>
        <v>CFSI</v>
      </c>
      <c r="H72" s="247">
        <f ca="1">IF(ISERROR($S72),"",OFFSET('Smelter Reference List'!$G$4,$S72-4,0))</f>
        <v>0</v>
      </c>
      <c r="I72" s="248" t="str">
        <f ca="1">IF(ISERROR($S72),"",OFFSET('Smelter Reference List'!$H$4,$S72-4,0))</f>
        <v>Hengyang</v>
      </c>
      <c r="J72" s="248" t="str">
        <f ca="1">IF(ISERROR($S72),"",OFFSET('Smelter Reference List'!$I$4,$S72-4,0))</f>
        <v>Hunan</v>
      </c>
      <c r="K72" s="245"/>
      <c r="L72" s="245"/>
      <c r="M72" s="245"/>
      <c r="N72" s="245"/>
      <c r="O72" s="245"/>
      <c r="P72" s="245"/>
      <c r="Q72" s="246"/>
      <c r="R72" s="233"/>
      <c r="S72" s="234">
        <f ca="1">IF(C72="",NA(),MATCH($B72&amp;$C72,'Smelter Reference List'!$J:$J,0))</f>
        <v>500</v>
      </c>
      <c r="T72" s="235"/>
      <c r="U72" s="235">
        <f t="shared" ca="1" si="2"/>
        <v>0</v>
      </c>
      <c r="V72" s="235"/>
      <c r="W72" s="235"/>
      <c r="Y72" s="228" t="str">
        <f t="shared" ca="1" si="3"/>
        <v>TungstenHunan Chunchang Nonferrous Metals Co., Ltd.</v>
      </c>
    </row>
    <row r="73" spans="1:25" s="228" customFormat="1" ht="20.25">
      <c r="A73" s="298" t="s">
        <v>1267</v>
      </c>
      <c r="B73" s="232" t="str">
        <f ca="1">IF(LEN(A73)=0,"",INDEX('Smelter Reference List'!$A:$A,MATCH($A73,'Smelter Reference List'!$E:$E,0)))</f>
        <v>Gold</v>
      </c>
      <c r="C73" s="297" t="str">
        <f ca="1">IF(LEN(A73)=0,"",INDEX('Smelter Reference List'!$C:$C,MATCH($A73,'Smelter Reference List'!$E:$E,0)))</f>
        <v>Hwasung CJ Co., Ltd.</v>
      </c>
      <c r="D73" s="161" t="str">
        <f ca="1">IF(ISERROR($S73),"",OFFSET('Smelter Reference List'!$C$4,$S73-4,0)&amp;"")</f>
        <v>Hwasung CJ Co., Ltd.</v>
      </c>
      <c r="E73" s="161" t="str">
        <f ca="1">IF(ISERROR($S73),"",OFFSET('Smelter Reference List'!$D$4,$S73-4,0)&amp;"")</f>
        <v>KOREA, REPUBLIC OF</v>
      </c>
      <c r="F73" s="161" t="str">
        <f ca="1">IF(ISERROR($S73),"",OFFSET('Smelter Reference List'!$E$4,$S73-4,0))</f>
        <v>CID000778</v>
      </c>
      <c r="G73" s="161" t="str">
        <f ca="1">IF(C73=$U$4,"Enter smelter details", IF(ISERROR($S73),"",OFFSET('Smelter Reference List'!$F$4,$S73-4,0)))</f>
        <v>CFSI</v>
      </c>
      <c r="H73" s="247">
        <f ca="1">IF(ISERROR($S73),"",OFFSET('Smelter Reference List'!$G$4,$S73-4,0))</f>
        <v>0</v>
      </c>
      <c r="I73" s="248" t="str">
        <f ca="1">IF(ISERROR($S73),"",OFFSET('Smelter Reference List'!$H$4,$S73-4,0))</f>
        <v>Danwon</v>
      </c>
      <c r="J73" s="248" t="str">
        <f ca="1">IF(ISERROR($S73),"",OFFSET('Smelter Reference List'!$I$4,$S73-4,0))</f>
        <v>Gyeonggi</v>
      </c>
      <c r="K73" s="245"/>
      <c r="L73" s="245"/>
      <c r="M73" s="245"/>
      <c r="N73" s="245"/>
      <c r="O73" s="245"/>
      <c r="P73" s="245"/>
      <c r="Q73" s="246"/>
      <c r="R73" s="233"/>
      <c r="S73" s="234">
        <f ca="1">IF(C73="",NA(),MATCH($B73&amp;$C73,'Smelter Reference List'!$J:$J,0))</f>
        <v>80</v>
      </c>
      <c r="T73" s="235"/>
      <c r="U73" s="235">
        <f t="shared" ca="1" si="2"/>
        <v>0</v>
      </c>
      <c r="V73" s="235"/>
      <c r="W73" s="235"/>
      <c r="Y73" s="228" t="str">
        <f t="shared" ca="1" si="3"/>
        <v>GoldHwasung CJ Co., Ltd.</v>
      </c>
    </row>
    <row r="74" spans="1:25" s="228" customFormat="1" ht="20.25">
      <c r="A74" s="298" t="s">
        <v>1268</v>
      </c>
      <c r="B74" s="232" t="str">
        <f ca="1">IF(LEN(A74)=0,"",INDEX('Smelter Reference List'!$A:$A,MATCH($A74,'Smelter Reference List'!$E:$E,0)))</f>
        <v>Gold</v>
      </c>
      <c r="C74" s="297" t="str">
        <f ca="1">IF(LEN(A74)=0,"",INDEX('Smelter Reference List'!$C:$C,MATCH($A74,'Smelter Reference List'!$E:$E,0)))</f>
        <v>Inner Mongolia Qiankun Gold and Silver Refinery Share Co., Ltd.</v>
      </c>
      <c r="D74" s="161" t="str">
        <f ca="1">IF(ISERROR($S74),"",OFFSET('Smelter Reference List'!$C$4,$S74-4,0)&amp;"")</f>
        <v>Inner Mongolia Qiankun Gold and Silver Refinery Share Co., Ltd.</v>
      </c>
      <c r="E74" s="161" t="str">
        <f ca="1">IF(ISERROR($S74),"",OFFSET('Smelter Reference List'!$D$4,$S74-4,0)&amp;"")</f>
        <v>CHINA</v>
      </c>
      <c r="F74" s="161" t="str">
        <f ca="1">IF(ISERROR($S74),"",OFFSET('Smelter Reference List'!$E$4,$S74-4,0))</f>
        <v>CID000801</v>
      </c>
      <c r="G74" s="161" t="str">
        <f ca="1">IF(C74=$U$4,"Enter smelter details", IF(ISERROR($S74),"",OFFSET('Smelter Reference List'!$F$4,$S74-4,0)))</f>
        <v>CFSI</v>
      </c>
      <c r="H74" s="247">
        <f ca="1">IF(ISERROR($S74),"",OFFSET('Smelter Reference List'!$G$4,$S74-4,0))</f>
        <v>0</v>
      </c>
      <c r="I74" s="248" t="str">
        <f ca="1">IF(ISERROR($S74),"",OFFSET('Smelter Reference List'!$H$4,$S74-4,0))</f>
        <v>Hohhot</v>
      </c>
      <c r="J74" s="248" t="str">
        <f ca="1">IF(ISERROR($S74),"",OFFSET('Smelter Reference List'!$I$4,$S74-4,0))</f>
        <v>Inner Mongolia</v>
      </c>
      <c r="K74" s="245"/>
      <c r="L74" s="245"/>
      <c r="M74" s="245"/>
      <c r="N74" s="245"/>
      <c r="O74" s="245"/>
      <c r="P74" s="245"/>
      <c r="Q74" s="246"/>
      <c r="R74" s="233"/>
      <c r="S74" s="234">
        <f ca="1">IF(C74="",NA(),MATCH($B74&amp;$C74,'Smelter Reference List'!$J:$J,0))</f>
        <v>81</v>
      </c>
      <c r="T74" s="235"/>
      <c r="U74" s="235">
        <f t="shared" ca="1" si="2"/>
        <v>0</v>
      </c>
      <c r="V74" s="235"/>
      <c r="W74" s="235"/>
      <c r="Y74" s="228" t="str">
        <f t="shared" ca="1" si="3"/>
        <v>GoldInner Mongolia Qiankun Gold and Silver Refinery Share Co., Ltd.</v>
      </c>
    </row>
    <row r="75" spans="1:25" s="228" customFormat="1" ht="20.25">
      <c r="A75" s="298" t="s">
        <v>1269</v>
      </c>
      <c r="B75" s="232" t="str">
        <f ca="1">IF(LEN(A75)=0,"",INDEX('Smelter Reference List'!$A:$A,MATCH($A75,'Smelter Reference List'!$E:$E,0)))</f>
        <v>Gold</v>
      </c>
      <c r="C75" s="297" t="str">
        <f ca="1">IF(LEN(A75)=0,"",INDEX('Smelter Reference List'!$C:$C,MATCH($A75,'Smelter Reference List'!$E:$E,0)))</f>
        <v>Ishifuku Metal Industry Co., Ltd.</v>
      </c>
      <c r="D75" s="161" t="str">
        <f ca="1">IF(ISERROR($S75),"",OFFSET('Smelter Reference List'!$C$4,$S75-4,0)&amp;"")</f>
        <v>Ishifuku Metal Industry Co., Ltd.</v>
      </c>
      <c r="E75" s="161" t="str">
        <f ca="1">IF(ISERROR($S75),"",OFFSET('Smelter Reference List'!$D$4,$S75-4,0)&amp;"")</f>
        <v>JAPAN</v>
      </c>
      <c r="F75" s="161" t="str">
        <f ca="1">IF(ISERROR($S75),"",OFFSET('Smelter Reference List'!$E$4,$S75-4,0))</f>
        <v>CID000807</v>
      </c>
      <c r="G75" s="161" t="str">
        <f ca="1">IF(C75=$U$4,"Enter smelter details", IF(ISERROR($S75),"",OFFSET('Smelter Reference List'!$F$4,$S75-4,0)))</f>
        <v>CFSI</v>
      </c>
      <c r="H75" s="247">
        <f ca="1">IF(ISERROR($S75),"",OFFSET('Smelter Reference List'!$G$4,$S75-4,0))</f>
        <v>0</v>
      </c>
      <c r="I75" s="248" t="str">
        <f ca="1">IF(ISERROR($S75),"",OFFSET('Smelter Reference List'!$H$4,$S75-4,0))</f>
        <v>Soka</v>
      </c>
      <c r="J75" s="248" t="str">
        <f ca="1">IF(ISERROR($S75),"",OFFSET('Smelter Reference List'!$I$4,$S75-4,0))</f>
        <v>Saitama</v>
      </c>
      <c r="K75" s="245"/>
      <c r="L75" s="245"/>
      <c r="M75" s="245"/>
      <c r="N75" s="245"/>
      <c r="O75" s="245"/>
      <c r="P75" s="245"/>
      <c r="Q75" s="246"/>
      <c r="R75" s="233"/>
      <c r="S75" s="234">
        <f ca="1">IF(C75="",NA(),MATCH($B75&amp;$C75,'Smelter Reference List'!$J:$J,0))</f>
        <v>82</v>
      </c>
      <c r="T75" s="235"/>
      <c r="U75" s="235">
        <f t="shared" ca="1" si="2"/>
        <v>0</v>
      </c>
      <c r="V75" s="235"/>
      <c r="W75" s="235"/>
      <c r="Y75" s="228" t="str">
        <f t="shared" ca="1" si="3"/>
        <v>GoldIshifuku Metal Industry Co., Ltd.</v>
      </c>
    </row>
    <row r="76" spans="1:25" s="228" customFormat="1" ht="20.25">
      <c r="A76" s="298" t="s">
        <v>1270</v>
      </c>
      <c r="B76" s="232" t="str">
        <f ca="1">IF(LEN(A76)=0,"",INDEX('Smelter Reference List'!$A:$A,MATCH($A76,'Smelter Reference List'!$E:$E,0)))</f>
        <v>Gold</v>
      </c>
      <c r="C76" s="297" t="str">
        <f ca="1">IF(LEN(A76)=0,"",INDEX('Smelter Reference List'!$C:$C,MATCH($A76,'Smelter Reference List'!$E:$E,0)))</f>
        <v>Istanbul Gold Refinery</v>
      </c>
      <c r="D76" s="161" t="str">
        <f ca="1">IF(ISERROR($S76),"",OFFSET('Smelter Reference List'!$C$4,$S76-4,0)&amp;"")</f>
        <v>Istanbul Gold Refinery</v>
      </c>
      <c r="E76" s="161" t="str">
        <f ca="1">IF(ISERROR($S76),"",OFFSET('Smelter Reference List'!$D$4,$S76-4,0)&amp;"")</f>
        <v>TURKEY</v>
      </c>
      <c r="F76" s="161" t="str">
        <f ca="1">IF(ISERROR($S76),"",OFFSET('Smelter Reference List'!$E$4,$S76-4,0))</f>
        <v>CID000814</v>
      </c>
      <c r="G76" s="161" t="str">
        <f ca="1">IF(C76=$U$4,"Enter smelter details", IF(ISERROR($S76),"",OFFSET('Smelter Reference List'!$F$4,$S76-4,0)))</f>
        <v>CFSI</v>
      </c>
      <c r="H76" s="247">
        <f ca="1">IF(ISERROR($S76),"",OFFSET('Smelter Reference List'!$G$4,$S76-4,0))</f>
        <v>0</v>
      </c>
      <c r="I76" s="248" t="str">
        <f ca="1">IF(ISERROR($S76),"",OFFSET('Smelter Reference List'!$H$4,$S76-4,0))</f>
        <v>Kuyumcukent</v>
      </c>
      <c r="J76" s="248" t="str">
        <f ca="1">IF(ISERROR($S76),"",OFFSET('Smelter Reference List'!$I$4,$S76-4,0))</f>
        <v>Istanbul</v>
      </c>
      <c r="K76" s="245"/>
      <c r="L76" s="245"/>
      <c r="M76" s="245"/>
      <c r="N76" s="245"/>
      <c r="O76" s="245"/>
      <c r="P76" s="245"/>
      <c r="Q76" s="246"/>
      <c r="R76" s="233"/>
      <c r="S76" s="234">
        <f ca="1">IF(C76="",NA(),MATCH($B76&amp;$C76,'Smelter Reference List'!$J:$J,0))</f>
        <v>83</v>
      </c>
      <c r="T76" s="235"/>
      <c r="U76" s="235">
        <f t="shared" ca="1" si="2"/>
        <v>0</v>
      </c>
      <c r="V76" s="235"/>
      <c r="W76" s="235"/>
      <c r="Y76" s="228" t="str">
        <f t="shared" ca="1" si="3"/>
        <v>GoldIstanbul Gold Refinery</v>
      </c>
    </row>
    <row r="77" spans="1:25" s="228" customFormat="1" ht="20.25">
      <c r="A77" s="298" t="s">
        <v>1271</v>
      </c>
      <c r="B77" s="232" t="str">
        <f ca="1">IF(LEN(A77)=0,"",INDEX('Smelter Reference List'!$A:$A,MATCH($A77,'Smelter Reference List'!$E:$E,0)))</f>
        <v>Gold</v>
      </c>
      <c r="C77" s="297" t="str">
        <f ca="1">IF(LEN(A77)=0,"",INDEX('Smelter Reference List'!$C:$C,MATCH($A77,'Smelter Reference List'!$E:$E,0)))</f>
        <v>Japan Mint</v>
      </c>
      <c r="D77" s="161" t="str">
        <f ca="1">IF(ISERROR($S77),"",OFFSET('Smelter Reference List'!$C$4,$S77-4,0)&amp;"")</f>
        <v>Japan Mint</v>
      </c>
      <c r="E77" s="161" t="str">
        <f ca="1">IF(ISERROR($S77),"",OFFSET('Smelter Reference List'!$D$4,$S77-4,0)&amp;"")</f>
        <v>JAPAN</v>
      </c>
      <c r="F77" s="161" t="str">
        <f ca="1">IF(ISERROR($S77),"",OFFSET('Smelter Reference List'!$E$4,$S77-4,0))</f>
        <v>CID000823</v>
      </c>
      <c r="G77" s="161" t="str">
        <f ca="1">IF(C77=$U$4,"Enter smelter details", IF(ISERROR($S77),"",OFFSET('Smelter Reference List'!$F$4,$S77-4,0)))</f>
        <v>CFSI</v>
      </c>
      <c r="H77" s="247">
        <f ca="1">IF(ISERROR($S77),"",OFFSET('Smelter Reference List'!$G$4,$S77-4,0))</f>
        <v>0</v>
      </c>
      <c r="I77" s="248" t="str">
        <f ca="1">IF(ISERROR($S77),"",OFFSET('Smelter Reference List'!$H$4,$S77-4,0))</f>
        <v>Osaka</v>
      </c>
      <c r="J77" s="248" t="str">
        <f ca="1">IF(ISERROR($S77),"",OFFSET('Smelter Reference List'!$I$4,$S77-4,0))</f>
        <v>Kansai</v>
      </c>
      <c r="K77" s="245"/>
      <c r="L77" s="245"/>
      <c r="M77" s="245"/>
      <c r="N77" s="245"/>
      <c r="O77" s="245"/>
      <c r="P77" s="245"/>
      <c r="Q77" s="246"/>
      <c r="R77" s="233"/>
      <c r="S77" s="234">
        <f ca="1">IF(C77="",NA(),MATCH($B77&amp;$C77,'Smelter Reference List'!$J:$J,0))</f>
        <v>84</v>
      </c>
      <c r="T77" s="235"/>
      <c r="U77" s="235">
        <f t="shared" ca="1" si="2"/>
        <v>0</v>
      </c>
      <c r="V77" s="235"/>
      <c r="W77" s="235"/>
      <c r="Y77" s="228" t="str">
        <f t="shared" ca="1" si="3"/>
        <v>GoldJapan Mint</v>
      </c>
    </row>
    <row r="78" spans="1:25" s="228" customFormat="1" ht="20.25">
      <c r="A78" s="298" t="s">
        <v>1417</v>
      </c>
      <c r="B78" s="232" t="str">
        <f ca="1">IF(LEN(A78)=0,"",INDEX('Smelter Reference List'!$A:$A,MATCH($A78,'Smelter Reference List'!$E:$E,0)))</f>
        <v>Tungsten</v>
      </c>
      <c r="C78" s="297" t="str">
        <f ca="1">IF(LEN(A78)=0,"",INDEX('Smelter Reference List'!$C:$C,MATCH($A78,'Smelter Reference List'!$E:$E,0)))</f>
        <v>Japan New Metals Co., Ltd.</v>
      </c>
      <c r="D78" s="161" t="str">
        <f ca="1">IF(ISERROR($S78),"",OFFSET('Smelter Reference List'!$C$4,$S78-4,0)&amp;"")</f>
        <v>Japan New Metals Co., Ltd.</v>
      </c>
      <c r="E78" s="161" t="str">
        <f ca="1">IF(ISERROR($S78),"",OFFSET('Smelter Reference List'!$D$4,$S78-4,0)&amp;"")</f>
        <v>JAPAN</v>
      </c>
      <c r="F78" s="161" t="str">
        <f ca="1">IF(ISERROR($S78),"",OFFSET('Smelter Reference List'!$E$4,$S78-4,0))</f>
        <v>CID000825</v>
      </c>
      <c r="G78" s="161" t="str">
        <f ca="1">IF(C78=$U$4,"Enter smelter details", IF(ISERROR($S78),"",OFFSET('Smelter Reference List'!$F$4,$S78-4,0)))</f>
        <v>CFSI</v>
      </c>
      <c r="H78" s="247">
        <f ca="1">IF(ISERROR($S78),"",OFFSET('Smelter Reference List'!$G$4,$S78-4,0))</f>
        <v>0</v>
      </c>
      <c r="I78" s="248" t="str">
        <f ca="1">IF(ISERROR($S78),"",OFFSET('Smelter Reference List'!$H$4,$S78-4,0))</f>
        <v>Akita City</v>
      </c>
      <c r="J78" s="248" t="str">
        <f ca="1">IF(ISERROR($S78),"",OFFSET('Smelter Reference List'!$I$4,$S78-4,0))</f>
        <v>Akita</v>
      </c>
      <c r="K78" s="245"/>
      <c r="L78" s="245"/>
      <c r="M78" s="245"/>
      <c r="N78" s="245"/>
      <c r="O78" s="245"/>
      <c r="P78" s="245"/>
      <c r="Q78" s="246"/>
      <c r="R78" s="233"/>
      <c r="S78" s="234">
        <f ca="1">IF(C78="",NA(),MATCH($B78&amp;$C78,'Smelter Reference List'!$J:$J,0))</f>
        <v>502</v>
      </c>
      <c r="T78" s="235"/>
      <c r="U78" s="235">
        <f t="shared" ca="1" si="2"/>
        <v>0</v>
      </c>
      <c r="V78" s="235"/>
      <c r="W78" s="235"/>
      <c r="Y78" s="228" t="str">
        <f t="shared" ca="1" si="3"/>
        <v>TungstenJapan New Metals Co., Ltd.</v>
      </c>
    </row>
    <row r="79" spans="1:25" s="228" customFormat="1" ht="20.25">
      <c r="A79" s="298" t="s">
        <v>1272</v>
      </c>
      <c r="B79" s="232" t="str">
        <f ca="1">IF(LEN(A79)=0,"",INDEX('Smelter Reference List'!$A:$A,MATCH($A79,'Smelter Reference List'!$E:$E,0)))</f>
        <v>Gold</v>
      </c>
      <c r="C79" s="297" t="str">
        <f ca="1">IF(LEN(A79)=0,"",INDEX('Smelter Reference List'!$C:$C,MATCH($A79,'Smelter Reference List'!$E:$E,0)))</f>
        <v>Jiangxi Copper Co., Ltd.</v>
      </c>
      <c r="D79" s="161" t="str">
        <f ca="1">IF(ISERROR($S79),"",OFFSET('Smelter Reference List'!$C$4,$S79-4,0)&amp;"")</f>
        <v>Jiangxi Copper Co., Ltd.</v>
      </c>
      <c r="E79" s="161" t="str">
        <f ca="1">IF(ISERROR($S79),"",OFFSET('Smelter Reference List'!$D$4,$S79-4,0)&amp;"")</f>
        <v>CHINA</v>
      </c>
      <c r="F79" s="161" t="str">
        <f ca="1">IF(ISERROR($S79),"",OFFSET('Smelter Reference List'!$E$4,$S79-4,0))</f>
        <v>CID000855</v>
      </c>
      <c r="G79" s="161" t="str">
        <f ca="1">IF(C79=$U$4,"Enter smelter details", IF(ISERROR($S79),"",OFFSET('Smelter Reference List'!$F$4,$S79-4,0)))</f>
        <v>CFSI</v>
      </c>
      <c r="H79" s="247">
        <f ca="1">IF(ISERROR($S79),"",OFFSET('Smelter Reference List'!$G$4,$S79-4,0))</f>
        <v>0</v>
      </c>
      <c r="I79" s="248" t="str">
        <f ca="1">IF(ISERROR($S79),"",OFFSET('Smelter Reference List'!$H$4,$S79-4,0))</f>
        <v>Guixi City</v>
      </c>
      <c r="J79" s="248" t="str">
        <f ca="1">IF(ISERROR($S79),"",OFFSET('Smelter Reference List'!$I$4,$S79-4,0))</f>
        <v>Jiangxi</v>
      </c>
      <c r="K79" s="245"/>
      <c r="L79" s="245"/>
      <c r="M79" s="245"/>
      <c r="N79" s="245"/>
      <c r="O79" s="245"/>
      <c r="P79" s="245"/>
      <c r="Q79" s="246"/>
      <c r="R79" s="233"/>
      <c r="S79" s="234">
        <f ca="1">IF(C79="",NA(),MATCH($B79&amp;$C79,'Smelter Reference List'!$J:$J,0))</f>
        <v>86</v>
      </c>
      <c r="T79" s="235"/>
      <c r="U79" s="235">
        <f t="shared" ca="1" si="2"/>
        <v>0</v>
      </c>
      <c r="V79" s="235"/>
      <c r="W79" s="235"/>
      <c r="Y79" s="228" t="str">
        <f t="shared" ca="1" si="3"/>
        <v>GoldJiangxi Copper Co., Ltd.</v>
      </c>
    </row>
    <row r="80" spans="1:25" s="228" customFormat="1" ht="20.25">
      <c r="A80" s="298" t="s">
        <v>1418</v>
      </c>
      <c r="B80" s="232" t="str">
        <f ca="1">IF(LEN(A80)=0,"",INDEX('Smelter Reference List'!$A:$A,MATCH($A80,'Smelter Reference List'!$E:$E,0)))</f>
        <v>Tungsten</v>
      </c>
      <c r="C80" s="297" t="str">
        <f ca="1">IF(LEN(A80)=0,"",INDEX('Smelter Reference List'!$C:$C,MATCH($A80,'Smelter Reference List'!$E:$E,0)))</f>
        <v>Ganzhou Non-ferrous Metals Smelting Co., Ltd.</v>
      </c>
      <c r="D80" s="161" t="str">
        <f ca="1">IF(ISERROR($S80),"",OFFSET('Smelter Reference List'!$C$4,$S80-4,0)&amp;"")</f>
        <v>Ganzhou Non-ferrous Metals Smelting Co., Ltd.</v>
      </c>
      <c r="E80" s="161" t="str">
        <f ca="1">IF(ISERROR($S80),"",OFFSET('Smelter Reference List'!$D$4,$S80-4,0)&amp;"")</f>
        <v>CHINA</v>
      </c>
      <c r="F80" s="161" t="str">
        <f ca="1">IF(ISERROR($S80),"",OFFSET('Smelter Reference List'!$E$4,$S80-4,0))</f>
        <v>CID000868</v>
      </c>
      <c r="G80" s="161" t="str">
        <f ca="1">IF(C80=$U$4,"Enter smelter details", IF(ISERROR($S80),"",OFFSET('Smelter Reference List'!$F$4,$S80-4,0)))</f>
        <v>CFSI</v>
      </c>
      <c r="H80" s="247">
        <f ca="1">IF(ISERROR($S80),"",OFFSET('Smelter Reference List'!$G$4,$S80-4,0))</f>
        <v>0</v>
      </c>
      <c r="I80" s="248" t="str">
        <f ca="1">IF(ISERROR($S80),"",OFFSET('Smelter Reference List'!$H$4,$S80-4,0))</f>
        <v>Ganzhou</v>
      </c>
      <c r="J80" s="248" t="str">
        <f ca="1">IF(ISERROR($S80),"",OFFSET('Smelter Reference List'!$I$4,$S80-4,0))</f>
        <v>Jiangxi</v>
      </c>
      <c r="K80" s="245"/>
      <c r="L80" s="245"/>
      <c r="M80" s="245"/>
      <c r="N80" s="245"/>
      <c r="O80" s="245"/>
      <c r="P80" s="245"/>
      <c r="Q80" s="246"/>
      <c r="R80" s="233"/>
      <c r="S80" s="234">
        <f ca="1">IF(C80="",NA(),MATCH($B80&amp;$C80,'Smelter Reference List'!$J:$J,0))</f>
        <v>487</v>
      </c>
      <c r="T80" s="235"/>
      <c r="U80" s="235">
        <f t="shared" ca="1" si="2"/>
        <v>0</v>
      </c>
      <c r="V80" s="235"/>
      <c r="W80" s="235"/>
      <c r="Y80" s="228" t="str">
        <f t="shared" ca="1" si="3"/>
        <v>TungstenGanzhou Non-ferrous Metals Smelting Co., Ltd.</v>
      </c>
    </row>
    <row r="81" spans="1:25" s="228" customFormat="1" ht="20.25">
      <c r="A81" s="298" t="s">
        <v>1419</v>
      </c>
      <c r="B81" s="232" t="str">
        <f ca="1">IF(LEN(A81)=0,"",INDEX('Smelter Reference List'!$A:$A,MATCH($A81,'Smelter Reference List'!$E:$E,0)))</f>
        <v>Tungsten</v>
      </c>
      <c r="C81" s="297" t="str">
        <f ca="1">IF(LEN(A81)=0,"",INDEX('Smelter Reference List'!$C:$C,MATCH($A81,'Smelter Reference List'!$E:$E,0)))</f>
        <v>Ganzhou Huaxing Tungsten Products Co., Ltd.</v>
      </c>
      <c r="D81" s="161" t="str">
        <f ca="1">IF(ISERROR($S81),"",OFFSET('Smelter Reference List'!$C$4,$S81-4,0)&amp;"")</f>
        <v>Ganzhou Huaxing Tungsten Products Co., Ltd.</v>
      </c>
      <c r="E81" s="161" t="str">
        <f ca="1">IF(ISERROR($S81),"",OFFSET('Smelter Reference List'!$D$4,$S81-4,0)&amp;"")</f>
        <v>CHINA</v>
      </c>
      <c r="F81" s="161" t="str">
        <f ca="1">IF(ISERROR($S81),"",OFFSET('Smelter Reference List'!$E$4,$S81-4,0))</f>
        <v>CID000875</v>
      </c>
      <c r="G81" s="161" t="str">
        <f ca="1">IF(C81=$U$4,"Enter smelter details", IF(ISERROR($S81),"",OFFSET('Smelter Reference List'!$F$4,$S81-4,0)))</f>
        <v>CFSI</v>
      </c>
      <c r="H81" s="247">
        <f ca="1">IF(ISERROR($S81),"",OFFSET('Smelter Reference List'!$G$4,$S81-4,0))</f>
        <v>0</v>
      </c>
      <c r="I81" s="248" t="str">
        <f ca="1">IF(ISERROR($S81),"",OFFSET('Smelter Reference List'!$H$4,$S81-4,0))</f>
        <v>Ganzhou</v>
      </c>
      <c r="J81" s="248" t="str">
        <f ca="1">IF(ISERROR($S81),"",OFFSET('Smelter Reference List'!$I$4,$S81-4,0))</f>
        <v>Jiangxi</v>
      </c>
      <c r="K81" s="245"/>
      <c r="L81" s="245"/>
      <c r="M81" s="245"/>
      <c r="N81" s="245"/>
      <c r="O81" s="245"/>
      <c r="P81" s="245"/>
      <c r="Q81" s="246"/>
      <c r="R81" s="233"/>
      <c r="S81" s="234">
        <f ca="1">IF(C81="",NA(),MATCH($B81&amp;$C81,'Smelter Reference List'!$J:$J,0))</f>
        <v>485</v>
      </c>
      <c r="T81" s="235"/>
      <c r="U81" s="235">
        <f t="shared" ca="1" si="2"/>
        <v>0</v>
      </c>
      <c r="V81" s="235"/>
      <c r="W81" s="235"/>
      <c r="Y81" s="228" t="str">
        <f t="shared" ca="1" si="3"/>
        <v>TungstenGanzhou Huaxing Tungsten Products Co., Ltd.</v>
      </c>
    </row>
    <row r="82" spans="1:25" s="228" customFormat="1" ht="20.25">
      <c r="A82" s="298" t="s">
        <v>1346</v>
      </c>
      <c r="B82" s="232" t="str">
        <f ca="1">IF(LEN(A82)=0,"",INDEX('Smelter Reference List'!$A:$A,MATCH($A82,'Smelter Reference List'!$E:$E,0)))</f>
        <v>Tantalum</v>
      </c>
      <c r="C82" s="297" t="str">
        <f ca="1">IF(LEN(A82)=0,"",INDEX('Smelter Reference List'!$C:$C,MATCH($A82,'Smelter Reference List'!$E:$E,0)))</f>
        <v>JiuJiang JinXin Nonferrous Metals Co., Ltd.</v>
      </c>
      <c r="D82" s="161" t="str">
        <f ca="1">IF(ISERROR($S82),"",OFFSET('Smelter Reference List'!$C$4,$S82-4,0)&amp;"")</f>
        <v>JiuJiang JinXin Nonferrous Metals Co., Ltd.</v>
      </c>
      <c r="E82" s="161" t="str">
        <f ca="1">IF(ISERROR($S82),"",OFFSET('Smelter Reference List'!$D$4,$S82-4,0)&amp;"")</f>
        <v>CHINA</v>
      </c>
      <c r="F82" s="161" t="str">
        <f ca="1">IF(ISERROR($S82),"",OFFSET('Smelter Reference List'!$E$4,$S82-4,0))</f>
        <v>CID000914</v>
      </c>
      <c r="G82" s="161" t="str">
        <f ca="1">IF(C82=$U$4,"Enter smelter details", IF(ISERROR($S82),"",OFFSET('Smelter Reference List'!$F$4,$S82-4,0)))</f>
        <v>CFSI</v>
      </c>
      <c r="H82" s="247">
        <f ca="1">IF(ISERROR($S82),"",OFFSET('Smelter Reference List'!$G$4,$S82-4,0))</f>
        <v>0</v>
      </c>
      <c r="I82" s="248" t="str">
        <f ca="1">IF(ISERROR($S82),"",OFFSET('Smelter Reference List'!$H$4,$S82-4,0))</f>
        <v>Jiujiang</v>
      </c>
      <c r="J82" s="248" t="str">
        <f ca="1">IF(ISERROR($S82),"",OFFSET('Smelter Reference List'!$I$4,$S82-4,0))</f>
        <v>Jiangxi</v>
      </c>
      <c r="K82" s="245"/>
      <c r="L82" s="245"/>
      <c r="M82" s="245"/>
      <c r="N82" s="245"/>
      <c r="O82" s="245"/>
      <c r="P82" s="245"/>
      <c r="Q82" s="246"/>
      <c r="R82" s="233"/>
      <c r="S82" s="234">
        <f ca="1">IF(C82="",NA(),MATCH($B82&amp;$C82,'Smelter Reference List'!$J:$J,0))</f>
        <v>266</v>
      </c>
      <c r="T82" s="235"/>
      <c r="U82" s="235">
        <f t="shared" ca="1" si="2"/>
        <v>0</v>
      </c>
      <c r="V82" s="235"/>
      <c r="W82" s="235"/>
      <c r="Y82" s="228" t="str">
        <f t="shared" ca="1" si="3"/>
        <v>TantalumJiuJiang JinXin Nonferrous Metals Co., Ltd.</v>
      </c>
    </row>
    <row r="83" spans="1:25" s="228" customFormat="1" ht="20.25">
      <c r="A83" s="298" t="s">
        <v>1347</v>
      </c>
      <c r="B83" s="232" t="str">
        <f ca="1">IF(LEN(A83)=0,"",INDEX('Smelter Reference List'!$A:$A,MATCH($A83,'Smelter Reference List'!$E:$E,0)))</f>
        <v>Tantalum</v>
      </c>
      <c r="C83" s="297" t="str">
        <f ca="1">IF(LEN(A83)=0,"",INDEX('Smelter Reference List'!$C:$C,MATCH($A83,'Smelter Reference List'!$E:$E,0)))</f>
        <v>Jiujiang Tanbre Co., Ltd.</v>
      </c>
      <c r="D83" s="161" t="str">
        <f ca="1">IF(ISERROR($S83),"",OFFSET('Smelter Reference List'!$C$4,$S83-4,0)&amp;"")</f>
        <v>Jiujiang Tanbre Co., Ltd.</v>
      </c>
      <c r="E83" s="161" t="str">
        <f ca="1">IF(ISERROR($S83),"",OFFSET('Smelter Reference List'!$D$4,$S83-4,0)&amp;"")</f>
        <v>CHINA</v>
      </c>
      <c r="F83" s="161" t="str">
        <f ca="1">IF(ISERROR($S83),"",OFFSET('Smelter Reference List'!$E$4,$S83-4,0))</f>
        <v>CID000917</v>
      </c>
      <c r="G83" s="161" t="str">
        <f ca="1">IF(C83=$U$4,"Enter smelter details", IF(ISERROR($S83),"",OFFSET('Smelter Reference List'!$F$4,$S83-4,0)))</f>
        <v>CFSI</v>
      </c>
      <c r="H83" s="247">
        <f ca="1">IF(ISERROR($S83),"",OFFSET('Smelter Reference List'!$G$4,$S83-4,0))</f>
        <v>0</v>
      </c>
      <c r="I83" s="248" t="str">
        <f ca="1">IF(ISERROR($S83),"",OFFSET('Smelter Reference List'!$H$4,$S83-4,0))</f>
        <v>Jiujiang</v>
      </c>
      <c r="J83" s="248" t="str">
        <f ca="1">IF(ISERROR($S83),"",OFFSET('Smelter Reference List'!$I$4,$S83-4,0))</f>
        <v>Jiangxi</v>
      </c>
      <c r="K83" s="245"/>
      <c r="L83" s="245"/>
      <c r="M83" s="245"/>
      <c r="N83" s="245"/>
      <c r="O83" s="245"/>
      <c r="P83" s="245"/>
      <c r="Q83" s="246"/>
      <c r="R83" s="233"/>
      <c r="S83" s="234">
        <f ca="1">IF(C83="",NA(),MATCH($B83&amp;$C83,'Smelter Reference List'!$J:$J,0))</f>
        <v>267</v>
      </c>
      <c r="T83" s="235"/>
      <c r="U83" s="235">
        <f t="shared" ca="1" si="2"/>
        <v>0</v>
      </c>
      <c r="V83" s="235"/>
      <c r="W83" s="235"/>
      <c r="Y83" s="228" t="str">
        <f t="shared" ca="1" si="3"/>
        <v>TantalumJiujiang Tanbre Co., Ltd.</v>
      </c>
    </row>
    <row r="84" spans="1:25" s="228" customFormat="1" ht="20.25">
      <c r="A84" s="298" t="s">
        <v>1273</v>
      </c>
      <c r="B84" s="232" t="str">
        <f ca="1">IF(LEN(A84)=0,"",INDEX('Smelter Reference List'!$A:$A,MATCH($A84,'Smelter Reference List'!$E:$E,0)))</f>
        <v>Gold</v>
      </c>
      <c r="C84" s="297" t="str">
        <f ca="1">IF(LEN(A84)=0,"",INDEX('Smelter Reference List'!$C:$C,MATCH($A84,'Smelter Reference List'!$E:$E,0)))</f>
        <v>Asahi Refining USA Inc.</v>
      </c>
      <c r="D84" s="161" t="str">
        <f ca="1">IF(ISERROR($S84),"",OFFSET('Smelter Reference List'!$C$4,$S84-4,0)&amp;"")</f>
        <v>Asahi Refining USA Inc.</v>
      </c>
      <c r="E84" s="161" t="str">
        <f ca="1">IF(ISERROR($S84),"",OFFSET('Smelter Reference List'!$D$4,$S84-4,0)&amp;"")</f>
        <v>UNITED STATES</v>
      </c>
      <c r="F84" s="161" t="str">
        <f ca="1">IF(ISERROR($S84),"",OFFSET('Smelter Reference List'!$E$4,$S84-4,0))</f>
        <v>CID000920</v>
      </c>
      <c r="G84" s="161" t="str">
        <f ca="1">IF(C84=$U$4,"Enter smelter details", IF(ISERROR($S84),"",OFFSET('Smelter Reference List'!$F$4,$S84-4,0)))</f>
        <v>CFSI</v>
      </c>
      <c r="H84" s="247">
        <f ca="1">IF(ISERROR($S84),"",OFFSET('Smelter Reference List'!$G$4,$S84-4,0))</f>
        <v>0</v>
      </c>
      <c r="I84" s="248" t="str">
        <f ca="1">IF(ISERROR($S84),"",OFFSET('Smelter Reference List'!$H$4,$S84-4,0))</f>
        <v>Salt Lake City</v>
      </c>
      <c r="J84" s="248" t="str">
        <f ca="1">IF(ISERROR($S84),"",OFFSET('Smelter Reference List'!$I$4,$S84-4,0))</f>
        <v>Utah</v>
      </c>
      <c r="K84" s="245"/>
      <c r="L84" s="245"/>
      <c r="M84" s="245"/>
      <c r="N84" s="245"/>
      <c r="O84" s="245"/>
      <c r="P84" s="245"/>
      <c r="Q84" s="246"/>
      <c r="R84" s="233"/>
      <c r="S84" s="234">
        <f ca="1">IF(C84="",NA(),MATCH($B84&amp;$C84,'Smelter Reference List'!$J:$J,0))</f>
        <v>20</v>
      </c>
      <c r="T84" s="235"/>
      <c r="U84" s="235">
        <f t="shared" ca="1" si="2"/>
        <v>0</v>
      </c>
      <c r="V84" s="235"/>
      <c r="W84" s="235"/>
      <c r="Y84" s="228" t="str">
        <f t="shared" ca="1" si="3"/>
        <v>GoldAsahi Refining USA Inc.</v>
      </c>
    </row>
    <row r="85" spans="1:25" s="228" customFormat="1" ht="20.25">
      <c r="A85" s="298" t="s">
        <v>1274</v>
      </c>
      <c r="B85" s="232" t="str">
        <f ca="1">IF(LEN(A85)=0,"",INDEX('Smelter Reference List'!$A:$A,MATCH($A85,'Smelter Reference List'!$E:$E,0)))</f>
        <v>Gold</v>
      </c>
      <c r="C85" s="297" t="str">
        <f ca="1">IF(LEN(A85)=0,"",INDEX('Smelter Reference List'!$C:$C,MATCH($A85,'Smelter Reference List'!$E:$E,0)))</f>
        <v>Asahi Refining Canada Ltd.</v>
      </c>
      <c r="D85" s="161" t="str">
        <f ca="1">IF(ISERROR($S85),"",OFFSET('Smelter Reference List'!$C$4,$S85-4,0)&amp;"")</f>
        <v>Asahi Refining Canada Ltd.</v>
      </c>
      <c r="E85" s="161" t="str">
        <f ca="1">IF(ISERROR($S85),"",OFFSET('Smelter Reference List'!$D$4,$S85-4,0)&amp;"")</f>
        <v>CANADA</v>
      </c>
      <c r="F85" s="161" t="str">
        <f ca="1">IF(ISERROR($S85),"",OFFSET('Smelter Reference List'!$E$4,$S85-4,0))</f>
        <v>CID000924</v>
      </c>
      <c r="G85" s="161" t="str">
        <f ca="1">IF(C85=$U$4,"Enter smelter details", IF(ISERROR($S85),"",OFFSET('Smelter Reference List'!$F$4,$S85-4,0)))</f>
        <v>CFSI</v>
      </c>
      <c r="H85" s="247">
        <f ca="1">IF(ISERROR($S85),"",OFFSET('Smelter Reference List'!$G$4,$S85-4,0))</f>
        <v>0</v>
      </c>
      <c r="I85" s="248" t="str">
        <f ca="1">IF(ISERROR($S85),"",OFFSET('Smelter Reference List'!$H$4,$S85-4,0))</f>
        <v>Brampton</v>
      </c>
      <c r="J85" s="248" t="str">
        <f ca="1">IF(ISERROR($S85),"",OFFSET('Smelter Reference List'!$I$4,$S85-4,0))</f>
        <v>Ontario</v>
      </c>
      <c r="K85" s="245"/>
      <c r="L85" s="245"/>
      <c r="M85" s="245"/>
      <c r="N85" s="245"/>
      <c r="O85" s="245"/>
      <c r="P85" s="245"/>
      <c r="Q85" s="246"/>
      <c r="R85" s="233"/>
      <c r="S85" s="234">
        <f ca="1">IF(C85="",NA(),MATCH($B85&amp;$C85,'Smelter Reference List'!$J:$J,0))</f>
        <v>19</v>
      </c>
      <c r="T85" s="235"/>
      <c r="U85" s="235">
        <f t="shared" ca="1" si="2"/>
        <v>0</v>
      </c>
      <c r="V85" s="235"/>
      <c r="W85" s="235"/>
      <c r="Y85" s="228" t="str">
        <f t="shared" ca="1" si="3"/>
        <v>GoldAsahi Refining Canada Ltd.</v>
      </c>
    </row>
    <row r="86" spans="1:25" s="228" customFormat="1" ht="20.25">
      <c r="A86" s="298" t="s">
        <v>1275</v>
      </c>
      <c r="B86" s="232" t="str">
        <f ca="1">IF(LEN(A86)=0,"",INDEX('Smelter Reference List'!$A:$A,MATCH($A86,'Smelter Reference List'!$E:$E,0)))</f>
        <v>Gold</v>
      </c>
      <c r="C86" s="297" t="str">
        <f ca="1">IF(LEN(A86)=0,"",INDEX('Smelter Reference List'!$C:$C,MATCH($A86,'Smelter Reference List'!$E:$E,0)))</f>
        <v>JSC Ekaterinburg Non-Ferrous Metal Processing Plant</v>
      </c>
      <c r="D86" s="161" t="str">
        <f ca="1">IF(ISERROR($S86),"",OFFSET('Smelter Reference List'!$C$4,$S86-4,0)&amp;"")</f>
        <v>JSC Ekaterinburg Non-Ferrous Metal Processing Plant</v>
      </c>
      <c r="E86" s="161" t="str">
        <f ca="1">IF(ISERROR($S86),"",OFFSET('Smelter Reference List'!$D$4,$S86-4,0)&amp;"")</f>
        <v>RUSSIAN FEDERATION</v>
      </c>
      <c r="F86" s="161" t="str">
        <f ca="1">IF(ISERROR($S86),"",OFFSET('Smelter Reference List'!$E$4,$S86-4,0))</f>
        <v>CID000927</v>
      </c>
      <c r="G86" s="161" t="str">
        <f ca="1">IF(C86=$U$4,"Enter smelter details", IF(ISERROR($S86),"",OFFSET('Smelter Reference List'!$F$4,$S86-4,0)))</f>
        <v>CFSI</v>
      </c>
      <c r="H86" s="247">
        <f ca="1">IF(ISERROR($S86),"",OFFSET('Smelter Reference List'!$G$4,$S86-4,0))</f>
        <v>0</v>
      </c>
      <c r="I86" s="248" t="str">
        <f ca="1">IF(ISERROR($S86),"",OFFSET('Smelter Reference List'!$H$4,$S86-4,0))</f>
        <v>Verkhnyaya Pyshma</v>
      </c>
      <c r="J86" s="248" t="str">
        <f ca="1">IF(ISERROR($S86),"",OFFSET('Smelter Reference List'!$I$4,$S86-4,0))</f>
        <v>Sverdlovsk</v>
      </c>
      <c r="K86" s="245"/>
      <c r="L86" s="245"/>
      <c r="M86" s="245"/>
      <c r="N86" s="245"/>
      <c r="O86" s="245"/>
      <c r="P86" s="245"/>
      <c r="Q86" s="246"/>
      <c r="R86" s="233"/>
      <c r="S86" s="234">
        <f ca="1">IF(C86="",NA(),MATCH($B86&amp;$C86,'Smelter Reference List'!$J:$J,0))</f>
        <v>91</v>
      </c>
      <c r="T86" s="235"/>
      <c r="U86" s="235">
        <f t="shared" ca="1" si="2"/>
        <v>0</v>
      </c>
      <c r="V86" s="235"/>
      <c r="W86" s="235"/>
      <c r="Y86" s="228" t="str">
        <f t="shared" ca="1" si="3"/>
        <v>GoldJSC Ekaterinburg Non-Ferrous Metal Processing Plant</v>
      </c>
    </row>
    <row r="87" spans="1:25" s="228" customFormat="1" ht="20.25">
      <c r="A87" s="298" t="s">
        <v>1276</v>
      </c>
      <c r="B87" s="232" t="str">
        <f ca="1">IF(LEN(A87)=0,"",INDEX('Smelter Reference List'!$A:$A,MATCH($A87,'Smelter Reference List'!$E:$E,0)))</f>
        <v>Gold</v>
      </c>
      <c r="C87" s="297" t="str">
        <f ca="1">IF(LEN(A87)=0,"",INDEX('Smelter Reference List'!$C:$C,MATCH($A87,'Smelter Reference List'!$E:$E,0)))</f>
        <v>JSC Uralelectromed</v>
      </c>
      <c r="D87" s="161" t="str">
        <f ca="1">IF(ISERROR($S87),"",OFFSET('Smelter Reference List'!$C$4,$S87-4,0)&amp;"")</f>
        <v>JSC Uralelectromed</v>
      </c>
      <c r="E87" s="161" t="str">
        <f ca="1">IF(ISERROR($S87),"",OFFSET('Smelter Reference List'!$D$4,$S87-4,0)&amp;"")</f>
        <v>RUSSIAN FEDERATION</v>
      </c>
      <c r="F87" s="161" t="str">
        <f ca="1">IF(ISERROR($S87),"",OFFSET('Smelter Reference List'!$E$4,$S87-4,0))</f>
        <v>CID000929</v>
      </c>
      <c r="G87" s="161" t="str">
        <f ca="1">IF(C87=$U$4,"Enter smelter details", IF(ISERROR($S87),"",OFFSET('Smelter Reference List'!$F$4,$S87-4,0)))</f>
        <v>CFSI</v>
      </c>
      <c r="H87" s="247">
        <f ca="1">IF(ISERROR($S87),"",OFFSET('Smelter Reference List'!$G$4,$S87-4,0))</f>
        <v>0</v>
      </c>
      <c r="I87" s="248" t="str">
        <f ca="1">IF(ISERROR($S87),"",OFFSET('Smelter Reference List'!$H$4,$S87-4,0))</f>
        <v>Verkhnyaya Pyshma</v>
      </c>
      <c r="J87" s="248" t="str">
        <f ca="1">IF(ISERROR($S87),"",OFFSET('Smelter Reference List'!$I$4,$S87-4,0))</f>
        <v>Sverdlovsk</v>
      </c>
      <c r="K87" s="245"/>
      <c r="L87" s="245"/>
      <c r="M87" s="245"/>
      <c r="N87" s="245"/>
      <c r="O87" s="245"/>
      <c r="P87" s="245"/>
      <c r="Q87" s="246"/>
      <c r="R87" s="233"/>
      <c r="S87" s="234">
        <f ca="1">IF(C87="",NA(),MATCH($B87&amp;$C87,'Smelter Reference List'!$J:$J,0))</f>
        <v>92</v>
      </c>
      <c r="T87" s="235"/>
      <c r="U87" s="235">
        <f t="shared" ca="1" si="2"/>
        <v>0</v>
      </c>
      <c r="V87" s="235"/>
      <c r="W87" s="235"/>
      <c r="Y87" s="228" t="str">
        <f t="shared" ca="1" si="3"/>
        <v>GoldJSC Uralelectromed</v>
      </c>
    </row>
    <row r="88" spans="1:25" s="228" customFormat="1" ht="20.25">
      <c r="A88" s="298" t="s">
        <v>1277</v>
      </c>
      <c r="B88" s="232" t="str">
        <f ca="1">IF(LEN(A88)=0,"",INDEX('Smelter Reference List'!$A:$A,MATCH($A88,'Smelter Reference List'!$E:$E,0)))</f>
        <v>Gold</v>
      </c>
      <c r="C88" s="297" t="str">
        <f ca="1">IF(LEN(A88)=0,"",INDEX('Smelter Reference List'!$C:$C,MATCH($A88,'Smelter Reference List'!$E:$E,0)))</f>
        <v>JX Nippon Mining &amp; Metals Co., Ltd.</v>
      </c>
      <c r="D88" s="161" t="str">
        <f ca="1">IF(ISERROR($S88),"",OFFSET('Smelter Reference List'!$C$4,$S88-4,0)&amp;"")</f>
        <v>JX Nippon Mining &amp; Metals Co., Ltd.</v>
      </c>
      <c r="E88" s="161" t="str">
        <f ca="1">IF(ISERROR($S88),"",OFFSET('Smelter Reference List'!$D$4,$S88-4,0)&amp;"")</f>
        <v>JAPAN</v>
      </c>
      <c r="F88" s="161" t="str">
        <f ca="1">IF(ISERROR($S88),"",OFFSET('Smelter Reference List'!$E$4,$S88-4,0))</f>
        <v>CID000937</v>
      </c>
      <c r="G88" s="161" t="str">
        <f ca="1">IF(C88=$U$4,"Enter smelter details", IF(ISERROR($S88),"",OFFSET('Smelter Reference List'!$F$4,$S88-4,0)))</f>
        <v>CFSI</v>
      </c>
      <c r="H88" s="247">
        <f ca="1">IF(ISERROR($S88),"",OFFSET('Smelter Reference List'!$G$4,$S88-4,0))</f>
        <v>0</v>
      </c>
      <c r="I88" s="248" t="str">
        <f ca="1">IF(ISERROR($S88),"",OFFSET('Smelter Reference List'!$H$4,$S88-4,0))</f>
        <v>Ōita</v>
      </c>
      <c r="J88" s="248" t="str">
        <f ca="1">IF(ISERROR($S88),"",OFFSET('Smelter Reference List'!$I$4,$S88-4,0))</f>
        <v>Ōita</v>
      </c>
      <c r="K88" s="245"/>
      <c r="L88" s="245"/>
      <c r="M88" s="245"/>
      <c r="N88" s="245"/>
      <c r="O88" s="245"/>
      <c r="P88" s="245"/>
      <c r="Q88" s="246"/>
      <c r="R88" s="233"/>
      <c r="S88" s="234">
        <f ca="1">IF(C88="",NA(),MATCH($B88&amp;$C88,'Smelter Reference List'!$J:$J,0))</f>
        <v>93</v>
      </c>
      <c r="T88" s="235"/>
      <c r="U88" s="235">
        <f t="shared" ca="1" si="2"/>
        <v>0</v>
      </c>
      <c r="V88" s="235"/>
      <c r="W88" s="235"/>
      <c r="Y88" s="228" t="str">
        <f t="shared" ca="1" si="3"/>
        <v>GoldJX Nippon Mining &amp; Metals Co., Ltd.</v>
      </c>
    </row>
    <row r="89" spans="1:25" s="228" customFormat="1" ht="20.25">
      <c r="A89" s="298" t="s">
        <v>1375</v>
      </c>
      <c r="B89" s="232" t="str">
        <f ca="1">IF(LEN(A89)=0,"",INDEX('Smelter Reference List'!$A:$A,MATCH($A89,'Smelter Reference List'!$E:$E,0)))</f>
        <v>Tin</v>
      </c>
      <c r="C89" s="297" t="str">
        <f ca="1">IF(LEN(A89)=0,"",INDEX('Smelter Reference List'!$C:$C,MATCH($A89,'Smelter Reference List'!$E:$E,0)))</f>
        <v>Gejiu Kai Meng Industry and Trade LLC</v>
      </c>
      <c r="D89" s="161" t="str">
        <f ca="1">IF(ISERROR($S89),"",OFFSET('Smelter Reference List'!$C$4,$S89-4,0)&amp;"")</f>
        <v>Gejiu Kai Meng Industry and Trade LLC</v>
      </c>
      <c r="E89" s="161" t="str">
        <f ca="1">IF(ISERROR($S89),"",OFFSET('Smelter Reference List'!$D$4,$S89-4,0)&amp;"")</f>
        <v>CHINA</v>
      </c>
      <c r="F89" s="161" t="str">
        <f ca="1">IF(ISERROR($S89),"",OFFSET('Smelter Reference List'!$E$4,$S89-4,0))</f>
        <v>CID000942</v>
      </c>
      <c r="G89" s="161" t="str">
        <f ca="1">IF(C89=$U$4,"Enter smelter details", IF(ISERROR($S89),"",OFFSET('Smelter Reference List'!$F$4,$S89-4,0)))</f>
        <v>CFSI</v>
      </c>
      <c r="H89" s="247">
        <f ca="1">IF(ISERROR($S89),"",OFFSET('Smelter Reference List'!$G$4,$S89-4,0))</f>
        <v>0</v>
      </c>
      <c r="I89" s="248" t="str">
        <f ca="1">IF(ISERROR($S89),"",OFFSET('Smelter Reference List'!$H$4,$S89-4,0))</f>
        <v>Putuo District</v>
      </c>
      <c r="J89" s="248" t="str">
        <f ca="1">IF(ISERROR($S89),"",OFFSET('Smelter Reference List'!$I$4,$S89-4,0))</f>
        <v>Shanghai</v>
      </c>
      <c r="K89" s="245"/>
      <c r="L89" s="245"/>
      <c r="M89" s="245"/>
      <c r="N89" s="245"/>
      <c r="O89" s="245"/>
      <c r="P89" s="245"/>
      <c r="Q89" s="246"/>
      <c r="R89" s="233"/>
      <c r="S89" s="234">
        <f ca="1">IF(C89="",NA(),MATCH($B89&amp;$C89,'Smelter Reference List'!$J:$J,0))</f>
        <v>352</v>
      </c>
      <c r="T89" s="235"/>
      <c r="U89" s="235">
        <f t="shared" ca="1" si="2"/>
        <v>0</v>
      </c>
      <c r="V89" s="235"/>
      <c r="W89" s="235"/>
      <c r="Y89" s="228" t="str">
        <f t="shared" ca="1" si="3"/>
        <v>TinGejiu Kai Meng Industry and Trade LLC</v>
      </c>
    </row>
    <row r="90" spans="1:25" s="228" customFormat="1" ht="20.25">
      <c r="A90" s="298" t="s">
        <v>4248</v>
      </c>
      <c r="B90" s="232" t="str">
        <f ca="1">IF(LEN(A90)=0,"",INDEX('Smelter Reference List'!$A:$A,MATCH($A90,'Smelter Reference List'!$E:$E,0)))</f>
        <v>Gold</v>
      </c>
      <c r="C90" s="297" t="str">
        <f ca="1">IF(LEN(A90)=0,"",INDEX('Smelter Reference List'!$C:$C,MATCH($A90,'Smelter Reference List'!$E:$E,0)))</f>
        <v>Kazakhmys Smelting LLC</v>
      </c>
      <c r="D90" s="161" t="str">
        <f ca="1">IF(ISERROR($S90),"",OFFSET('Smelter Reference List'!$C$4,$S90-4,0)&amp;"")</f>
        <v>Kazakhmys Smelting LLC</v>
      </c>
      <c r="E90" s="161" t="str">
        <f ca="1">IF(ISERROR($S90),"",OFFSET('Smelter Reference List'!$D$4,$S90-4,0)&amp;"")</f>
        <v>KAZAKHSTAN</v>
      </c>
      <c r="F90" s="161" t="str">
        <f ca="1">IF(ISERROR($S90),"",OFFSET('Smelter Reference List'!$E$4,$S90-4,0))</f>
        <v>CID000956</v>
      </c>
      <c r="G90" s="161" t="str">
        <f ca="1">IF(C90=$U$4,"Enter smelter details", IF(ISERROR($S90),"",OFFSET('Smelter Reference List'!$F$4,$S90-4,0)))</f>
        <v>CFSI</v>
      </c>
      <c r="H90" s="247">
        <f ca="1">IF(ISERROR($S90),"",OFFSET('Smelter Reference List'!$G$4,$S90-4,0))</f>
        <v>0</v>
      </c>
      <c r="I90" s="248" t="str">
        <f ca="1">IF(ISERROR($S90),"",OFFSET('Smelter Reference List'!$H$4,$S90-4,0))</f>
        <v>Balkhash</v>
      </c>
      <c r="J90" s="248" t="str">
        <f ca="1">IF(ISERROR($S90),"",OFFSET('Smelter Reference List'!$I$4,$S90-4,0))</f>
        <v>Karaganda Region</v>
      </c>
      <c r="K90" s="245"/>
      <c r="L90" s="245"/>
      <c r="M90" s="245"/>
      <c r="N90" s="245"/>
      <c r="O90" s="245"/>
      <c r="P90" s="245"/>
      <c r="Q90" s="246"/>
      <c r="R90" s="233"/>
      <c r="S90" s="234">
        <f ca="1">IF(C90="",NA(),MATCH($B90&amp;$C90,'Smelter Reference List'!$J:$J,0))</f>
        <v>95</v>
      </c>
      <c r="T90" s="235"/>
      <c r="U90" s="235">
        <f t="shared" ca="1" si="2"/>
        <v>0</v>
      </c>
      <c r="V90" s="235"/>
      <c r="W90" s="235"/>
      <c r="Y90" s="228" t="str">
        <f t="shared" ca="1" si="3"/>
        <v>GoldKazakhmys Smelting LLC</v>
      </c>
    </row>
    <row r="91" spans="1:25" s="228" customFormat="1" ht="20.25">
      <c r="A91" s="298" t="s">
        <v>1278</v>
      </c>
      <c r="B91" s="232" t="str">
        <f ca="1">IF(LEN(A91)=0,"",INDEX('Smelter Reference List'!$A:$A,MATCH($A91,'Smelter Reference List'!$E:$E,0)))</f>
        <v>Gold</v>
      </c>
      <c r="C91" s="297" t="str">
        <f ca="1">IF(LEN(A91)=0,"",INDEX('Smelter Reference List'!$C:$C,MATCH($A91,'Smelter Reference List'!$E:$E,0)))</f>
        <v>Kazzinc</v>
      </c>
      <c r="D91" s="161" t="str">
        <f ca="1">IF(ISERROR($S91),"",OFFSET('Smelter Reference List'!$C$4,$S91-4,0)&amp;"")</f>
        <v>Kazzinc</v>
      </c>
      <c r="E91" s="161" t="str">
        <f ca="1">IF(ISERROR($S91),"",OFFSET('Smelter Reference List'!$D$4,$S91-4,0)&amp;"")</f>
        <v>KAZAKHSTAN</v>
      </c>
      <c r="F91" s="161" t="str">
        <f ca="1">IF(ISERROR($S91),"",OFFSET('Smelter Reference List'!$E$4,$S91-4,0))</f>
        <v>CID000957</v>
      </c>
      <c r="G91" s="161" t="str">
        <f ca="1">IF(C91=$U$4,"Enter smelter details", IF(ISERROR($S91),"",OFFSET('Smelter Reference List'!$F$4,$S91-4,0)))</f>
        <v>CFSI</v>
      </c>
      <c r="H91" s="247">
        <f ca="1">IF(ISERROR($S91),"",OFFSET('Smelter Reference List'!$G$4,$S91-4,0))</f>
        <v>0</v>
      </c>
      <c r="I91" s="248" t="str">
        <f ca="1">IF(ISERROR($S91),"",OFFSET('Smelter Reference List'!$H$4,$S91-4,0))</f>
        <v>Ust-Kamenogorsk</v>
      </c>
      <c r="J91" s="248" t="str">
        <f ca="1">IF(ISERROR($S91),"",OFFSET('Smelter Reference List'!$I$4,$S91-4,0))</f>
        <v>East Kazakhstan</v>
      </c>
      <c r="K91" s="245"/>
      <c r="L91" s="245"/>
      <c r="M91" s="245"/>
      <c r="N91" s="245"/>
      <c r="O91" s="245"/>
      <c r="P91" s="245"/>
      <c r="Q91" s="246"/>
      <c r="R91" s="233"/>
      <c r="S91" s="234">
        <f ca="1">IF(C91="",NA(),MATCH($B91&amp;$C91,'Smelter Reference List'!$J:$J,0))</f>
        <v>96</v>
      </c>
      <c r="T91" s="235"/>
      <c r="U91" s="235">
        <f t="shared" ca="1" si="2"/>
        <v>0</v>
      </c>
      <c r="V91" s="235"/>
      <c r="W91" s="235"/>
      <c r="Y91" s="228" t="str">
        <f t="shared" ca="1" si="3"/>
        <v>GoldKazzinc</v>
      </c>
    </row>
    <row r="92" spans="1:25" s="228" customFormat="1" ht="20.25">
      <c r="A92" s="298" t="s">
        <v>1420</v>
      </c>
      <c r="B92" s="232" t="str">
        <f ca="1">IF(LEN(A92)=0,"",INDEX('Smelter Reference List'!$A:$A,MATCH($A92,'Smelter Reference List'!$E:$E,0)))</f>
        <v>Tungsten</v>
      </c>
      <c r="C92" s="297" t="str">
        <f ca="1">IF(LEN(A92)=0,"",INDEX('Smelter Reference List'!$C:$C,MATCH($A92,'Smelter Reference List'!$E:$E,0)))</f>
        <v>Kennametal Fallon</v>
      </c>
      <c r="D92" s="161" t="str">
        <f ca="1">IF(ISERROR($S92),"",OFFSET('Smelter Reference List'!$C$4,$S92-4,0)&amp;"")</f>
        <v>Kennametal Fallon</v>
      </c>
      <c r="E92" s="161" t="str">
        <f ca="1">IF(ISERROR($S92),"",OFFSET('Smelter Reference List'!$D$4,$S92-4,0)&amp;"")</f>
        <v>UNITED STATES</v>
      </c>
      <c r="F92" s="161" t="str">
        <f ca="1">IF(ISERROR($S92),"",OFFSET('Smelter Reference List'!$E$4,$S92-4,0))</f>
        <v>CID000966</v>
      </c>
      <c r="G92" s="161" t="str">
        <f ca="1">IF(C92=$U$4,"Enter smelter details", IF(ISERROR($S92),"",OFFSET('Smelter Reference List'!$F$4,$S92-4,0)))</f>
        <v>CFSI</v>
      </c>
      <c r="H92" s="247">
        <f ca="1">IF(ISERROR($S92),"",OFFSET('Smelter Reference List'!$G$4,$S92-4,0))</f>
        <v>0</v>
      </c>
      <c r="I92" s="248" t="str">
        <f ca="1">IF(ISERROR($S92),"",OFFSET('Smelter Reference List'!$H$4,$S92-4,0))</f>
        <v>Fallon</v>
      </c>
      <c r="J92" s="248" t="str">
        <f ca="1">IF(ISERROR($S92),"",OFFSET('Smelter Reference List'!$I$4,$S92-4,0))</f>
        <v>Nevada</v>
      </c>
      <c r="K92" s="245"/>
      <c r="L92" s="245"/>
      <c r="M92" s="245"/>
      <c r="N92" s="245"/>
      <c r="O92" s="245"/>
      <c r="P92" s="245"/>
      <c r="Q92" s="246"/>
      <c r="R92" s="233"/>
      <c r="S92" s="234">
        <f ca="1">IF(C92="",NA(),MATCH($B92&amp;$C92,'Smelter Reference List'!$J:$J,0))</f>
        <v>513</v>
      </c>
      <c r="T92" s="235"/>
      <c r="U92" s="235">
        <f t="shared" ca="1" si="2"/>
        <v>0</v>
      </c>
      <c r="V92" s="235"/>
      <c r="W92" s="235"/>
      <c r="Y92" s="228" t="str">
        <f t="shared" ca="1" si="3"/>
        <v>TungstenKennametal Fallon</v>
      </c>
    </row>
    <row r="93" spans="1:25" s="228" customFormat="1" ht="20.25">
      <c r="A93" s="298" t="s">
        <v>1280</v>
      </c>
      <c r="B93" s="232" t="str">
        <f ca="1">IF(LEN(A93)=0,"",INDEX('Smelter Reference List'!$A:$A,MATCH($A93,'Smelter Reference List'!$E:$E,0)))</f>
        <v>Gold</v>
      </c>
      <c r="C93" s="297" t="str">
        <f ca="1">IF(LEN(A93)=0,"",INDEX('Smelter Reference List'!$C:$C,MATCH($A93,'Smelter Reference List'!$E:$E,0)))</f>
        <v>Kennecott Utah Copper LLC</v>
      </c>
      <c r="D93" s="161" t="str">
        <f ca="1">IF(ISERROR($S93),"",OFFSET('Smelter Reference List'!$C$4,$S93-4,0)&amp;"")</f>
        <v>Kennecott Utah Copper LLC</v>
      </c>
      <c r="E93" s="161" t="str">
        <f ca="1">IF(ISERROR($S93),"",OFFSET('Smelter Reference List'!$D$4,$S93-4,0)&amp;"")</f>
        <v>UNITED STATES</v>
      </c>
      <c r="F93" s="161" t="str">
        <f ca="1">IF(ISERROR($S93),"",OFFSET('Smelter Reference List'!$E$4,$S93-4,0))</f>
        <v>CID000969</v>
      </c>
      <c r="G93" s="161" t="str">
        <f ca="1">IF(C93=$U$4,"Enter smelter details", IF(ISERROR($S93),"",OFFSET('Smelter Reference List'!$F$4,$S93-4,0)))</f>
        <v>CFSI</v>
      </c>
      <c r="H93" s="247">
        <f ca="1">IF(ISERROR($S93),"",OFFSET('Smelter Reference List'!$G$4,$S93-4,0))</f>
        <v>0</v>
      </c>
      <c r="I93" s="248" t="str">
        <f ca="1">IF(ISERROR($S93),"",OFFSET('Smelter Reference List'!$H$4,$S93-4,0))</f>
        <v>Magna</v>
      </c>
      <c r="J93" s="248" t="str">
        <f ca="1">IF(ISERROR($S93),"",OFFSET('Smelter Reference List'!$I$4,$S93-4,0))</f>
        <v>Utah</v>
      </c>
      <c r="K93" s="245"/>
      <c r="L93" s="245"/>
      <c r="M93" s="245"/>
      <c r="N93" s="245"/>
      <c r="O93" s="245"/>
      <c r="P93" s="245"/>
      <c r="Q93" s="246"/>
      <c r="R93" s="233"/>
      <c r="S93" s="234">
        <f ca="1">IF(C93="",NA(),MATCH($B93&amp;$C93,'Smelter Reference List'!$J:$J,0))</f>
        <v>97</v>
      </c>
      <c r="T93" s="235"/>
      <c r="U93" s="235">
        <f t="shared" ca="1" si="2"/>
        <v>0</v>
      </c>
      <c r="V93" s="235"/>
      <c r="W93" s="235"/>
      <c r="Y93" s="228" t="str">
        <f t="shared" ca="1" si="3"/>
        <v>GoldKennecott Utah Copper LLC</v>
      </c>
    </row>
    <row r="94" spans="1:25" s="228" customFormat="1" ht="20.25">
      <c r="A94" s="298" t="s">
        <v>1348</v>
      </c>
      <c r="B94" s="232" t="str">
        <f ca="1">IF(LEN(A94)=0,"",INDEX('Smelter Reference List'!$A:$A,MATCH($A94,'Smelter Reference List'!$E:$E,0)))</f>
        <v>Tantalum</v>
      </c>
      <c r="C94" s="297" t="str">
        <f ca="1">IF(LEN(A94)=0,"",INDEX('Smelter Reference List'!$C:$C,MATCH($A94,'Smelter Reference List'!$E:$E,0)))</f>
        <v>King-Tan Tantalum Industry Ltd.</v>
      </c>
      <c r="D94" s="161" t="str">
        <f ca="1">IF(ISERROR($S94),"",OFFSET('Smelter Reference List'!$C$4,$S94-4,0)&amp;"")</f>
        <v>King-Tan Tantalum Industry Ltd.</v>
      </c>
      <c r="E94" s="161" t="str">
        <f ca="1">IF(ISERROR($S94),"",OFFSET('Smelter Reference List'!$D$4,$S94-4,0)&amp;"")</f>
        <v>CHINA</v>
      </c>
      <c r="F94" s="161" t="str">
        <f ca="1">IF(ISERROR($S94),"",OFFSET('Smelter Reference List'!$E$4,$S94-4,0))</f>
        <v>CID000973</v>
      </c>
      <c r="G94" s="161" t="str">
        <f ca="1">IF(C94=$U$4,"Enter smelter details", IF(ISERROR($S94),"",OFFSET('Smelter Reference List'!$F$4,$S94-4,0)))</f>
        <v>CFSI</v>
      </c>
      <c r="H94" s="247">
        <f ca="1">IF(ISERROR($S94),"",OFFSET('Smelter Reference List'!$G$4,$S94-4,0))</f>
        <v>0</v>
      </c>
      <c r="I94" s="248" t="str">
        <f ca="1">IF(ISERROR($S94),"",OFFSET('Smelter Reference List'!$H$4,$S94-4,0))</f>
        <v>Yifeng</v>
      </c>
      <c r="J94" s="248" t="str">
        <f ca="1">IF(ISERROR($S94),"",OFFSET('Smelter Reference List'!$I$4,$S94-4,0))</f>
        <v>Jiangxi</v>
      </c>
      <c r="K94" s="245"/>
      <c r="L94" s="245"/>
      <c r="M94" s="245"/>
      <c r="N94" s="245"/>
      <c r="O94" s="245"/>
      <c r="P94" s="245"/>
      <c r="Q94" s="246"/>
      <c r="R94" s="233"/>
      <c r="S94" s="234">
        <f ca="1">IF(C94="",NA(),MATCH($B94&amp;$C94,'Smelter Reference List'!$J:$J,0))</f>
        <v>271</v>
      </c>
      <c r="T94" s="235"/>
      <c r="U94" s="235">
        <f t="shared" ca="1" si="2"/>
        <v>0</v>
      </c>
      <c r="V94" s="235"/>
      <c r="W94" s="235"/>
      <c r="Y94" s="228" t="str">
        <f t="shared" ca="1" si="3"/>
        <v>TantalumKing-Tan Tantalum Industry Ltd.</v>
      </c>
    </row>
    <row r="95" spans="1:25" s="228" customFormat="1" ht="20.25">
      <c r="A95" s="298" t="s">
        <v>1281</v>
      </c>
      <c r="B95" s="232" t="str">
        <f ca="1">IF(LEN(A95)=0,"",INDEX('Smelter Reference List'!$A:$A,MATCH($A95,'Smelter Reference List'!$E:$E,0)))</f>
        <v>Gold</v>
      </c>
      <c r="C95" s="297" t="str">
        <f ca="1">IF(LEN(A95)=0,"",INDEX('Smelter Reference List'!$C:$C,MATCH($A95,'Smelter Reference List'!$E:$E,0)))</f>
        <v>Kojima Chemicals Co., Ltd.</v>
      </c>
      <c r="D95" s="161" t="str">
        <f ca="1">IF(ISERROR($S95),"",OFFSET('Smelter Reference List'!$C$4,$S95-4,0)&amp;"")</f>
        <v>Kojima Chemicals Co., Ltd.</v>
      </c>
      <c r="E95" s="161" t="str">
        <f ca="1">IF(ISERROR($S95),"",OFFSET('Smelter Reference List'!$D$4,$S95-4,0)&amp;"")</f>
        <v>JAPAN</v>
      </c>
      <c r="F95" s="161" t="str">
        <f ca="1">IF(ISERROR($S95),"",OFFSET('Smelter Reference List'!$E$4,$S95-4,0))</f>
        <v>CID000981</v>
      </c>
      <c r="G95" s="161" t="str">
        <f ca="1">IF(C95=$U$4,"Enter smelter details", IF(ISERROR($S95),"",OFFSET('Smelter Reference List'!$F$4,$S95-4,0)))</f>
        <v>CFSI</v>
      </c>
      <c r="H95" s="247">
        <f ca="1">IF(ISERROR($S95),"",OFFSET('Smelter Reference List'!$G$4,$S95-4,0))</f>
        <v>0</v>
      </c>
      <c r="I95" s="248" t="str">
        <f ca="1">IF(ISERROR($S95),"",OFFSET('Smelter Reference List'!$H$4,$S95-4,0))</f>
        <v>Sayama</v>
      </c>
      <c r="J95" s="248" t="str">
        <f ca="1">IF(ISERROR($S95),"",OFFSET('Smelter Reference List'!$I$4,$S95-4,0))</f>
        <v>Saitama</v>
      </c>
      <c r="K95" s="245"/>
      <c r="L95" s="245"/>
      <c r="M95" s="245"/>
      <c r="N95" s="245"/>
      <c r="O95" s="245"/>
      <c r="P95" s="245"/>
      <c r="Q95" s="246"/>
      <c r="R95" s="233"/>
      <c r="S95" s="234">
        <f ca="1">IF(C95="",NA(),MATCH($B95&amp;$C95,'Smelter Reference List'!$J:$J,0))</f>
        <v>99</v>
      </c>
      <c r="T95" s="235"/>
      <c r="U95" s="235">
        <f t="shared" ca="1" si="2"/>
        <v>0</v>
      </c>
      <c r="V95" s="235"/>
      <c r="W95" s="235"/>
      <c r="Y95" s="228" t="str">
        <f t="shared" ca="1" si="3"/>
        <v>GoldKojima Chemicals Co., Ltd.</v>
      </c>
    </row>
    <row r="96" spans="1:25" s="228" customFormat="1" ht="20.25">
      <c r="A96" s="298" t="s">
        <v>1282</v>
      </c>
      <c r="B96" s="232" t="str">
        <f ca="1">IF(LEN(A96)=0,"",INDEX('Smelter Reference List'!$A:$A,MATCH($A96,'Smelter Reference List'!$E:$E,0)))</f>
        <v>Gold</v>
      </c>
      <c r="C96" s="297" t="str">
        <f ca="1">IF(LEN(A96)=0,"",INDEX('Smelter Reference List'!$C:$C,MATCH($A96,'Smelter Reference List'!$E:$E,0)))</f>
        <v>Korea Metal Co., Ltd.</v>
      </c>
      <c r="D96" s="161" t="str">
        <f ca="1">IF(ISERROR($S96),"",OFFSET('Smelter Reference List'!$C$4,$S96-4,0)&amp;"")</f>
        <v>Korea Metal Co., Ltd.</v>
      </c>
      <c r="E96" s="161" t="str">
        <f ca="1">IF(ISERROR($S96),"",OFFSET('Smelter Reference List'!$D$4,$S96-4,0)&amp;"")</f>
        <v>KOREA, REPUBLIC OF</v>
      </c>
      <c r="F96" s="161" t="str">
        <f ca="1">IF(ISERROR($S96),"",OFFSET('Smelter Reference List'!$E$4,$S96-4,0))</f>
        <v>CID000988</v>
      </c>
      <c r="G96" s="161" t="str">
        <f ca="1">IF(C96=$U$4,"Enter smelter details", IF(ISERROR($S96),"",OFFSET('Smelter Reference List'!$F$4,$S96-4,0)))</f>
        <v>CFSI</v>
      </c>
      <c r="H96" s="247">
        <f ca="1">IF(ISERROR($S96),"",OFFSET('Smelter Reference List'!$G$4,$S96-4,0))</f>
        <v>0</v>
      </c>
      <c r="I96" s="248" t="str">
        <f ca="1">IF(ISERROR($S96),"",OFFSET('Smelter Reference List'!$H$4,$S96-4,0))</f>
        <v>Incheon</v>
      </c>
      <c r="J96" s="248" t="str">
        <f ca="1">IF(ISERROR($S96),"",OFFSET('Smelter Reference List'!$I$4,$S96-4,0))</f>
        <v>Seoul</v>
      </c>
      <c r="K96" s="245"/>
      <c r="L96" s="245"/>
      <c r="M96" s="245"/>
      <c r="N96" s="245"/>
      <c r="O96" s="245"/>
      <c r="P96" s="245"/>
      <c r="Q96" s="246"/>
      <c r="R96" s="233"/>
      <c r="S96" s="234">
        <f ca="1">IF(C96="",NA(),MATCH($B96&amp;$C96,'Smelter Reference List'!$J:$J,0))</f>
        <v>102</v>
      </c>
      <c r="T96" s="235"/>
      <c r="U96" s="235">
        <f t="shared" ca="1" si="2"/>
        <v>0</v>
      </c>
      <c r="V96" s="235"/>
      <c r="W96" s="235"/>
      <c r="Y96" s="228" t="str">
        <f t="shared" ca="1" si="3"/>
        <v>GoldKorea Metal Co., Ltd.</v>
      </c>
    </row>
    <row r="97" spans="1:25" s="228" customFormat="1" ht="20.25">
      <c r="A97" s="298" t="s">
        <v>1283</v>
      </c>
      <c r="B97" s="232" t="str">
        <f ca="1">IF(LEN(A97)=0,"",INDEX('Smelter Reference List'!$A:$A,MATCH($A97,'Smelter Reference List'!$E:$E,0)))</f>
        <v>Gold</v>
      </c>
      <c r="C97" s="297" t="str">
        <f ca="1">IF(LEN(A97)=0,"",INDEX('Smelter Reference List'!$C:$C,MATCH($A97,'Smelter Reference List'!$E:$E,0)))</f>
        <v>Kyrgyzaltyn JSC</v>
      </c>
      <c r="D97" s="161" t="str">
        <f ca="1">IF(ISERROR($S97),"",OFFSET('Smelter Reference List'!$C$4,$S97-4,0)&amp;"")</f>
        <v>Kyrgyzaltyn JSC</v>
      </c>
      <c r="E97" s="161" t="str">
        <f ca="1">IF(ISERROR($S97),"",OFFSET('Smelter Reference List'!$D$4,$S97-4,0)&amp;"")</f>
        <v>KYRGYZSTAN</v>
      </c>
      <c r="F97" s="161" t="str">
        <f ca="1">IF(ISERROR($S97),"",OFFSET('Smelter Reference List'!$E$4,$S97-4,0))</f>
        <v>CID001029</v>
      </c>
      <c r="G97" s="161" t="str">
        <f ca="1">IF(C97=$U$4,"Enter smelter details", IF(ISERROR($S97),"",OFFSET('Smelter Reference List'!$F$4,$S97-4,0)))</f>
        <v>CFSI</v>
      </c>
      <c r="H97" s="247">
        <f ca="1">IF(ISERROR($S97),"",OFFSET('Smelter Reference List'!$G$4,$S97-4,0))</f>
        <v>0</v>
      </c>
      <c r="I97" s="248" t="str">
        <f ca="1">IF(ISERROR($S97),"",OFFSET('Smelter Reference List'!$H$4,$S97-4,0))</f>
        <v>Bishkek</v>
      </c>
      <c r="J97" s="248" t="str">
        <f ca="1">IF(ISERROR($S97),"",OFFSET('Smelter Reference List'!$I$4,$S97-4,0))</f>
        <v>Chuy Province</v>
      </c>
      <c r="K97" s="245"/>
      <c r="L97" s="245"/>
      <c r="M97" s="245"/>
      <c r="N97" s="245"/>
      <c r="O97" s="245"/>
      <c r="P97" s="245"/>
      <c r="Q97" s="246"/>
      <c r="R97" s="233"/>
      <c r="S97" s="234">
        <f ca="1">IF(C97="",NA(),MATCH($B97&amp;$C97,'Smelter Reference List'!$J:$J,0))</f>
        <v>104</v>
      </c>
      <c r="T97" s="235"/>
      <c r="U97" s="235">
        <f t="shared" ca="1" si="2"/>
        <v>0</v>
      </c>
      <c r="V97" s="235"/>
      <c r="W97" s="235"/>
      <c r="Y97" s="228" t="str">
        <f t="shared" ca="1" si="3"/>
        <v>GoldKyrgyzaltyn JSC</v>
      </c>
    </row>
    <row r="98" spans="1:25" s="228" customFormat="1" ht="20.25">
      <c r="A98" s="298" t="s">
        <v>1284</v>
      </c>
      <c r="B98" s="232" t="str">
        <f ca="1">IF(LEN(A98)=0,"",INDEX('Smelter Reference List'!$A:$A,MATCH($A98,'Smelter Reference List'!$E:$E,0)))</f>
        <v>Gold</v>
      </c>
      <c r="C98" s="297" t="str">
        <f ca="1">IF(LEN(A98)=0,"",INDEX('Smelter Reference List'!$C:$C,MATCH($A98,'Smelter Reference List'!$E:$E,0)))</f>
        <v>L'azurde Company For Jewelry</v>
      </c>
      <c r="D98" s="161" t="str">
        <f ca="1">IF(ISERROR($S98),"",OFFSET('Smelter Reference List'!$C$4,$S98-4,0)&amp;"")</f>
        <v>L'azurde Company For Jewelry</v>
      </c>
      <c r="E98" s="161" t="str">
        <f ca="1">IF(ISERROR($S98),"",OFFSET('Smelter Reference List'!$D$4,$S98-4,0)&amp;"")</f>
        <v>SAUDI ARABIA</v>
      </c>
      <c r="F98" s="161" t="str">
        <f ca="1">IF(ISERROR($S98),"",OFFSET('Smelter Reference List'!$E$4,$S98-4,0))</f>
        <v>CID001032</v>
      </c>
      <c r="G98" s="161" t="str">
        <f ca="1">IF(C98=$U$4,"Enter smelter details", IF(ISERROR($S98),"",OFFSET('Smelter Reference List'!$F$4,$S98-4,0)))</f>
        <v>CFSI</v>
      </c>
      <c r="H98" s="247">
        <f ca="1">IF(ISERROR($S98),"",OFFSET('Smelter Reference List'!$G$4,$S98-4,0))</f>
        <v>0</v>
      </c>
      <c r="I98" s="248" t="str">
        <f ca="1">IF(ISERROR($S98),"",OFFSET('Smelter Reference List'!$H$4,$S98-4,0))</f>
        <v>Riyadh</v>
      </c>
      <c r="J98" s="248" t="str">
        <f ca="1">IF(ISERROR($S98),"",OFFSET('Smelter Reference List'!$I$4,$S98-4,0))</f>
        <v>Riyadh Province</v>
      </c>
      <c r="K98" s="245"/>
      <c r="L98" s="245"/>
      <c r="M98" s="245"/>
      <c r="N98" s="245"/>
      <c r="O98" s="245"/>
      <c r="P98" s="245"/>
      <c r="Q98" s="246"/>
      <c r="R98" s="233"/>
      <c r="S98" s="234">
        <f ca="1">IF(C98="",NA(),MATCH($B98&amp;$C98,'Smelter Reference List'!$J:$J,0))</f>
        <v>108</v>
      </c>
      <c r="T98" s="235"/>
      <c r="U98" s="235">
        <f t="shared" ca="1" si="2"/>
        <v>0</v>
      </c>
      <c r="V98" s="235"/>
      <c r="W98" s="235"/>
      <c r="Y98" s="228" t="str">
        <f t="shared" ca="1" si="3"/>
        <v>GoldL'azurde Company For Jewelry</v>
      </c>
    </row>
    <row r="99" spans="1:25" s="228" customFormat="1" ht="20.25">
      <c r="A99" s="298" t="s">
        <v>2690</v>
      </c>
      <c r="B99" s="232" t="str">
        <f ca="1">IF(LEN(A99)=0,"",INDEX('Smelter Reference List'!$A:$A,MATCH($A99,'Smelter Reference List'!$E:$E,0)))</f>
        <v>Gold</v>
      </c>
      <c r="C99" s="297" t="str">
        <f ca="1">IF(LEN(A99)=0,"",INDEX('Smelter Reference List'!$C:$C,MATCH($A99,'Smelter Reference List'!$E:$E,0)))</f>
        <v>Lingbao Gold Co., Ltd.</v>
      </c>
      <c r="D99" s="161" t="str">
        <f ca="1">IF(ISERROR($S99),"",OFFSET('Smelter Reference List'!$C$4,$S99-4,0)&amp;"")</f>
        <v>Lingbao Gold Co., Ltd.</v>
      </c>
      <c r="E99" s="161" t="str">
        <f ca="1">IF(ISERROR($S99),"",OFFSET('Smelter Reference List'!$D$4,$S99-4,0)&amp;"")</f>
        <v>CHINA</v>
      </c>
      <c r="F99" s="161" t="str">
        <f ca="1">IF(ISERROR($S99),"",OFFSET('Smelter Reference List'!$E$4,$S99-4,0))</f>
        <v>CID001056</v>
      </c>
      <c r="G99" s="161" t="str">
        <f ca="1">IF(C99=$U$4,"Enter smelter details", IF(ISERROR($S99),"",OFFSET('Smelter Reference List'!$F$4,$S99-4,0)))</f>
        <v>CFSI</v>
      </c>
      <c r="H99" s="247">
        <f ca="1">IF(ISERROR($S99),"",OFFSET('Smelter Reference List'!$G$4,$S99-4,0))</f>
        <v>0</v>
      </c>
      <c r="I99" s="248" t="str">
        <f ca="1">IF(ISERROR($S99),"",OFFSET('Smelter Reference List'!$H$4,$S99-4,0))</f>
        <v>Lingbao</v>
      </c>
      <c r="J99" s="248" t="str">
        <f ca="1">IF(ISERROR($S99),"",OFFSET('Smelter Reference List'!$I$4,$S99-4,0))</f>
        <v>Henan</v>
      </c>
      <c r="K99" s="245"/>
      <c r="L99" s="245"/>
      <c r="M99" s="245"/>
      <c r="N99" s="245"/>
      <c r="O99" s="245"/>
      <c r="P99" s="245"/>
      <c r="Q99" s="246"/>
      <c r="R99" s="233"/>
      <c r="S99" s="234">
        <f ca="1">IF(C99="",NA(),MATCH($B99&amp;$C99,'Smelter Reference List'!$J:$J,0))</f>
        <v>109</v>
      </c>
      <c r="T99" s="235"/>
      <c r="U99" s="235">
        <f t="shared" ca="1" si="2"/>
        <v>0</v>
      </c>
      <c r="V99" s="235"/>
      <c r="W99" s="235"/>
      <c r="Y99" s="228" t="str">
        <f t="shared" ca="1" si="3"/>
        <v>GoldLingbao Gold Co., Ltd.</v>
      </c>
    </row>
    <row r="100" spans="1:25" s="228" customFormat="1" ht="20.25">
      <c r="A100" s="298" t="s">
        <v>1285</v>
      </c>
      <c r="B100" s="232" t="str">
        <f ca="1">IF(LEN(A100)=0,"",INDEX('Smelter Reference List'!$A:$A,MATCH($A100,'Smelter Reference List'!$E:$E,0)))</f>
        <v>Gold</v>
      </c>
      <c r="C100" s="297" t="str">
        <f ca="1">IF(LEN(A100)=0,"",INDEX('Smelter Reference List'!$C:$C,MATCH($A100,'Smelter Reference List'!$E:$E,0)))</f>
        <v>Lingbao Jinyuan Tonghui Refinery Co., Ltd.</v>
      </c>
      <c r="D100" s="161" t="str">
        <f ca="1">IF(ISERROR($S100),"",OFFSET('Smelter Reference List'!$C$4,$S100-4,0)&amp;"")</f>
        <v>Lingbao Jinyuan Tonghui Refinery Co., Ltd.</v>
      </c>
      <c r="E100" s="161" t="str">
        <f ca="1">IF(ISERROR($S100),"",OFFSET('Smelter Reference List'!$D$4,$S100-4,0)&amp;"")</f>
        <v>CHINA</v>
      </c>
      <c r="F100" s="161" t="str">
        <f ca="1">IF(ISERROR($S100),"",OFFSET('Smelter Reference List'!$E$4,$S100-4,0))</f>
        <v>CID001058</v>
      </c>
      <c r="G100" s="161" t="str">
        <f ca="1">IF(C100=$U$4,"Enter smelter details", IF(ISERROR($S100),"",OFFSET('Smelter Reference List'!$F$4,$S100-4,0)))</f>
        <v>CFSI</v>
      </c>
      <c r="H100" s="247">
        <f ca="1">IF(ISERROR($S100),"",OFFSET('Smelter Reference List'!$G$4,$S100-4,0))</f>
        <v>0</v>
      </c>
      <c r="I100" s="248" t="str">
        <f ca="1">IF(ISERROR($S100),"",OFFSET('Smelter Reference List'!$H$4,$S100-4,0))</f>
        <v>Lingbao</v>
      </c>
      <c r="J100" s="248" t="str">
        <f ca="1">IF(ISERROR($S100),"",OFFSET('Smelter Reference List'!$I$4,$S100-4,0))</f>
        <v>Henan</v>
      </c>
      <c r="K100" s="245"/>
      <c r="L100" s="245"/>
      <c r="M100" s="245"/>
      <c r="N100" s="245"/>
      <c r="O100" s="245"/>
      <c r="P100" s="245"/>
      <c r="Q100" s="246"/>
      <c r="R100" s="233"/>
      <c r="S100" s="234">
        <f ca="1">IF(C100="",NA(),MATCH($B100&amp;$C100,'Smelter Reference List'!$J:$J,0))</f>
        <v>110</v>
      </c>
      <c r="T100" s="235"/>
      <c r="U100" s="235">
        <f t="shared" ca="1" si="2"/>
        <v>0</v>
      </c>
      <c r="V100" s="235"/>
      <c r="W100" s="235"/>
      <c r="Y100" s="228" t="str">
        <f t="shared" ca="1" si="3"/>
        <v>GoldLingbao Jinyuan Tonghui Refinery Co., Ltd.</v>
      </c>
    </row>
    <row r="101" spans="1:25" s="228" customFormat="1" ht="20.25">
      <c r="A101" s="298" t="s">
        <v>1376</v>
      </c>
      <c r="B101" s="232" t="str">
        <f ca="1">IF(LEN(A101)=0,"",INDEX('Smelter Reference List'!$A:$A,MATCH($A101,'Smelter Reference List'!$E:$E,0)))</f>
        <v>Tin</v>
      </c>
      <c r="C101" s="297" t="str">
        <f ca="1">IF(LEN(A101)=0,"",INDEX('Smelter Reference List'!$C:$C,MATCH($A101,'Smelter Reference List'!$E:$E,0)))</f>
        <v>Linwu Xianggui Ore Smelting Co., Ltd.</v>
      </c>
      <c r="D101" s="161" t="str">
        <f ca="1">IF(ISERROR($S101),"",OFFSET('Smelter Reference List'!$C$4,$S101-4,0)&amp;"")</f>
        <v>Linwu Xianggui Ore Smelting Co., Ltd.</v>
      </c>
      <c r="E101" s="161" t="str">
        <f ca="1">IF(ISERROR($S101),"",OFFSET('Smelter Reference List'!$D$4,$S101-4,0)&amp;"")</f>
        <v>CHINA</v>
      </c>
      <c r="F101" s="161" t="str">
        <f ca="1">IF(ISERROR($S101),"",OFFSET('Smelter Reference List'!$E$4,$S101-4,0))</f>
        <v>CID001063</v>
      </c>
      <c r="G101" s="161" t="str">
        <f ca="1">IF(C101=$U$4,"Enter smelter details", IF(ISERROR($S101),"",OFFSET('Smelter Reference List'!$F$4,$S101-4,0)))</f>
        <v>CFSI</v>
      </c>
      <c r="H101" s="247">
        <f ca="1">IF(ISERROR($S101),"",OFFSET('Smelter Reference List'!$G$4,$S101-4,0))</f>
        <v>0</v>
      </c>
      <c r="I101" s="248" t="str">
        <f ca="1">IF(ISERROR($S101),"",OFFSET('Smelter Reference List'!$H$4,$S101-4,0))</f>
        <v>Chenzhou</v>
      </c>
      <c r="J101" s="248" t="str">
        <f ca="1">IF(ISERROR($S101),"",OFFSET('Smelter Reference List'!$I$4,$S101-4,0))</f>
        <v>Hunan</v>
      </c>
      <c r="K101" s="245"/>
      <c r="L101" s="245"/>
      <c r="M101" s="245"/>
      <c r="N101" s="245"/>
      <c r="O101" s="245"/>
      <c r="P101" s="245"/>
      <c r="Q101" s="246"/>
      <c r="R101" s="233"/>
      <c r="S101" s="234">
        <f ca="1">IF(C101="",NA(),MATCH($B101&amp;$C101,'Smelter Reference List'!$J:$J,0))</f>
        <v>373</v>
      </c>
      <c r="T101" s="235"/>
      <c r="U101" s="235">
        <f t="shared" ca="1" si="2"/>
        <v>0</v>
      </c>
      <c r="V101" s="235"/>
      <c r="W101" s="235"/>
      <c r="Y101" s="228" t="str">
        <f t="shared" ca="1" si="3"/>
        <v>TinLinwu Xianggui Ore Smelting Co., Ltd.</v>
      </c>
    </row>
    <row r="102" spans="1:25" s="228" customFormat="1" ht="20.25">
      <c r="A102" s="298" t="s">
        <v>1377</v>
      </c>
      <c r="B102" s="232" t="str">
        <f ca="1">IF(LEN(A102)=0,"",INDEX('Smelter Reference List'!$A:$A,MATCH($A102,'Smelter Reference List'!$E:$E,0)))</f>
        <v>Tin</v>
      </c>
      <c r="C102" s="297" t="str">
        <f ca="1">IF(LEN(A102)=0,"",INDEX('Smelter Reference List'!$C:$C,MATCH($A102,'Smelter Reference List'!$E:$E,0)))</f>
        <v>China Tin Group Co., Ltd.</v>
      </c>
      <c r="D102" s="161" t="str">
        <f ca="1">IF(ISERROR($S102),"",OFFSET('Smelter Reference List'!$C$4,$S102-4,0)&amp;"")</f>
        <v>China Tin Group Co., Ltd.</v>
      </c>
      <c r="E102" s="161" t="str">
        <f ca="1">IF(ISERROR($S102),"",OFFSET('Smelter Reference List'!$D$4,$S102-4,0)&amp;"")</f>
        <v>CHINA</v>
      </c>
      <c r="F102" s="161" t="str">
        <f ca="1">IF(ISERROR($S102),"",OFFSET('Smelter Reference List'!$E$4,$S102-4,0))</f>
        <v>CID001070</v>
      </c>
      <c r="G102" s="161" t="str">
        <f ca="1">IF(C102=$U$4,"Enter smelter details", IF(ISERROR($S102),"",OFFSET('Smelter Reference List'!$F$4,$S102-4,0)))</f>
        <v>CFSI</v>
      </c>
      <c r="H102" s="247">
        <f ca="1">IF(ISERROR($S102),"",OFFSET('Smelter Reference List'!$G$4,$S102-4,0))</f>
        <v>0</v>
      </c>
      <c r="I102" s="248" t="str">
        <f ca="1">IF(ISERROR($S102),"",OFFSET('Smelter Reference List'!$H$4,$S102-4,0))</f>
        <v>Laibin</v>
      </c>
      <c r="J102" s="248" t="str">
        <f ca="1">IF(ISERROR($S102),"",OFFSET('Smelter Reference List'!$I$4,$S102-4,0))</f>
        <v>Guangxi</v>
      </c>
      <c r="K102" s="245"/>
      <c r="L102" s="245"/>
      <c r="M102" s="245"/>
      <c r="N102" s="245"/>
      <c r="O102" s="245"/>
      <c r="P102" s="245"/>
      <c r="Q102" s="246"/>
      <c r="R102" s="233"/>
      <c r="S102" s="234">
        <f ca="1">IF(C102="",NA(),MATCH($B102&amp;$C102,'Smelter Reference List'!$J:$J,0))</f>
        <v>318</v>
      </c>
      <c r="T102" s="235"/>
      <c r="U102" s="235">
        <f t="shared" ca="1" si="2"/>
        <v>0</v>
      </c>
      <c r="V102" s="235"/>
      <c r="W102" s="235"/>
      <c r="Y102" s="228" t="str">
        <f t="shared" ca="1" si="3"/>
        <v>TinChina Tin Group Co., Ltd.</v>
      </c>
    </row>
    <row r="103" spans="1:25" s="228" customFormat="1" ht="20.25">
      <c r="A103" s="298" t="s">
        <v>1349</v>
      </c>
      <c r="B103" s="232" t="str">
        <f ca="1">IF(LEN(A103)=0,"",INDEX('Smelter Reference List'!$A:$A,MATCH($A103,'Smelter Reference List'!$E:$E,0)))</f>
        <v>Tantalum</v>
      </c>
      <c r="C103" s="297" t="str">
        <f ca="1">IF(LEN(A103)=0,"",INDEX('Smelter Reference List'!$C:$C,MATCH($A103,'Smelter Reference List'!$E:$E,0)))</f>
        <v>LSM Brasil S.A.</v>
      </c>
      <c r="D103" s="161" t="str">
        <f ca="1">IF(ISERROR($S103),"",OFFSET('Smelter Reference List'!$C$4,$S103-4,0)&amp;"")</f>
        <v>LSM Brasil S.A.</v>
      </c>
      <c r="E103" s="161" t="str">
        <f ca="1">IF(ISERROR($S103),"",OFFSET('Smelter Reference List'!$D$4,$S103-4,0)&amp;"")</f>
        <v>BRAZIL</v>
      </c>
      <c r="F103" s="161" t="str">
        <f ca="1">IF(ISERROR($S103),"",OFFSET('Smelter Reference List'!$E$4,$S103-4,0))</f>
        <v>CID001076</v>
      </c>
      <c r="G103" s="161" t="str">
        <f ca="1">IF(C103=$U$4,"Enter smelter details", IF(ISERROR($S103),"",OFFSET('Smelter Reference List'!$F$4,$S103-4,0)))</f>
        <v>CFSI</v>
      </c>
      <c r="H103" s="247">
        <f ca="1">IF(ISERROR($S103),"",OFFSET('Smelter Reference List'!$G$4,$S103-4,0))</f>
        <v>0</v>
      </c>
      <c r="I103" s="248" t="str">
        <f ca="1">IF(ISERROR($S103),"",OFFSET('Smelter Reference List'!$H$4,$S103-4,0))</f>
        <v>São João del Rei</v>
      </c>
      <c r="J103" s="248" t="str">
        <f ca="1">IF(ISERROR($S103),"",OFFSET('Smelter Reference List'!$I$4,$S103-4,0))</f>
        <v>Minas Gerais</v>
      </c>
      <c r="K103" s="245"/>
      <c r="L103" s="245"/>
      <c r="M103" s="245"/>
      <c r="N103" s="245"/>
      <c r="O103" s="245"/>
      <c r="P103" s="245"/>
      <c r="Q103" s="246"/>
      <c r="R103" s="233"/>
      <c r="S103" s="234">
        <f ca="1">IF(C103="",NA(),MATCH($B103&amp;$C103,'Smelter Reference List'!$J:$J,0))</f>
        <v>272</v>
      </c>
      <c r="T103" s="235"/>
      <c r="U103" s="235">
        <f t="shared" ca="1" si="2"/>
        <v>0</v>
      </c>
      <c r="V103" s="235"/>
      <c r="W103" s="235"/>
      <c r="Y103" s="228" t="str">
        <f t="shared" ca="1" si="3"/>
        <v>TantalumLSM Brasil S.A.</v>
      </c>
    </row>
    <row r="104" spans="1:25" s="228" customFormat="1" ht="20.25">
      <c r="A104" s="298" t="s">
        <v>1286</v>
      </c>
      <c r="B104" s="232" t="str">
        <f ca="1">IF(LEN(A104)=0,"",INDEX('Smelter Reference List'!$A:$A,MATCH($A104,'Smelter Reference List'!$E:$E,0)))</f>
        <v>Gold</v>
      </c>
      <c r="C104" s="297" t="str">
        <f ca="1">IF(LEN(A104)=0,"",INDEX('Smelter Reference List'!$C:$C,MATCH($A104,'Smelter Reference List'!$E:$E,0)))</f>
        <v>LS-NIKKO Copper Inc.</v>
      </c>
      <c r="D104" s="161" t="str">
        <f ca="1">IF(ISERROR($S104),"",OFFSET('Smelter Reference List'!$C$4,$S104-4,0)&amp;"")</f>
        <v>LS-NIKKO Copper Inc.</v>
      </c>
      <c r="E104" s="161" t="str">
        <f ca="1">IF(ISERROR($S104),"",OFFSET('Smelter Reference List'!$D$4,$S104-4,0)&amp;"")</f>
        <v>KOREA, REPUBLIC OF</v>
      </c>
      <c r="F104" s="161" t="str">
        <f ca="1">IF(ISERROR($S104),"",OFFSET('Smelter Reference List'!$E$4,$S104-4,0))</f>
        <v>CID001078</v>
      </c>
      <c r="G104" s="161" t="str">
        <f ca="1">IF(C104=$U$4,"Enter smelter details", IF(ISERROR($S104),"",OFFSET('Smelter Reference List'!$F$4,$S104-4,0)))</f>
        <v>CFSI</v>
      </c>
      <c r="H104" s="247">
        <f ca="1">IF(ISERROR($S104),"",OFFSET('Smelter Reference List'!$G$4,$S104-4,0))</f>
        <v>0</v>
      </c>
      <c r="I104" s="248" t="str">
        <f ca="1">IF(ISERROR($S104),"",OFFSET('Smelter Reference List'!$H$4,$S104-4,0))</f>
        <v>Onsan-eup</v>
      </c>
      <c r="J104" s="248" t="str">
        <f ca="1">IF(ISERROR($S104),"",OFFSET('Smelter Reference List'!$I$4,$S104-4,0))</f>
        <v>Ulsan</v>
      </c>
      <c r="K104" s="245"/>
      <c r="L104" s="245"/>
      <c r="M104" s="245"/>
      <c r="N104" s="245"/>
      <c r="O104" s="245"/>
      <c r="P104" s="245"/>
      <c r="Q104" s="246"/>
      <c r="R104" s="233"/>
      <c r="S104" s="234">
        <f ca="1">IF(C104="",NA(),MATCH($B104&amp;$C104,'Smelter Reference List'!$J:$J,0))</f>
        <v>111</v>
      </c>
      <c r="T104" s="235"/>
      <c r="U104" s="235">
        <f t="shared" ca="1" si="2"/>
        <v>0</v>
      </c>
      <c r="V104" s="235"/>
      <c r="W104" s="235"/>
      <c r="Y104" s="228" t="str">
        <f t="shared" ca="1" si="3"/>
        <v>GoldLS-NIKKO Copper Inc.</v>
      </c>
    </row>
    <row r="105" spans="1:25" s="228" customFormat="1" ht="20.25">
      <c r="A105" s="298" t="s">
        <v>1288</v>
      </c>
      <c r="B105" s="232" t="str">
        <f ca="1">IF(LEN(A105)=0,"",INDEX('Smelter Reference List'!$A:$A,MATCH($A105,'Smelter Reference List'!$E:$E,0)))</f>
        <v>Gold</v>
      </c>
      <c r="C105" s="297" t="str">
        <f ca="1">IF(LEN(A105)=0,"",INDEX('Smelter Reference List'!$C:$C,MATCH($A105,'Smelter Reference List'!$E:$E,0)))</f>
        <v>Luoyang Zijin Yinhui Gold Refinery Co., Ltd.</v>
      </c>
      <c r="D105" s="161" t="str">
        <f ca="1">IF(ISERROR($S105),"",OFFSET('Smelter Reference List'!$C$4,$S105-4,0)&amp;"")</f>
        <v>Luoyang Zijin Yinhui Gold Refinery Co., Ltd.</v>
      </c>
      <c r="E105" s="161" t="str">
        <f ca="1">IF(ISERROR($S105),"",OFFSET('Smelter Reference List'!$D$4,$S105-4,0)&amp;"")</f>
        <v>CHINA</v>
      </c>
      <c r="F105" s="161" t="str">
        <f ca="1">IF(ISERROR($S105),"",OFFSET('Smelter Reference List'!$E$4,$S105-4,0))</f>
        <v>CID001093</v>
      </c>
      <c r="G105" s="161" t="str">
        <f ca="1">IF(C105=$U$4,"Enter smelter details", IF(ISERROR($S105),"",OFFSET('Smelter Reference List'!$F$4,$S105-4,0)))</f>
        <v>CFSI</v>
      </c>
      <c r="H105" s="247">
        <f ca="1">IF(ISERROR($S105),"",OFFSET('Smelter Reference List'!$G$4,$S105-4,0))</f>
        <v>0</v>
      </c>
      <c r="I105" s="248" t="str">
        <f ca="1">IF(ISERROR($S105),"",OFFSET('Smelter Reference List'!$H$4,$S105-4,0))</f>
        <v>Luoyang</v>
      </c>
      <c r="J105" s="248" t="str">
        <f ca="1">IF(ISERROR($S105),"",OFFSET('Smelter Reference List'!$I$4,$S105-4,0))</f>
        <v>Henan</v>
      </c>
      <c r="K105" s="245"/>
      <c r="L105" s="245"/>
      <c r="M105" s="245"/>
      <c r="N105" s="245"/>
      <c r="O105" s="245"/>
      <c r="P105" s="245"/>
      <c r="Q105" s="246"/>
      <c r="R105" s="233"/>
      <c r="S105" s="234">
        <f ca="1">IF(C105="",NA(),MATCH($B105&amp;$C105,'Smelter Reference List'!$J:$J,0))</f>
        <v>112</v>
      </c>
      <c r="T105" s="235"/>
      <c r="U105" s="235">
        <f t="shared" ca="1" si="2"/>
        <v>0</v>
      </c>
      <c r="V105" s="235"/>
      <c r="W105" s="235"/>
      <c r="Y105" s="228" t="str">
        <f t="shared" ca="1" si="3"/>
        <v>GoldLuoyang Zijin Yinhui Gold Refinery Co., Ltd.</v>
      </c>
    </row>
    <row r="106" spans="1:25" s="228" customFormat="1" ht="20.25">
      <c r="A106" s="298" t="s">
        <v>1378</v>
      </c>
      <c r="B106" s="232" t="str">
        <f ca="1">IF(LEN(A106)=0,"",INDEX('Smelter Reference List'!$A:$A,MATCH($A106,'Smelter Reference List'!$E:$E,0)))</f>
        <v>Tin</v>
      </c>
      <c r="C106" s="297" t="str">
        <f ca="1">IF(LEN(A106)=0,"",INDEX('Smelter Reference List'!$C:$C,MATCH($A106,'Smelter Reference List'!$E:$E,0)))</f>
        <v>Malaysia Smelting Corporation (MSC)</v>
      </c>
      <c r="D106" s="161" t="str">
        <f ca="1">IF(ISERROR($S106),"",OFFSET('Smelter Reference List'!$C$4,$S106-4,0)&amp;"")</f>
        <v>Malaysia Smelting Corporation (MSC)</v>
      </c>
      <c r="E106" s="161" t="str">
        <f ca="1">IF(ISERROR($S106),"",OFFSET('Smelter Reference List'!$D$4,$S106-4,0)&amp;"")</f>
        <v>MALAYSIA</v>
      </c>
      <c r="F106" s="161" t="str">
        <f ca="1">IF(ISERROR($S106),"",OFFSET('Smelter Reference List'!$E$4,$S106-4,0))</f>
        <v>CID001105</v>
      </c>
      <c r="G106" s="161" t="str">
        <f ca="1">IF(C106=$U$4,"Enter smelter details", IF(ISERROR($S106),"",OFFSET('Smelter Reference List'!$F$4,$S106-4,0)))</f>
        <v>CFSI</v>
      </c>
      <c r="H106" s="247">
        <f ca="1">IF(ISERROR($S106),"",OFFSET('Smelter Reference List'!$G$4,$S106-4,0))</f>
        <v>0</v>
      </c>
      <c r="I106" s="248" t="str">
        <f ca="1">IF(ISERROR($S106),"",OFFSET('Smelter Reference List'!$H$4,$S106-4,0))</f>
        <v>Butterworth</v>
      </c>
      <c r="J106" s="248" t="str">
        <f ca="1">IF(ISERROR($S106),"",OFFSET('Smelter Reference List'!$I$4,$S106-4,0))</f>
        <v>Penang</v>
      </c>
      <c r="K106" s="245"/>
      <c r="L106" s="245"/>
      <c r="M106" s="245"/>
      <c r="N106" s="245"/>
      <c r="O106" s="245"/>
      <c r="P106" s="245"/>
      <c r="Q106" s="246"/>
      <c r="R106" s="233"/>
      <c r="S106" s="234">
        <f ca="1">IF(C106="",NA(),MATCH($B106&amp;$C106,'Smelter Reference List'!$J:$J,0))</f>
        <v>377</v>
      </c>
      <c r="T106" s="235"/>
      <c r="U106" s="235">
        <f t="shared" ca="1" si="2"/>
        <v>0</v>
      </c>
      <c r="V106" s="235"/>
      <c r="W106" s="235"/>
      <c r="Y106" s="228" t="str">
        <f t="shared" ca="1" si="3"/>
        <v>TinMalaysia Smelting Corporation (MSC)</v>
      </c>
    </row>
    <row r="107" spans="1:25" s="228" customFormat="1" ht="20.25">
      <c r="A107" s="298" t="s">
        <v>1289</v>
      </c>
      <c r="B107" s="232" t="str">
        <f ca="1">IF(LEN(A107)=0,"",INDEX('Smelter Reference List'!$A:$A,MATCH($A107,'Smelter Reference List'!$E:$E,0)))</f>
        <v>Gold</v>
      </c>
      <c r="C107" s="297" t="str">
        <f ca="1">IF(LEN(A107)=0,"",INDEX('Smelter Reference List'!$C:$C,MATCH($A107,'Smelter Reference List'!$E:$E,0)))</f>
        <v>Materion</v>
      </c>
      <c r="D107" s="161" t="str">
        <f ca="1">IF(ISERROR($S107),"",OFFSET('Smelter Reference List'!$C$4,$S107-4,0)&amp;"")</f>
        <v>Materion</v>
      </c>
      <c r="E107" s="161" t="str">
        <f ca="1">IF(ISERROR($S107),"",OFFSET('Smelter Reference List'!$D$4,$S107-4,0)&amp;"")</f>
        <v>UNITED STATES</v>
      </c>
      <c r="F107" s="161" t="str">
        <f ca="1">IF(ISERROR($S107),"",OFFSET('Smelter Reference List'!$E$4,$S107-4,0))</f>
        <v>CID001113</v>
      </c>
      <c r="G107" s="161" t="str">
        <f ca="1">IF(C107=$U$4,"Enter smelter details", IF(ISERROR($S107),"",OFFSET('Smelter Reference List'!$F$4,$S107-4,0)))</f>
        <v>CFSI</v>
      </c>
      <c r="H107" s="247">
        <f ca="1">IF(ISERROR($S107),"",OFFSET('Smelter Reference List'!$G$4,$S107-4,0))</f>
        <v>0</v>
      </c>
      <c r="I107" s="248" t="str">
        <f ca="1">IF(ISERROR($S107),"",OFFSET('Smelter Reference List'!$H$4,$S107-4,0))</f>
        <v>Buffalo</v>
      </c>
      <c r="J107" s="248" t="str">
        <f ca="1">IF(ISERROR($S107),"",OFFSET('Smelter Reference List'!$I$4,$S107-4,0))</f>
        <v>New York</v>
      </c>
      <c r="K107" s="245"/>
      <c r="L107" s="245"/>
      <c r="M107" s="245"/>
      <c r="N107" s="245"/>
      <c r="O107" s="245"/>
      <c r="P107" s="245"/>
      <c r="Q107" s="246"/>
      <c r="R107" s="233"/>
      <c r="S107" s="234">
        <f ca="1">IF(C107="",NA(),MATCH($B107&amp;$C107,'Smelter Reference List'!$J:$J,0))</f>
        <v>115</v>
      </c>
      <c r="T107" s="235"/>
      <c r="U107" s="235">
        <f t="shared" ca="1" si="2"/>
        <v>0</v>
      </c>
      <c r="V107" s="235"/>
      <c r="W107" s="235"/>
      <c r="Y107" s="228" t="str">
        <f t="shared" ca="1" si="3"/>
        <v>GoldMaterion</v>
      </c>
    </row>
    <row r="108" spans="1:25" s="228" customFormat="1" ht="20.25">
      <c r="A108" s="298" t="s">
        <v>1290</v>
      </c>
      <c r="B108" s="232" t="str">
        <f ca="1">IF(LEN(A108)=0,"",INDEX('Smelter Reference List'!$A:$A,MATCH($A108,'Smelter Reference List'!$E:$E,0)))</f>
        <v>Gold</v>
      </c>
      <c r="C108" s="297" t="str">
        <f ca="1">IF(LEN(A108)=0,"",INDEX('Smelter Reference List'!$C:$C,MATCH($A108,'Smelter Reference List'!$E:$E,0)))</f>
        <v>Matsuda Sangyo Co., Ltd.</v>
      </c>
      <c r="D108" s="161" t="str">
        <f ca="1">IF(ISERROR($S108),"",OFFSET('Smelter Reference List'!$C$4,$S108-4,0)&amp;"")</f>
        <v>Matsuda Sangyo Co., Ltd.</v>
      </c>
      <c r="E108" s="161" t="str">
        <f ca="1">IF(ISERROR($S108),"",OFFSET('Smelter Reference List'!$D$4,$S108-4,0)&amp;"")</f>
        <v>JAPAN</v>
      </c>
      <c r="F108" s="161" t="str">
        <f ca="1">IF(ISERROR($S108),"",OFFSET('Smelter Reference List'!$E$4,$S108-4,0))</f>
        <v>CID001119</v>
      </c>
      <c r="G108" s="161" t="str">
        <f ca="1">IF(C108=$U$4,"Enter smelter details", IF(ISERROR($S108),"",OFFSET('Smelter Reference List'!$F$4,$S108-4,0)))</f>
        <v>CFSI</v>
      </c>
      <c r="H108" s="247">
        <f ca="1">IF(ISERROR($S108),"",OFFSET('Smelter Reference List'!$G$4,$S108-4,0))</f>
        <v>0</v>
      </c>
      <c r="I108" s="248" t="str">
        <f ca="1">IF(ISERROR($S108),"",OFFSET('Smelter Reference List'!$H$4,$S108-4,0))</f>
        <v>Iruma</v>
      </c>
      <c r="J108" s="248" t="str">
        <f ca="1">IF(ISERROR($S108),"",OFFSET('Smelter Reference List'!$I$4,$S108-4,0))</f>
        <v>Saitama</v>
      </c>
      <c r="K108" s="245"/>
      <c r="L108" s="245"/>
      <c r="M108" s="245"/>
      <c r="N108" s="245"/>
      <c r="O108" s="245"/>
      <c r="P108" s="245"/>
      <c r="Q108" s="246"/>
      <c r="R108" s="233"/>
      <c r="S108" s="234">
        <f ca="1">IF(C108="",NA(),MATCH($B108&amp;$C108,'Smelter Reference List'!$J:$J,0))</f>
        <v>116</v>
      </c>
      <c r="T108" s="235"/>
      <c r="U108" s="235">
        <f t="shared" ca="1" si="2"/>
        <v>0</v>
      </c>
      <c r="V108" s="235"/>
      <c r="W108" s="235"/>
      <c r="Y108" s="228" t="str">
        <f t="shared" ca="1" si="3"/>
        <v>GoldMatsuda Sangyo Co., Ltd.</v>
      </c>
    </row>
    <row r="109" spans="1:25" s="228" customFormat="1" ht="20.25">
      <c r="A109" s="298" t="s">
        <v>3483</v>
      </c>
      <c r="B109" s="232" t="str">
        <f ca="1">IF(LEN(A109)=0,"",INDEX('Smelter Reference List'!$A:$A,MATCH($A109,'Smelter Reference List'!$E:$E,0)))</f>
        <v>Tin</v>
      </c>
      <c r="C109" s="297" t="str">
        <f ca="1">IF(LEN(A109)=0,"",INDEX('Smelter Reference List'!$C:$C,MATCH($A109,'Smelter Reference List'!$E:$E,0)))</f>
        <v>Metallic Resources, Inc.</v>
      </c>
      <c r="D109" s="161" t="str">
        <f ca="1">IF(ISERROR($S109),"",OFFSET('Smelter Reference List'!$C$4,$S109-4,0)&amp;"")</f>
        <v>Metallic Resources, Inc.</v>
      </c>
      <c r="E109" s="161" t="str">
        <f ca="1">IF(ISERROR($S109),"",OFFSET('Smelter Reference List'!$D$4,$S109-4,0)&amp;"")</f>
        <v>UNITED STATES</v>
      </c>
      <c r="F109" s="161" t="str">
        <f ca="1">IF(ISERROR($S109),"",OFFSET('Smelter Reference List'!$E$4,$S109-4,0))</f>
        <v>CID001142</v>
      </c>
      <c r="G109" s="161" t="str">
        <f ca="1">IF(C109=$U$4,"Enter smelter details", IF(ISERROR($S109),"",OFFSET('Smelter Reference List'!$F$4,$S109-4,0)))</f>
        <v>CFSI</v>
      </c>
      <c r="H109" s="247">
        <f ca="1">IF(ISERROR($S109),"",OFFSET('Smelter Reference List'!$G$4,$S109-4,0))</f>
        <v>0</v>
      </c>
      <c r="I109" s="248" t="str">
        <f ca="1">IF(ISERROR($S109),"",OFFSET('Smelter Reference List'!$H$4,$S109-4,0))</f>
        <v>Twinsburg</v>
      </c>
      <c r="J109" s="248" t="str">
        <f ca="1">IF(ISERROR($S109),"",OFFSET('Smelter Reference List'!$I$4,$S109-4,0))</f>
        <v>Ohio</v>
      </c>
      <c r="K109" s="245"/>
      <c r="L109" s="245"/>
      <c r="M109" s="245"/>
      <c r="N109" s="245"/>
      <c r="O109" s="245"/>
      <c r="P109" s="245"/>
      <c r="Q109" s="246"/>
      <c r="R109" s="233"/>
      <c r="S109" s="234">
        <f ca="1">IF(C109="",NA(),MATCH($B109&amp;$C109,'Smelter Reference List'!$J:$J,0))</f>
        <v>381</v>
      </c>
      <c r="T109" s="235"/>
      <c r="U109" s="235">
        <f t="shared" ca="1" si="2"/>
        <v>0</v>
      </c>
      <c r="V109" s="235"/>
      <c r="W109" s="235"/>
      <c r="Y109" s="228" t="str">
        <f t="shared" ca="1" si="3"/>
        <v>TinMetallic Resources, Inc.</v>
      </c>
    </row>
    <row r="110" spans="1:25" s="228" customFormat="1" ht="20.25">
      <c r="A110" s="298" t="s">
        <v>3233</v>
      </c>
      <c r="B110" s="232" t="str">
        <f ca="1">IF(LEN(A110)=0,"",INDEX('Smelter Reference List'!$A:$A,MATCH($A110,'Smelter Reference List'!$E:$E,0)))</f>
        <v>Gold</v>
      </c>
      <c r="C110" s="297" t="str">
        <f ca="1">IF(LEN(A110)=0,"",INDEX('Smelter Reference List'!$C:$C,MATCH($A110,'Smelter Reference List'!$E:$E,0)))</f>
        <v>Metalor Technologies (Suzhou) Ltd.</v>
      </c>
      <c r="D110" s="161" t="str">
        <f ca="1">IF(ISERROR($S110),"",OFFSET('Smelter Reference List'!$C$4,$S110-4,0)&amp;"")</f>
        <v>Metalor Technologies (Suzhou) Ltd.</v>
      </c>
      <c r="E110" s="161" t="str">
        <f ca="1">IF(ISERROR($S110),"",OFFSET('Smelter Reference List'!$D$4,$S110-4,0)&amp;"")</f>
        <v>CHINA</v>
      </c>
      <c r="F110" s="161" t="str">
        <f ca="1">IF(ISERROR($S110),"",OFFSET('Smelter Reference List'!$E$4,$S110-4,0))</f>
        <v>CID001147</v>
      </c>
      <c r="G110" s="161" t="str">
        <f ca="1">IF(C110=$U$4,"Enter smelter details", IF(ISERROR($S110),"",OFFSET('Smelter Reference List'!$F$4,$S110-4,0)))</f>
        <v>CFSI</v>
      </c>
      <c r="H110" s="247">
        <f ca="1">IF(ISERROR($S110),"",OFFSET('Smelter Reference List'!$G$4,$S110-4,0))</f>
        <v>0</v>
      </c>
      <c r="I110" s="248" t="str">
        <f ca="1">IF(ISERROR($S110),"",OFFSET('Smelter Reference List'!$H$4,$S110-4,0))</f>
        <v>Suzhou Industrial Park</v>
      </c>
      <c r="J110" s="248" t="str">
        <f ca="1">IF(ISERROR($S110),"",OFFSET('Smelter Reference List'!$I$4,$S110-4,0))</f>
        <v>Jiangsu</v>
      </c>
      <c r="K110" s="245"/>
      <c r="L110" s="245"/>
      <c r="M110" s="245"/>
      <c r="N110" s="245"/>
      <c r="O110" s="245"/>
      <c r="P110" s="245"/>
      <c r="Q110" s="246"/>
      <c r="R110" s="233"/>
      <c r="S110" s="234">
        <f ca="1">IF(C110="",NA(),MATCH($B110&amp;$C110,'Smelter Reference List'!$J:$J,0))</f>
        <v>122</v>
      </c>
      <c r="T110" s="235"/>
      <c r="U110" s="235">
        <f t="shared" ca="1" si="2"/>
        <v>0</v>
      </c>
      <c r="V110" s="235"/>
      <c r="W110" s="235"/>
      <c r="Y110" s="228" t="str">
        <f t="shared" ca="1" si="3"/>
        <v>GoldMetalor Technologies (Suzhou) Ltd.</v>
      </c>
    </row>
    <row r="111" spans="1:25" s="228" customFormat="1" ht="20.25">
      <c r="A111" s="298" t="s">
        <v>1291</v>
      </c>
      <c r="B111" s="232" t="str">
        <f ca="1">IF(LEN(A111)=0,"",INDEX('Smelter Reference List'!$A:$A,MATCH($A111,'Smelter Reference List'!$E:$E,0)))</f>
        <v>Gold</v>
      </c>
      <c r="C111" s="297" t="str">
        <f ca="1">IF(LEN(A111)=0,"",INDEX('Smelter Reference List'!$C:$C,MATCH($A111,'Smelter Reference List'!$E:$E,0)))</f>
        <v>Metalor Technologies (Hong Kong) Ltd.</v>
      </c>
      <c r="D111" s="161" t="str">
        <f ca="1">IF(ISERROR($S111),"",OFFSET('Smelter Reference List'!$C$4,$S111-4,0)&amp;"")</f>
        <v>Metalor Technologies (Hong Kong) Ltd.</v>
      </c>
      <c r="E111" s="161" t="str">
        <f ca="1">IF(ISERROR($S111),"",OFFSET('Smelter Reference List'!$D$4,$S111-4,0)&amp;"")</f>
        <v>CHINA</v>
      </c>
      <c r="F111" s="161" t="str">
        <f ca="1">IF(ISERROR($S111),"",OFFSET('Smelter Reference List'!$E$4,$S111-4,0))</f>
        <v>CID001149</v>
      </c>
      <c r="G111" s="161" t="str">
        <f ca="1">IF(C111=$U$4,"Enter smelter details", IF(ISERROR($S111),"",OFFSET('Smelter Reference List'!$F$4,$S111-4,0)))</f>
        <v>CFSI</v>
      </c>
      <c r="H111" s="247">
        <f ca="1">IF(ISERROR($S111),"",OFFSET('Smelter Reference List'!$G$4,$S111-4,0))</f>
        <v>0</v>
      </c>
      <c r="I111" s="248" t="str">
        <f ca="1">IF(ISERROR($S111),"",OFFSET('Smelter Reference List'!$H$4,$S111-4,0))</f>
        <v>Kwai Chung</v>
      </c>
      <c r="J111" s="248" t="str">
        <f ca="1">IF(ISERROR($S111),"",OFFSET('Smelter Reference List'!$I$4,$S111-4,0))</f>
        <v>Hong Kong</v>
      </c>
      <c r="K111" s="245"/>
      <c r="L111" s="245"/>
      <c r="M111" s="245"/>
      <c r="N111" s="245"/>
      <c r="O111" s="245"/>
      <c r="P111" s="245"/>
      <c r="Q111" s="246"/>
      <c r="R111" s="233"/>
      <c r="S111" s="234">
        <f ca="1">IF(C111="",NA(),MATCH($B111&amp;$C111,'Smelter Reference List'!$J:$J,0))</f>
        <v>120</v>
      </c>
      <c r="T111" s="235"/>
      <c r="U111" s="235">
        <f t="shared" ca="1" si="2"/>
        <v>0</v>
      </c>
      <c r="V111" s="235"/>
      <c r="W111" s="235"/>
      <c r="Y111" s="228" t="str">
        <f t="shared" ca="1" si="3"/>
        <v>GoldMetalor Technologies (Hong Kong) Ltd.</v>
      </c>
    </row>
    <row r="112" spans="1:25" s="228" customFormat="1" ht="20.25">
      <c r="A112" s="298" t="s">
        <v>1292</v>
      </c>
      <c r="B112" s="232" t="str">
        <f ca="1">IF(LEN(A112)=0,"",INDEX('Smelter Reference List'!$A:$A,MATCH($A112,'Smelter Reference List'!$E:$E,0)))</f>
        <v>Gold</v>
      </c>
      <c r="C112" s="297" t="str">
        <f ca="1">IF(LEN(A112)=0,"",INDEX('Smelter Reference List'!$C:$C,MATCH($A112,'Smelter Reference List'!$E:$E,0)))</f>
        <v>Metalor Technologies (Singapore) Pte., Ltd.</v>
      </c>
      <c r="D112" s="161" t="str">
        <f ca="1">IF(ISERROR($S112),"",OFFSET('Smelter Reference List'!$C$4,$S112-4,0)&amp;"")</f>
        <v>Metalor Technologies (Singapore) Pte., Ltd.</v>
      </c>
      <c r="E112" s="161" t="str">
        <f ca="1">IF(ISERROR($S112),"",OFFSET('Smelter Reference List'!$D$4,$S112-4,0)&amp;"")</f>
        <v>SINGAPORE</v>
      </c>
      <c r="F112" s="161" t="str">
        <f ca="1">IF(ISERROR($S112),"",OFFSET('Smelter Reference List'!$E$4,$S112-4,0))</f>
        <v>CID001152</v>
      </c>
      <c r="G112" s="161" t="str">
        <f ca="1">IF(C112=$U$4,"Enter smelter details", IF(ISERROR($S112),"",OFFSET('Smelter Reference List'!$F$4,$S112-4,0)))</f>
        <v>CFSI</v>
      </c>
      <c r="H112" s="247">
        <f ca="1">IF(ISERROR($S112),"",OFFSET('Smelter Reference List'!$G$4,$S112-4,0))</f>
        <v>0</v>
      </c>
      <c r="I112" s="248" t="str">
        <f ca="1">IF(ISERROR($S112),"",OFFSET('Smelter Reference List'!$H$4,$S112-4,0))</f>
        <v>Tuas</v>
      </c>
      <c r="J112" s="248" t="str">
        <f ca="1">IF(ISERROR($S112),"",OFFSET('Smelter Reference List'!$I$4,$S112-4,0))</f>
        <v>Singapore</v>
      </c>
      <c r="K112" s="245"/>
      <c r="L112" s="245"/>
      <c r="M112" s="245"/>
      <c r="N112" s="245"/>
      <c r="O112" s="245"/>
      <c r="P112" s="245"/>
      <c r="Q112" s="246"/>
      <c r="R112" s="233"/>
      <c r="S112" s="234">
        <f ca="1">IF(C112="",NA(),MATCH($B112&amp;$C112,'Smelter Reference List'!$J:$J,0))</f>
        <v>121</v>
      </c>
      <c r="T112" s="235"/>
      <c r="U112" s="235">
        <f t="shared" ca="1" si="2"/>
        <v>0</v>
      </c>
      <c r="V112" s="235"/>
      <c r="W112" s="235"/>
      <c r="Y112" s="228" t="str">
        <f t="shared" ca="1" si="3"/>
        <v>GoldMetalor Technologies (Singapore) Pte., Ltd.</v>
      </c>
    </row>
    <row r="113" spans="1:25" s="228" customFormat="1" ht="20.25">
      <c r="A113" s="298" t="s">
        <v>1293</v>
      </c>
      <c r="B113" s="232" t="str">
        <f ca="1">IF(LEN(A113)=0,"",INDEX('Smelter Reference List'!$A:$A,MATCH($A113,'Smelter Reference List'!$E:$E,0)))</f>
        <v>Gold</v>
      </c>
      <c r="C113" s="297" t="str">
        <f ca="1">IF(LEN(A113)=0,"",INDEX('Smelter Reference List'!$C:$C,MATCH($A113,'Smelter Reference List'!$E:$E,0)))</f>
        <v>Metalor Technologies S.A.</v>
      </c>
      <c r="D113" s="161" t="str">
        <f ca="1">IF(ISERROR($S113),"",OFFSET('Smelter Reference List'!$C$4,$S113-4,0)&amp;"")</f>
        <v>Metalor Technologies S.A.</v>
      </c>
      <c r="E113" s="161" t="str">
        <f ca="1">IF(ISERROR($S113),"",OFFSET('Smelter Reference List'!$D$4,$S113-4,0)&amp;"")</f>
        <v>SWITZERLAND</v>
      </c>
      <c r="F113" s="161" t="str">
        <f ca="1">IF(ISERROR($S113),"",OFFSET('Smelter Reference List'!$E$4,$S113-4,0))</f>
        <v>CID001153</v>
      </c>
      <c r="G113" s="161" t="str">
        <f ca="1">IF(C113=$U$4,"Enter smelter details", IF(ISERROR($S113),"",OFFSET('Smelter Reference List'!$F$4,$S113-4,0)))</f>
        <v>CFSI</v>
      </c>
      <c r="H113" s="247">
        <f ca="1">IF(ISERROR($S113),"",OFFSET('Smelter Reference List'!$G$4,$S113-4,0))</f>
        <v>0</v>
      </c>
      <c r="I113" s="248" t="str">
        <f ca="1">IF(ISERROR($S113),"",OFFSET('Smelter Reference List'!$H$4,$S113-4,0))</f>
        <v>Marin</v>
      </c>
      <c r="J113" s="248" t="str">
        <f ca="1">IF(ISERROR($S113),"",OFFSET('Smelter Reference List'!$I$4,$S113-4,0))</f>
        <v>Neuchâtel</v>
      </c>
      <c r="K113" s="245"/>
      <c r="L113" s="245"/>
      <c r="M113" s="245"/>
      <c r="N113" s="245"/>
      <c r="O113" s="245"/>
      <c r="P113" s="245"/>
      <c r="Q113" s="246"/>
      <c r="R113" s="233"/>
      <c r="S113" s="234">
        <f ca="1">IF(C113="",NA(),MATCH($B113&amp;$C113,'Smelter Reference List'!$J:$J,0))</f>
        <v>123</v>
      </c>
      <c r="T113" s="235"/>
      <c r="U113" s="235">
        <f t="shared" ca="1" si="2"/>
        <v>0</v>
      </c>
      <c r="V113" s="235"/>
      <c r="W113" s="235"/>
      <c r="Y113" s="228" t="str">
        <f t="shared" ca="1" si="3"/>
        <v>GoldMetalor Technologies S.A.</v>
      </c>
    </row>
    <row r="114" spans="1:25" s="228" customFormat="1" ht="20.25">
      <c r="A114" s="298" t="s">
        <v>1294</v>
      </c>
      <c r="B114" s="232" t="str">
        <f ca="1">IF(LEN(A114)=0,"",INDEX('Smelter Reference List'!$A:$A,MATCH($A114,'Smelter Reference List'!$E:$E,0)))</f>
        <v>Gold</v>
      </c>
      <c r="C114" s="297" t="str">
        <f ca="1">IF(LEN(A114)=0,"",INDEX('Smelter Reference List'!$C:$C,MATCH($A114,'Smelter Reference List'!$E:$E,0)))</f>
        <v>Metalor USA Refining Corporation</v>
      </c>
      <c r="D114" s="161" t="str">
        <f ca="1">IF(ISERROR($S114),"",OFFSET('Smelter Reference List'!$C$4,$S114-4,0)&amp;"")</f>
        <v>Metalor USA Refining Corporation</v>
      </c>
      <c r="E114" s="161" t="str">
        <f ca="1">IF(ISERROR($S114),"",OFFSET('Smelter Reference List'!$D$4,$S114-4,0)&amp;"")</f>
        <v>UNITED STATES</v>
      </c>
      <c r="F114" s="161" t="str">
        <f ca="1">IF(ISERROR($S114),"",OFFSET('Smelter Reference List'!$E$4,$S114-4,0))</f>
        <v>CID001157</v>
      </c>
      <c r="G114" s="161" t="str">
        <f ca="1">IF(C114=$U$4,"Enter smelter details", IF(ISERROR($S114),"",OFFSET('Smelter Reference List'!$F$4,$S114-4,0)))</f>
        <v>CFSI</v>
      </c>
      <c r="H114" s="247">
        <f ca="1">IF(ISERROR($S114),"",OFFSET('Smelter Reference List'!$G$4,$S114-4,0))</f>
        <v>0</v>
      </c>
      <c r="I114" s="248" t="str">
        <f ca="1">IF(ISERROR($S114),"",OFFSET('Smelter Reference List'!$H$4,$S114-4,0))</f>
        <v>North Attleboro</v>
      </c>
      <c r="J114" s="248" t="str">
        <f ca="1">IF(ISERROR($S114),"",OFFSET('Smelter Reference List'!$I$4,$S114-4,0))</f>
        <v>Massachusetts</v>
      </c>
      <c r="K114" s="245"/>
      <c r="L114" s="245"/>
      <c r="M114" s="245"/>
      <c r="N114" s="245"/>
      <c r="O114" s="245"/>
      <c r="P114" s="245"/>
      <c r="Q114" s="246"/>
      <c r="R114" s="233"/>
      <c r="S114" s="234">
        <f ca="1">IF(C114="",NA(),MATCH($B114&amp;$C114,'Smelter Reference List'!$J:$J,0))</f>
        <v>124</v>
      </c>
      <c r="T114" s="235"/>
      <c r="U114" s="235">
        <f t="shared" ref="U114:U167" ca="1" si="4">IF(AND(C114="Smelter not listed",OR(LEN(D114)=0,LEN(E114)=0)),1,0)</f>
        <v>0</v>
      </c>
      <c r="V114" s="235"/>
      <c r="W114" s="235"/>
      <c r="Y114" s="228" t="str">
        <f t="shared" ref="Y114:Y167" ca="1" si="5">B114&amp;C114</f>
        <v>GoldMetalor USA Refining Corporation</v>
      </c>
    </row>
    <row r="115" spans="1:25" s="228" customFormat="1" ht="20.25">
      <c r="A115" s="298" t="s">
        <v>1295</v>
      </c>
      <c r="B115" s="232" t="str">
        <f ca="1">IF(LEN(A115)=0,"",INDEX('Smelter Reference List'!$A:$A,MATCH($A115,'Smelter Reference List'!$E:$E,0)))</f>
        <v>Gold</v>
      </c>
      <c r="C115" s="297" t="str">
        <f ca="1">IF(LEN(A115)=0,"",INDEX('Smelter Reference List'!$C:$C,MATCH($A115,'Smelter Reference List'!$E:$E,0)))</f>
        <v>Metalúrgica Met-Mex Peñoles S.A. De C.V.</v>
      </c>
      <c r="D115" s="161" t="str">
        <f ca="1">IF(ISERROR($S115),"",OFFSET('Smelter Reference List'!$C$4,$S115-4,0)&amp;"")</f>
        <v>Metalúrgica Met-Mex Peñoles S.A. De C.V.</v>
      </c>
      <c r="E115" s="161" t="str">
        <f ca="1">IF(ISERROR($S115),"",OFFSET('Smelter Reference List'!$D$4,$S115-4,0)&amp;"")</f>
        <v>MEXICO</v>
      </c>
      <c r="F115" s="161" t="str">
        <f ca="1">IF(ISERROR($S115),"",OFFSET('Smelter Reference List'!$E$4,$S115-4,0))</f>
        <v>CID001161</v>
      </c>
      <c r="G115" s="161" t="str">
        <f ca="1">IF(C115=$U$4,"Enter smelter details", IF(ISERROR($S115),"",OFFSET('Smelter Reference List'!$F$4,$S115-4,0)))</f>
        <v>CFSI</v>
      </c>
      <c r="H115" s="247">
        <f ca="1">IF(ISERROR($S115),"",OFFSET('Smelter Reference List'!$G$4,$S115-4,0))</f>
        <v>0</v>
      </c>
      <c r="I115" s="248" t="str">
        <f ca="1">IF(ISERROR($S115),"",OFFSET('Smelter Reference List'!$H$4,$S115-4,0))</f>
        <v>Torreon</v>
      </c>
      <c r="J115" s="248" t="str">
        <f ca="1">IF(ISERROR($S115),"",OFFSET('Smelter Reference List'!$I$4,$S115-4,0))</f>
        <v>Coahuila</v>
      </c>
      <c r="K115" s="245"/>
      <c r="L115" s="245"/>
      <c r="M115" s="245"/>
      <c r="N115" s="245"/>
      <c r="O115" s="245"/>
      <c r="P115" s="245"/>
      <c r="Q115" s="246"/>
      <c r="R115" s="233"/>
      <c r="S115" s="234">
        <f ca="1">IF(C115="",NA(),MATCH($B115&amp;$C115,'Smelter Reference List'!$J:$J,0))</f>
        <v>125</v>
      </c>
      <c r="T115" s="235"/>
      <c r="U115" s="235">
        <f t="shared" ca="1" si="4"/>
        <v>0</v>
      </c>
      <c r="V115" s="235"/>
      <c r="W115" s="235"/>
      <c r="Y115" s="228" t="str">
        <f t="shared" ca="1" si="5"/>
        <v>GoldMetalúrgica Met-Mex Peñoles S.A. De C.V.</v>
      </c>
    </row>
    <row r="116" spans="1:25" s="228" customFormat="1" ht="20.25">
      <c r="A116" s="298" t="s">
        <v>1350</v>
      </c>
      <c r="B116" s="232" t="str">
        <f ca="1">IF(LEN(A116)=0,"",INDEX('Smelter Reference List'!$A:$A,MATCH($A116,'Smelter Reference List'!$E:$E,0)))</f>
        <v>Tantalum</v>
      </c>
      <c r="C116" s="297" t="str">
        <f ca="1">IF(LEN(A116)=0,"",INDEX('Smelter Reference List'!$C:$C,MATCH($A116,'Smelter Reference List'!$E:$E,0)))</f>
        <v>Metallurgical Products India Pvt., Ltd.</v>
      </c>
      <c r="D116" s="161" t="str">
        <f ca="1">IF(ISERROR($S116),"",OFFSET('Smelter Reference List'!$C$4,$S116-4,0)&amp;"")</f>
        <v>Metallurgical Products India Pvt., Ltd.</v>
      </c>
      <c r="E116" s="161" t="str">
        <f ca="1">IF(ISERROR($S116),"",OFFSET('Smelter Reference List'!$D$4,$S116-4,0)&amp;"")</f>
        <v>INDIA</v>
      </c>
      <c r="F116" s="161" t="str">
        <f ca="1">IF(ISERROR($S116),"",OFFSET('Smelter Reference List'!$E$4,$S116-4,0))</f>
        <v>CID001163</v>
      </c>
      <c r="G116" s="161" t="str">
        <f ca="1">IF(C116=$U$4,"Enter smelter details", IF(ISERROR($S116),"",OFFSET('Smelter Reference List'!$F$4,$S116-4,0)))</f>
        <v>CFSI</v>
      </c>
      <c r="H116" s="247">
        <f ca="1">IF(ISERROR($S116),"",OFFSET('Smelter Reference List'!$G$4,$S116-4,0))</f>
        <v>0</v>
      </c>
      <c r="I116" s="248" t="str">
        <f ca="1">IF(ISERROR($S116),"",OFFSET('Smelter Reference List'!$H$4,$S116-4,0))</f>
        <v>District Raigad</v>
      </c>
      <c r="J116" s="248" t="str">
        <f ca="1">IF(ISERROR($S116),"",OFFSET('Smelter Reference List'!$I$4,$S116-4,0))</f>
        <v>Maharashtra</v>
      </c>
      <c r="K116" s="245"/>
      <c r="L116" s="245"/>
      <c r="M116" s="245"/>
      <c r="N116" s="245"/>
      <c r="O116" s="245"/>
      <c r="P116" s="245"/>
      <c r="Q116" s="246"/>
      <c r="R116" s="233"/>
      <c r="S116" s="234">
        <f ca="1">IF(C116="",NA(),MATCH($B116&amp;$C116,'Smelter Reference List'!$J:$J,0))</f>
        <v>274</v>
      </c>
      <c r="T116" s="235"/>
      <c r="U116" s="235">
        <f t="shared" ca="1" si="4"/>
        <v>0</v>
      </c>
      <c r="V116" s="235"/>
      <c r="W116" s="235"/>
      <c r="Y116" s="228" t="str">
        <f t="shared" ca="1" si="5"/>
        <v>TantalumMetallurgical Products India Pvt., Ltd.</v>
      </c>
    </row>
    <row r="117" spans="1:25" s="228" customFormat="1" ht="20.25">
      <c r="A117" s="298" t="s">
        <v>1379</v>
      </c>
      <c r="B117" s="232" t="str">
        <f ca="1">IF(LEN(A117)=0,"",INDEX('Smelter Reference List'!$A:$A,MATCH($A117,'Smelter Reference List'!$E:$E,0)))</f>
        <v>Tin</v>
      </c>
      <c r="C117" s="297" t="str">
        <f ca="1">IF(LEN(A117)=0,"",INDEX('Smelter Reference List'!$C:$C,MATCH($A117,'Smelter Reference List'!$E:$E,0)))</f>
        <v>Mineração Taboca S.A.</v>
      </c>
      <c r="D117" s="161" t="str">
        <f ca="1">IF(ISERROR($S117),"",OFFSET('Smelter Reference List'!$C$4,$S117-4,0)&amp;"")</f>
        <v>Mineração Taboca S.A.</v>
      </c>
      <c r="E117" s="161" t="str">
        <f ca="1">IF(ISERROR($S117),"",OFFSET('Smelter Reference List'!$D$4,$S117-4,0)&amp;"")</f>
        <v>BRAZIL</v>
      </c>
      <c r="F117" s="161" t="str">
        <f ca="1">IF(ISERROR($S117),"",OFFSET('Smelter Reference List'!$E$4,$S117-4,0))</f>
        <v>CID001173</v>
      </c>
      <c r="G117" s="161" t="str">
        <f ca="1">IF(C117=$U$4,"Enter smelter details", IF(ISERROR($S117),"",OFFSET('Smelter Reference List'!$F$4,$S117-4,0)))</f>
        <v>CFSI</v>
      </c>
      <c r="H117" s="247">
        <f ca="1">IF(ISERROR($S117),"",OFFSET('Smelter Reference List'!$G$4,$S117-4,0))</f>
        <v>0</v>
      </c>
      <c r="I117" s="248" t="str">
        <f ca="1">IF(ISERROR($S117),"",OFFSET('Smelter Reference List'!$H$4,$S117-4,0))</f>
        <v>Bairro Guarapiranga</v>
      </c>
      <c r="J117" s="248" t="str">
        <f ca="1">IF(ISERROR($S117),"",OFFSET('Smelter Reference List'!$I$4,$S117-4,0))</f>
        <v>São Paulo</v>
      </c>
      <c r="K117" s="245"/>
      <c r="L117" s="245"/>
      <c r="M117" s="245"/>
      <c r="N117" s="245"/>
      <c r="O117" s="245"/>
      <c r="P117" s="245"/>
      <c r="Q117" s="246"/>
      <c r="R117" s="233"/>
      <c r="S117" s="234">
        <f ca="1">IF(C117="",NA(),MATCH($B117&amp;$C117,'Smelter Reference List'!$J:$J,0))</f>
        <v>383</v>
      </c>
      <c r="T117" s="235"/>
      <c r="U117" s="235">
        <f t="shared" ca="1" si="4"/>
        <v>0</v>
      </c>
      <c r="V117" s="235"/>
      <c r="W117" s="235"/>
      <c r="Y117" s="228" t="str">
        <f t="shared" ca="1" si="5"/>
        <v>TinMineração Taboca S.A.</v>
      </c>
    </row>
    <row r="118" spans="1:25" s="228" customFormat="1" ht="20.25">
      <c r="A118" s="298" t="s">
        <v>1351</v>
      </c>
      <c r="B118" s="232" t="str">
        <f ca="1">IF(LEN(A118)=0,"",INDEX('Smelter Reference List'!$A:$A,MATCH($A118,'Smelter Reference List'!$E:$E,0)))</f>
        <v>Tantalum</v>
      </c>
      <c r="C118" s="297" t="str">
        <f ca="1">IF(LEN(A118)=0,"",INDEX('Smelter Reference List'!$C:$C,MATCH($A118,'Smelter Reference List'!$E:$E,0)))</f>
        <v>Mineração Taboca S.A.</v>
      </c>
      <c r="D118" s="161" t="str">
        <f ca="1">IF(ISERROR($S118),"",OFFSET('Smelter Reference List'!$C$4,$S118-4,0)&amp;"")</f>
        <v>Mineração Taboca S.A.</v>
      </c>
      <c r="E118" s="161" t="str">
        <f ca="1">IF(ISERROR($S118),"",OFFSET('Smelter Reference List'!$D$4,$S118-4,0)&amp;"")</f>
        <v>BRAZIL</v>
      </c>
      <c r="F118" s="161" t="str">
        <f ca="1">IF(ISERROR($S118),"",OFFSET('Smelter Reference List'!$E$4,$S118-4,0))</f>
        <v>CID001175</v>
      </c>
      <c r="G118" s="161" t="str">
        <f ca="1">IF(C118=$U$4,"Enter smelter details", IF(ISERROR($S118),"",OFFSET('Smelter Reference List'!$F$4,$S118-4,0)))</f>
        <v>CFSI</v>
      </c>
      <c r="H118" s="247">
        <f ca="1">IF(ISERROR($S118),"",OFFSET('Smelter Reference List'!$G$4,$S118-4,0))</f>
        <v>0</v>
      </c>
      <c r="I118" s="248" t="str">
        <f ca="1">IF(ISERROR($S118),"",OFFSET('Smelter Reference List'!$H$4,$S118-4,0))</f>
        <v>Presidente Figueiredo</v>
      </c>
      <c r="J118" s="248" t="str">
        <f ca="1">IF(ISERROR($S118),"",OFFSET('Smelter Reference List'!$I$4,$S118-4,0))</f>
        <v>Amazonas</v>
      </c>
      <c r="K118" s="245"/>
      <c r="L118" s="245"/>
      <c r="M118" s="245"/>
      <c r="N118" s="245"/>
      <c r="O118" s="245"/>
      <c r="P118" s="245"/>
      <c r="Q118" s="246"/>
      <c r="R118" s="233"/>
      <c r="S118" s="234">
        <f ca="1">IF(C118="",NA(),MATCH($B118&amp;$C118,'Smelter Reference List'!$J:$J,0))</f>
        <v>275</v>
      </c>
      <c r="T118" s="235"/>
      <c r="U118" s="235">
        <f t="shared" ca="1" si="4"/>
        <v>0</v>
      </c>
      <c r="V118" s="235"/>
      <c r="W118" s="235"/>
      <c r="Y118" s="228" t="str">
        <f t="shared" ca="1" si="5"/>
        <v>TantalumMineração Taboca S.A.</v>
      </c>
    </row>
    <row r="119" spans="1:25" s="228" customFormat="1" ht="20.25">
      <c r="A119" s="298" t="s">
        <v>1380</v>
      </c>
      <c r="B119" s="232" t="str">
        <f ca="1">IF(LEN(A119)=0,"",INDEX('Smelter Reference List'!$A:$A,MATCH($A119,'Smelter Reference List'!$E:$E,0)))</f>
        <v>Tin</v>
      </c>
      <c r="C119" s="297" t="str">
        <f ca="1">IF(LEN(A119)=0,"",INDEX('Smelter Reference List'!$C:$C,MATCH($A119,'Smelter Reference List'!$E:$E,0)))</f>
        <v>Minsur</v>
      </c>
      <c r="D119" s="161" t="str">
        <f ca="1">IF(ISERROR($S119),"",OFFSET('Smelter Reference List'!$C$4,$S119-4,0)&amp;"")</f>
        <v>Minsur</v>
      </c>
      <c r="E119" s="161" t="str">
        <f ca="1">IF(ISERROR($S119),"",OFFSET('Smelter Reference List'!$D$4,$S119-4,0)&amp;"")</f>
        <v>PERU</v>
      </c>
      <c r="F119" s="161" t="str">
        <f ca="1">IF(ISERROR($S119),"",OFFSET('Smelter Reference List'!$E$4,$S119-4,0))</f>
        <v>CID001182</v>
      </c>
      <c r="G119" s="161" t="str">
        <f ca="1">IF(C119=$U$4,"Enter smelter details", IF(ISERROR($S119),"",OFFSET('Smelter Reference List'!$F$4,$S119-4,0)))</f>
        <v>CFSI</v>
      </c>
      <c r="H119" s="247">
        <f ca="1">IF(ISERROR($S119),"",OFFSET('Smelter Reference List'!$G$4,$S119-4,0))</f>
        <v>0</v>
      </c>
      <c r="I119" s="248" t="str">
        <f ca="1">IF(ISERROR($S119),"",OFFSET('Smelter Reference List'!$H$4,$S119-4,0))</f>
        <v>Paracas</v>
      </c>
      <c r="J119" s="248" t="str">
        <f ca="1">IF(ISERROR($S119),"",OFFSET('Smelter Reference List'!$I$4,$S119-4,0))</f>
        <v>Ica</v>
      </c>
      <c r="K119" s="245"/>
      <c r="L119" s="245"/>
      <c r="M119" s="245"/>
      <c r="N119" s="245"/>
      <c r="O119" s="245"/>
      <c r="P119" s="245"/>
      <c r="Q119" s="246"/>
      <c r="R119" s="233"/>
      <c r="S119" s="234">
        <f ca="1">IF(C119="",NA(),MATCH($B119&amp;$C119,'Smelter Reference List'!$J:$J,0))</f>
        <v>384</v>
      </c>
      <c r="T119" s="235"/>
      <c r="U119" s="235">
        <f t="shared" ca="1" si="4"/>
        <v>0</v>
      </c>
      <c r="V119" s="235"/>
      <c r="W119" s="235"/>
      <c r="Y119" s="228" t="str">
        <f t="shared" ca="1" si="5"/>
        <v>TinMinsur</v>
      </c>
    </row>
    <row r="120" spans="1:25" s="228" customFormat="1" ht="20.25">
      <c r="A120" s="298" t="s">
        <v>1296</v>
      </c>
      <c r="B120" s="232" t="str">
        <f ca="1">IF(LEN(A120)=0,"",INDEX('Smelter Reference List'!$A:$A,MATCH($A120,'Smelter Reference List'!$E:$E,0)))</f>
        <v>Gold</v>
      </c>
      <c r="C120" s="297" t="str">
        <f ca="1">IF(LEN(A120)=0,"",INDEX('Smelter Reference List'!$C:$C,MATCH($A120,'Smelter Reference List'!$E:$E,0)))</f>
        <v>Mitsubishi Materials Corporation</v>
      </c>
      <c r="D120" s="161" t="str">
        <f ca="1">IF(ISERROR($S120),"",OFFSET('Smelter Reference List'!$C$4,$S120-4,0)&amp;"")</f>
        <v>Mitsubishi Materials Corporation</v>
      </c>
      <c r="E120" s="161" t="str">
        <f ca="1">IF(ISERROR($S120),"",OFFSET('Smelter Reference List'!$D$4,$S120-4,0)&amp;"")</f>
        <v>JAPAN</v>
      </c>
      <c r="F120" s="161" t="str">
        <f ca="1">IF(ISERROR($S120),"",OFFSET('Smelter Reference List'!$E$4,$S120-4,0))</f>
        <v>CID001188</v>
      </c>
      <c r="G120" s="161" t="str">
        <f ca="1">IF(C120=$U$4,"Enter smelter details", IF(ISERROR($S120),"",OFFSET('Smelter Reference List'!$F$4,$S120-4,0)))</f>
        <v>CFSI</v>
      </c>
      <c r="H120" s="247">
        <f ca="1">IF(ISERROR($S120),"",OFFSET('Smelter Reference List'!$G$4,$S120-4,0))</f>
        <v>0</v>
      </c>
      <c r="I120" s="248" t="str">
        <f ca="1">IF(ISERROR($S120),"",OFFSET('Smelter Reference List'!$H$4,$S120-4,0))</f>
        <v>Naoshima</v>
      </c>
      <c r="J120" s="248" t="str">
        <f ca="1">IF(ISERROR($S120),"",OFFSET('Smelter Reference List'!$I$4,$S120-4,0))</f>
        <v>Kagawa</v>
      </c>
      <c r="K120" s="245"/>
      <c r="L120" s="245"/>
      <c r="M120" s="245"/>
      <c r="N120" s="245"/>
      <c r="O120" s="245"/>
      <c r="P120" s="245"/>
      <c r="Q120" s="246"/>
      <c r="R120" s="233"/>
      <c r="S120" s="234">
        <f ca="1">IF(C120="",NA(),MATCH($B120&amp;$C120,'Smelter Reference List'!$J:$J,0))</f>
        <v>128</v>
      </c>
      <c r="T120" s="235"/>
      <c r="U120" s="235">
        <f t="shared" ca="1" si="4"/>
        <v>0</v>
      </c>
      <c r="V120" s="235"/>
      <c r="W120" s="235"/>
      <c r="Y120" s="228" t="str">
        <f t="shared" ca="1" si="5"/>
        <v>GoldMitsubishi Materials Corporation</v>
      </c>
    </row>
    <row r="121" spans="1:25" s="228" customFormat="1" ht="20.25">
      <c r="A121" s="298" t="s">
        <v>1381</v>
      </c>
      <c r="B121" s="232" t="str">
        <f ca="1">IF(LEN(A121)=0,"",INDEX('Smelter Reference List'!$A:$A,MATCH($A121,'Smelter Reference List'!$E:$E,0)))</f>
        <v>Tin</v>
      </c>
      <c r="C121" s="297" t="str">
        <f ca="1">IF(LEN(A121)=0,"",INDEX('Smelter Reference List'!$C:$C,MATCH($A121,'Smelter Reference List'!$E:$E,0)))</f>
        <v>Mitsubishi Materials Corporation</v>
      </c>
      <c r="D121" s="161" t="str">
        <f ca="1">IF(ISERROR($S121),"",OFFSET('Smelter Reference List'!$C$4,$S121-4,0)&amp;"")</f>
        <v>Mitsubishi Materials Corporation</v>
      </c>
      <c r="E121" s="161" t="str">
        <f ca="1">IF(ISERROR($S121),"",OFFSET('Smelter Reference List'!$D$4,$S121-4,0)&amp;"")</f>
        <v>JAPAN</v>
      </c>
      <c r="F121" s="161" t="str">
        <f ca="1">IF(ISERROR($S121),"",OFFSET('Smelter Reference List'!$E$4,$S121-4,0))</f>
        <v>CID001191</v>
      </c>
      <c r="G121" s="161" t="str">
        <f ca="1">IF(C121=$U$4,"Enter smelter details", IF(ISERROR($S121),"",OFFSET('Smelter Reference List'!$F$4,$S121-4,0)))</f>
        <v>CFSI</v>
      </c>
      <c r="H121" s="247">
        <f ca="1">IF(ISERROR($S121),"",OFFSET('Smelter Reference List'!$G$4,$S121-4,0))</f>
        <v>0</v>
      </c>
      <c r="I121" s="248" t="str">
        <f ca="1">IF(ISERROR($S121),"",OFFSET('Smelter Reference List'!$H$4,$S121-4,0))</f>
        <v>Asago</v>
      </c>
      <c r="J121" s="248" t="str">
        <f ca="1">IF(ISERROR($S121),"",OFFSET('Smelter Reference List'!$I$4,$S121-4,0))</f>
        <v>Hyogo</v>
      </c>
      <c r="K121" s="245"/>
      <c r="L121" s="245"/>
      <c r="M121" s="245"/>
      <c r="N121" s="245"/>
      <c r="O121" s="245"/>
      <c r="P121" s="245"/>
      <c r="Q121" s="246"/>
      <c r="R121" s="233"/>
      <c r="S121" s="234">
        <f ca="1">IF(C121="",NA(),MATCH($B121&amp;$C121,'Smelter Reference List'!$J:$J,0))</f>
        <v>385</v>
      </c>
      <c r="T121" s="235"/>
      <c r="U121" s="235">
        <f t="shared" ca="1" si="4"/>
        <v>0</v>
      </c>
      <c r="V121" s="235"/>
      <c r="W121" s="235"/>
      <c r="Y121" s="228" t="str">
        <f t="shared" ca="1" si="5"/>
        <v>TinMitsubishi Materials Corporation</v>
      </c>
    </row>
    <row r="122" spans="1:25" s="228" customFormat="1" ht="20.25">
      <c r="A122" s="298" t="s">
        <v>1352</v>
      </c>
      <c r="B122" s="232" t="str">
        <f ca="1">IF(LEN(A122)=0,"",INDEX('Smelter Reference List'!$A:$A,MATCH($A122,'Smelter Reference List'!$E:$E,0)))</f>
        <v>Tantalum</v>
      </c>
      <c r="C122" s="297" t="str">
        <f ca="1">IF(LEN(A122)=0,"",INDEX('Smelter Reference List'!$C:$C,MATCH($A122,'Smelter Reference List'!$E:$E,0)))</f>
        <v>Mitsui Mining &amp; Smelting</v>
      </c>
      <c r="D122" s="161" t="str">
        <f ca="1">IF(ISERROR($S122),"",OFFSET('Smelter Reference List'!$C$4,$S122-4,0)&amp;"")</f>
        <v>Mitsui Mining &amp; Smelting</v>
      </c>
      <c r="E122" s="161" t="str">
        <f ca="1">IF(ISERROR($S122),"",OFFSET('Smelter Reference List'!$D$4,$S122-4,0)&amp;"")</f>
        <v>JAPAN</v>
      </c>
      <c r="F122" s="161" t="str">
        <f ca="1">IF(ISERROR($S122),"",OFFSET('Smelter Reference List'!$E$4,$S122-4,0))</f>
        <v>CID001192</v>
      </c>
      <c r="G122" s="161" t="str">
        <f ca="1">IF(C122=$U$4,"Enter smelter details", IF(ISERROR($S122),"",OFFSET('Smelter Reference List'!$F$4,$S122-4,0)))</f>
        <v>CFSI</v>
      </c>
      <c r="H122" s="247">
        <f ca="1">IF(ISERROR($S122),"",OFFSET('Smelter Reference List'!$G$4,$S122-4,0))</f>
        <v>0</v>
      </c>
      <c r="I122" s="248" t="str">
        <f ca="1">IF(ISERROR($S122),"",OFFSET('Smelter Reference List'!$H$4,$S122-4,0))</f>
        <v>Omuta</v>
      </c>
      <c r="J122" s="248" t="str">
        <f ca="1">IF(ISERROR($S122),"",OFFSET('Smelter Reference List'!$I$4,$S122-4,0))</f>
        <v>Fukuoka</v>
      </c>
      <c r="K122" s="245"/>
      <c r="L122" s="245"/>
      <c r="M122" s="245"/>
      <c r="N122" s="245"/>
      <c r="O122" s="245"/>
      <c r="P122" s="245"/>
      <c r="Q122" s="246"/>
      <c r="R122" s="233"/>
      <c r="S122" s="234">
        <f ca="1">IF(C122="",NA(),MATCH($B122&amp;$C122,'Smelter Reference List'!$J:$J,0))</f>
        <v>276</v>
      </c>
      <c r="T122" s="235"/>
      <c r="U122" s="235">
        <f t="shared" ca="1" si="4"/>
        <v>0</v>
      </c>
      <c r="V122" s="235"/>
      <c r="W122" s="235"/>
      <c r="Y122" s="228" t="str">
        <f t="shared" ca="1" si="5"/>
        <v>TantalumMitsui Mining &amp; Smelting</v>
      </c>
    </row>
    <row r="123" spans="1:25" s="228" customFormat="1" ht="20.25">
      <c r="A123" s="298" t="s">
        <v>1297</v>
      </c>
      <c r="B123" s="232" t="str">
        <f ca="1">IF(LEN(A123)=0,"",INDEX('Smelter Reference List'!$A:$A,MATCH($A123,'Smelter Reference List'!$E:$E,0)))</f>
        <v>Gold</v>
      </c>
      <c r="C123" s="297" t="str">
        <f ca="1">IF(LEN(A123)=0,"",INDEX('Smelter Reference List'!$C:$C,MATCH($A123,'Smelter Reference List'!$E:$E,0)))</f>
        <v>Mitsui Mining and Smelting Co., Ltd.</v>
      </c>
      <c r="D123" s="161" t="str">
        <f ca="1">IF(ISERROR($S123),"",OFFSET('Smelter Reference List'!$C$4,$S123-4,0)&amp;"")</f>
        <v>Mitsui Mining and Smelting Co., Ltd.</v>
      </c>
      <c r="E123" s="161" t="str">
        <f ca="1">IF(ISERROR($S123),"",OFFSET('Smelter Reference List'!$D$4,$S123-4,0)&amp;"")</f>
        <v>JAPAN</v>
      </c>
      <c r="F123" s="161" t="str">
        <f ca="1">IF(ISERROR($S123),"",OFFSET('Smelter Reference List'!$E$4,$S123-4,0))</f>
        <v>CID001193</v>
      </c>
      <c r="G123" s="161" t="str">
        <f ca="1">IF(C123=$U$4,"Enter smelter details", IF(ISERROR($S123),"",OFFSET('Smelter Reference List'!$F$4,$S123-4,0)))</f>
        <v>CFSI</v>
      </c>
      <c r="H123" s="247">
        <f ca="1">IF(ISERROR($S123),"",OFFSET('Smelter Reference List'!$G$4,$S123-4,0))</f>
        <v>0</v>
      </c>
      <c r="I123" s="248" t="str">
        <f ca="1">IF(ISERROR($S123),"",OFFSET('Smelter Reference List'!$H$4,$S123-4,0))</f>
        <v>Takehara</v>
      </c>
      <c r="J123" s="248" t="str">
        <f ca="1">IF(ISERROR($S123),"",OFFSET('Smelter Reference List'!$I$4,$S123-4,0))</f>
        <v>Hiroshima</v>
      </c>
      <c r="K123" s="245"/>
      <c r="L123" s="245"/>
      <c r="M123" s="245"/>
      <c r="N123" s="245"/>
      <c r="O123" s="245"/>
      <c r="P123" s="245"/>
      <c r="Q123" s="246"/>
      <c r="R123" s="233"/>
      <c r="S123" s="234">
        <f ca="1">IF(C123="",NA(),MATCH($B123&amp;$C123,'Smelter Reference List'!$J:$J,0))</f>
        <v>130</v>
      </c>
      <c r="T123" s="235"/>
      <c r="U123" s="235">
        <f t="shared" ca="1" si="4"/>
        <v>0</v>
      </c>
      <c r="V123" s="235"/>
      <c r="W123" s="235"/>
      <c r="Y123" s="228" t="str">
        <f t="shared" ca="1" si="5"/>
        <v>GoldMitsui Mining and Smelting Co., Ltd.</v>
      </c>
    </row>
    <row r="124" spans="1:25" s="228" customFormat="1" ht="20.25">
      <c r="A124" s="298" t="s">
        <v>1353</v>
      </c>
      <c r="B124" s="232" t="str">
        <f ca="1">IF(LEN(A124)=0,"",INDEX('Smelter Reference List'!$A:$A,MATCH($A124,'Smelter Reference List'!$E:$E,0)))</f>
        <v>Tantalum</v>
      </c>
      <c r="C124" s="297" t="str">
        <f ca="1">IF(LEN(A124)=0,"",INDEX('Smelter Reference List'!$C:$C,MATCH($A124,'Smelter Reference List'!$E:$E,0)))</f>
        <v>Molycorp Silmet A.S.</v>
      </c>
      <c r="D124" s="161" t="str">
        <f ca="1">IF(ISERROR($S124),"",OFFSET('Smelter Reference List'!$C$4,$S124-4,0)&amp;"")</f>
        <v>Molycorp Silmet A.S.</v>
      </c>
      <c r="E124" s="161" t="str">
        <f ca="1">IF(ISERROR($S124),"",OFFSET('Smelter Reference List'!$D$4,$S124-4,0)&amp;"")</f>
        <v>ESTONIA</v>
      </c>
      <c r="F124" s="161" t="str">
        <f ca="1">IF(ISERROR($S124),"",OFFSET('Smelter Reference List'!$E$4,$S124-4,0))</f>
        <v>CID001200</v>
      </c>
      <c r="G124" s="161" t="str">
        <f ca="1">IF(C124=$U$4,"Enter smelter details", IF(ISERROR($S124),"",OFFSET('Smelter Reference List'!$F$4,$S124-4,0)))</f>
        <v>CFSI</v>
      </c>
      <c r="H124" s="247">
        <f ca="1">IF(ISERROR($S124),"",OFFSET('Smelter Reference List'!$G$4,$S124-4,0))</f>
        <v>0</v>
      </c>
      <c r="I124" s="248" t="str">
        <f ca="1">IF(ISERROR($S124),"",OFFSET('Smelter Reference List'!$H$4,$S124-4,0))</f>
        <v>Sillamäe</v>
      </c>
      <c r="J124" s="248" t="str">
        <f ca="1">IF(ISERROR($S124),"",OFFSET('Smelter Reference List'!$I$4,$S124-4,0))</f>
        <v>Ida-Virumaa</v>
      </c>
      <c r="K124" s="245"/>
      <c r="L124" s="245"/>
      <c r="M124" s="245"/>
      <c r="N124" s="245"/>
      <c r="O124" s="245"/>
      <c r="P124" s="245"/>
      <c r="Q124" s="246"/>
      <c r="R124" s="233"/>
      <c r="S124" s="234">
        <f ca="1">IF(C124="",NA(),MATCH($B124&amp;$C124,'Smelter Reference List'!$J:$J,0))</f>
        <v>277</v>
      </c>
      <c r="T124" s="235"/>
      <c r="U124" s="235">
        <f t="shared" ca="1" si="4"/>
        <v>0</v>
      </c>
      <c r="V124" s="235"/>
      <c r="W124" s="235"/>
      <c r="Y124" s="228" t="str">
        <f t="shared" ca="1" si="5"/>
        <v>TantalumMolycorp Silmet A.S.</v>
      </c>
    </row>
    <row r="125" spans="1:25" s="228" customFormat="1" ht="20.25">
      <c r="A125" s="298" t="s">
        <v>1298</v>
      </c>
      <c r="B125" s="232" t="str">
        <f ca="1">IF(LEN(A125)=0,"",INDEX('Smelter Reference List'!$A:$A,MATCH($A125,'Smelter Reference List'!$E:$E,0)))</f>
        <v>Gold</v>
      </c>
      <c r="C125" s="297" t="str">
        <f ca="1">IF(LEN(A125)=0,"",INDEX('Smelter Reference List'!$C:$C,MATCH($A125,'Smelter Reference List'!$E:$E,0)))</f>
        <v>Moscow Special Alloys Processing Plant</v>
      </c>
      <c r="D125" s="161" t="str">
        <f ca="1">IF(ISERROR($S125),"",OFFSET('Smelter Reference List'!$C$4,$S125-4,0)&amp;"")</f>
        <v>Moscow Special Alloys Processing Plant</v>
      </c>
      <c r="E125" s="161" t="str">
        <f ca="1">IF(ISERROR($S125),"",OFFSET('Smelter Reference List'!$D$4,$S125-4,0)&amp;"")</f>
        <v>RUSSIAN FEDERATION</v>
      </c>
      <c r="F125" s="161" t="str">
        <f ca="1">IF(ISERROR($S125),"",OFFSET('Smelter Reference List'!$E$4,$S125-4,0))</f>
        <v>CID001204</v>
      </c>
      <c r="G125" s="161" t="str">
        <f ca="1">IF(C125=$U$4,"Enter smelter details", IF(ISERROR($S125),"",OFFSET('Smelter Reference List'!$F$4,$S125-4,0)))</f>
        <v>CFSI</v>
      </c>
      <c r="H125" s="247">
        <f ca="1">IF(ISERROR($S125),"",OFFSET('Smelter Reference List'!$G$4,$S125-4,0))</f>
        <v>0</v>
      </c>
      <c r="I125" s="248" t="str">
        <f ca="1">IF(ISERROR($S125),"",OFFSET('Smelter Reference List'!$H$4,$S125-4,0))</f>
        <v>Obrucheva</v>
      </c>
      <c r="J125" s="248" t="str">
        <f ca="1">IF(ISERROR($S125),"",OFFSET('Smelter Reference List'!$I$4,$S125-4,0))</f>
        <v>Moscow Region</v>
      </c>
      <c r="K125" s="245"/>
      <c r="L125" s="245"/>
      <c r="M125" s="245"/>
      <c r="N125" s="245"/>
      <c r="O125" s="245"/>
      <c r="P125" s="245"/>
      <c r="Q125" s="246"/>
      <c r="R125" s="233"/>
      <c r="S125" s="234">
        <f ca="1">IF(C125="",NA(),MATCH($B125&amp;$C125,'Smelter Reference List'!$J:$J,0))</f>
        <v>134</v>
      </c>
      <c r="T125" s="235"/>
      <c r="U125" s="235">
        <f t="shared" ca="1" si="4"/>
        <v>0</v>
      </c>
      <c r="V125" s="235"/>
      <c r="W125" s="235"/>
      <c r="Y125" s="228" t="str">
        <f t="shared" ca="1" si="5"/>
        <v>GoldMoscow Special Alloys Processing Plant</v>
      </c>
    </row>
    <row r="126" spans="1:25" s="228" customFormat="1" ht="20.25">
      <c r="A126" s="298" t="s">
        <v>1299</v>
      </c>
      <c r="B126" s="232" t="str">
        <f ca="1">IF(LEN(A126)=0,"",INDEX('Smelter Reference List'!$A:$A,MATCH($A126,'Smelter Reference List'!$E:$E,0)))</f>
        <v>Gold</v>
      </c>
      <c r="C126" s="297" t="str">
        <f ca="1">IF(LEN(A126)=0,"",INDEX('Smelter Reference List'!$C:$C,MATCH($A126,'Smelter Reference List'!$E:$E,0)))</f>
        <v>Nadir Metal Rafineri San. Ve Tic. A.Ş.</v>
      </c>
      <c r="D126" s="161" t="str">
        <f ca="1">IF(ISERROR($S126),"",OFFSET('Smelter Reference List'!$C$4,$S126-4,0)&amp;"")</f>
        <v>Nadir Metal Rafineri San. Ve Tic. A.Ş.</v>
      </c>
      <c r="E126" s="161" t="str">
        <f ca="1">IF(ISERROR($S126),"",OFFSET('Smelter Reference List'!$D$4,$S126-4,0)&amp;"")</f>
        <v>TURKEY</v>
      </c>
      <c r="F126" s="161" t="str">
        <f ca="1">IF(ISERROR($S126),"",OFFSET('Smelter Reference List'!$E$4,$S126-4,0))</f>
        <v>CID001220</v>
      </c>
      <c r="G126" s="161" t="str">
        <f ca="1">IF(C126=$U$4,"Enter smelter details", IF(ISERROR($S126),"",OFFSET('Smelter Reference List'!$F$4,$S126-4,0)))</f>
        <v>CFSI</v>
      </c>
      <c r="H126" s="247">
        <f ca="1">IF(ISERROR($S126),"",OFFSET('Smelter Reference List'!$G$4,$S126-4,0))</f>
        <v>0</v>
      </c>
      <c r="I126" s="248" t="str">
        <f ca="1">IF(ISERROR($S126),"",OFFSET('Smelter Reference List'!$H$4,$S126-4,0))</f>
        <v>Bahçelievler</v>
      </c>
      <c r="J126" s="248" t="str">
        <f ca="1">IF(ISERROR($S126),"",OFFSET('Smelter Reference List'!$I$4,$S126-4,0))</f>
        <v>Istanbul</v>
      </c>
      <c r="K126" s="245"/>
      <c r="L126" s="245"/>
      <c r="M126" s="245"/>
      <c r="N126" s="245"/>
      <c r="O126" s="245"/>
      <c r="P126" s="245"/>
      <c r="Q126" s="246"/>
      <c r="R126" s="233"/>
      <c r="S126" s="234">
        <f ca="1">IF(C126="",NA(),MATCH($B126&amp;$C126,'Smelter Reference List'!$J:$J,0))</f>
        <v>135</v>
      </c>
      <c r="T126" s="235"/>
      <c r="U126" s="235">
        <f t="shared" ca="1" si="4"/>
        <v>0</v>
      </c>
      <c r="V126" s="235"/>
      <c r="W126" s="235"/>
      <c r="Y126" s="228" t="str">
        <f t="shared" ca="1" si="5"/>
        <v>GoldNadir Metal Rafineri San. Ve Tic. A.Ş.</v>
      </c>
    </row>
    <row r="127" spans="1:25" s="228" customFormat="1" ht="20.25">
      <c r="A127" s="298" t="s">
        <v>3491</v>
      </c>
      <c r="B127" s="232" t="str">
        <f ca="1">IF(LEN(A127)=0,"",INDEX('Smelter Reference List'!$A:$A,MATCH($A127,'Smelter Reference List'!$E:$E,0)))</f>
        <v>Tin</v>
      </c>
      <c r="C127" s="297" t="str">
        <f ca="1">IF(LEN(A127)=0,"",INDEX('Smelter Reference List'!$C:$C,MATCH($A127,'Smelter Reference List'!$E:$E,0)))</f>
        <v>Nankang Nanshan Tin Manufactory Co., Ltd.</v>
      </c>
      <c r="D127" s="161" t="str">
        <f ca="1">IF(ISERROR($S127),"",OFFSET('Smelter Reference List'!$C$4,$S127-4,0)&amp;"")</f>
        <v>Nankang Nanshan Tin Manufactory Co., Ltd.</v>
      </c>
      <c r="E127" s="161" t="str">
        <f ca="1">IF(ISERROR($S127),"",OFFSET('Smelter Reference List'!$D$4,$S127-4,0)&amp;"")</f>
        <v>CHINA</v>
      </c>
      <c r="F127" s="161" t="str">
        <f ca="1">IF(ISERROR($S127),"",OFFSET('Smelter Reference List'!$E$4,$S127-4,0))</f>
        <v>CID001231</v>
      </c>
      <c r="G127" s="161" t="str">
        <f ca="1">IF(C127=$U$4,"Enter smelter details", IF(ISERROR($S127),"",OFFSET('Smelter Reference List'!$F$4,$S127-4,0)))</f>
        <v>CFSI</v>
      </c>
      <c r="H127" s="247">
        <f ca="1">IF(ISERROR($S127),"",OFFSET('Smelter Reference List'!$G$4,$S127-4,0))</f>
        <v>0</v>
      </c>
      <c r="I127" s="248" t="str">
        <f ca="1">IF(ISERROR($S127),"",OFFSET('Smelter Reference List'!$H$4,$S127-4,0))</f>
        <v>Ganzhou</v>
      </c>
      <c r="J127" s="248" t="str">
        <f ca="1">IF(ISERROR($S127),"",OFFSET('Smelter Reference List'!$I$4,$S127-4,0))</f>
        <v>Jiangxi</v>
      </c>
      <c r="K127" s="245"/>
      <c r="L127" s="245"/>
      <c r="M127" s="245"/>
      <c r="N127" s="245"/>
      <c r="O127" s="245"/>
      <c r="P127" s="245"/>
      <c r="Q127" s="246"/>
      <c r="R127" s="233"/>
      <c r="S127" s="234">
        <f ca="1">IF(C127="",NA(),MATCH($B127&amp;$C127,'Smelter Reference List'!$J:$J,0))</f>
        <v>388</v>
      </c>
      <c r="T127" s="235"/>
      <c r="U127" s="235">
        <f t="shared" ca="1" si="4"/>
        <v>0</v>
      </c>
      <c r="V127" s="235"/>
      <c r="W127" s="235"/>
      <c r="Y127" s="228" t="str">
        <f t="shared" ca="1" si="5"/>
        <v>TinNankang Nanshan Tin Manufactory Co., Ltd.</v>
      </c>
    </row>
    <row r="128" spans="1:25" s="228" customFormat="1" ht="20.25">
      <c r="A128" s="298" t="s">
        <v>1300</v>
      </c>
      <c r="B128" s="232" t="str">
        <f ca="1">IF(LEN(A128)=0,"",INDEX('Smelter Reference List'!$A:$A,MATCH($A128,'Smelter Reference List'!$E:$E,0)))</f>
        <v>Gold</v>
      </c>
      <c r="C128" s="297" t="str">
        <f ca="1">IF(LEN(A128)=0,"",INDEX('Smelter Reference List'!$C:$C,MATCH($A128,'Smelter Reference List'!$E:$E,0)))</f>
        <v>Navoi Mining and Metallurgical Combinat</v>
      </c>
      <c r="D128" s="161" t="str">
        <f ca="1">IF(ISERROR($S128),"",OFFSET('Smelter Reference List'!$C$4,$S128-4,0)&amp;"")</f>
        <v>Navoi Mining and Metallurgical Combinat</v>
      </c>
      <c r="E128" s="161" t="str">
        <f ca="1">IF(ISERROR($S128),"",OFFSET('Smelter Reference List'!$D$4,$S128-4,0)&amp;"")</f>
        <v>UZBEKISTAN</v>
      </c>
      <c r="F128" s="161" t="str">
        <f ca="1">IF(ISERROR($S128),"",OFFSET('Smelter Reference List'!$E$4,$S128-4,0))</f>
        <v>CID001236</v>
      </c>
      <c r="G128" s="161" t="str">
        <f ca="1">IF(C128=$U$4,"Enter smelter details", IF(ISERROR($S128),"",OFFSET('Smelter Reference List'!$F$4,$S128-4,0)))</f>
        <v>CFSI</v>
      </c>
      <c r="H128" s="247">
        <f ca="1">IF(ISERROR($S128),"",OFFSET('Smelter Reference List'!$G$4,$S128-4,0))</f>
        <v>0</v>
      </c>
      <c r="I128" s="248" t="str">
        <f ca="1">IF(ISERROR($S128),"",OFFSET('Smelter Reference List'!$H$4,$S128-4,0))</f>
        <v>Navoi</v>
      </c>
      <c r="J128" s="248" t="str">
        <f ca="1">IF(ISERROR($S128),"",OFFSET('Smelter Reference List'!$I$4,$S128-4,0))</f>
        <v>Navoi Province</v>
      </c>
      <c r="K128" s="245"/>
      <c r="L128" s="245"/>
      <c r="M128" s="245"/>
      <c r="N128" s="245"/>
      <c r="O128" s="245"/>
      <c r="P128" s="245"/>
      <c r="Q128" s="246"/>
      <c r="R128" s="233"/>
      <c r="S128" s="234">
        <f ca="1">IF(C128="",NA(),MATCH($B128&amp;$C128,'Smelter Reference List'!$J:$J,0))</f>
        <v>136</v>
      </c>
      <c r="T128" s="235"/>
      <c r="U128" s="235">
        <f t="shared" ca="1" si="4"/>
        <v>0</v>
      </c>
      <c r="V128" s="235"/>
      <c r="W128" s="235"/>
      <c r="Y128" s="228" t="str">
        <f t="shared" ca="1" si="5"/>
        <v>GoldNavoi Mining and Metallurgical Combinat</v>
      </c>
    </row>
    <row r="129" spans="1:25" s="228" customFormat="1" ht="20.25">
      <c r="A129" s="298" t="s">
        <v>1301</v>
      </c>
      <c r="B129" s="232" t="str">
        <f ca="1">IF(LEN(A129)=0,"",INDEX('Smelter Reference List'!$A:$A,MATCH($A129,'Smelter Reference List'!$E:$E,0)))</f>
        <v>Gold</v>
      </c>
      <c r="C129" s="297" t="str">
        <f ca="1">IF(LEN(A129)=0,"",INDEX('Smelter Reference List'!$C:$C,MATCH($A129,'Smelter Reference List'!$E:$E,0)))</f>
        <v>Nihon Material Co., Ltd.</v>
      </c>
      <c r="D129" s="161" t="str">
        <f ca="1">IF(ISERROR($S129),"",OFFSET('Smelter Reference List'!$C$4,$S129-4,0)&amp;"")</f>
        <v>Nihon Material Co., Ltd.</v>
      </c>
      <c r="E129" s="161" t="str">
        <f ca="1">IF(ISERROR($S129),"",OFFSET('Smelter Reference List'!$D$4,$S129-4,0)&amp;"")</f>
        <v>JAPAN</v>
      </c>
      <c r="F129" s="161" t="str">
        <f ca="1">IF(ISERROR($S129),"",OFFSET('Smelter Reference List'!$E$4,$S129-4,0))</f>
        <v>CID001259</v>
      </c>
      <c r="G129" s="161" t="str">
        <f ca="1">IF(C129=$U$4,"Enter smelter details", IF(ISERROR($S129),"",OFFSET('Smelter Reference List'!$F$4,$S129-4,0)))</f>
        <v>CFSI</v>
      </c>
      <c r="H129" s="247">
        <f ca="1">IF(ISERROR($S129),"",OFFSET('Smelter Reference List'!$G$4,$S129-4,0))</f>
        <v>0</v>
      </c>
      <c r="I129" s="248" t="str">
        <f ca="1">IF(ISERROR($S129),"",OFFSET('Smelter Reference List'!$H$4,$S129-4,0))</f>
        <v>Noda</v>
      </c>
      <c r="J129" s="248" t="str">
        <f ca="1">IF(ISERROR($S129),"",OFFSET('Smelter Reference List'!$I$4,$S129-4,0))</f>
        <v>Chiba</v>
      </c>
      <c r="K129" s="245"/>
      <c r="L129" s="245"/>
      <c r="M129" s="245"/>
      <c r="N129" s="245"/>
      <c r="O129" s="245"/>
      <c r="P129" s="245"/>
      <c r="Q129" s="246"/>
      <c r="R129" s="233"/>
      <c r="S129" s="234">
        <f ca="1">IF(C129="",NA(),MATCH($B129&amp;$C129,'Smelter Reference List'!$J:$J,0))</f>
        <v>137</v>
      </c>
      <c r="T129" s="235"/>
      <c r="U129" s="235">
        <f t="shared" ca="1" si="4"/>
        <v>0</v>
      </c>
      <c r="V129" s="235"/>
      <c r="W129" s="235"/>
      <c r="Y129" s="228" t="str">
        <f t="shared" ca="1" si="5"/>
        <v>GoldNihon Material Co., Ltd.</v>
      </c>
    </row>
    <row r="130" spans="1:25" s="228" customFormat="1" ht="20.25">
      <c r="A130" s="298" t="s">
        <v>1354</v>
      </c>
      <c r="B130" s="232" t="str">
        <f ca="1">IF(LEN(A130)=0,"",INDEX('Smelter Reference List'!$A:$A,MATCH($A130,'Smelter Reference List'!$E:$E,0)))</f>
        <v>Tantalum</v>
      </c>
      <c r="C130" s="297" t="str">
        <f ca="1">IF(LEN(A130)=0,"",INDEX('Smelter Reference List'!$C:$C,MATCH($A130,'Smelter Reference List'!$E:$E,0)))</f>
        <v>Ningxia Orient Tantalum Industry Co., Ltd.</v>
      </c>
      <c r="D130" s="161" t="str">
        <f ca="1">IF(ISERROR($S130),"",OFFSET('Smelter Reference List'!$C$4,$S130-4,0)&amp;"")</f>
        <v>Ningxia Orient Tantalum Industry Co., Ltd.</v>
      </c>
      <c r="E130" s="161" t="str">
        <f ca="1">IF(ISERROR($S130),"",OFFSET('Smelter Reference List'!$D$4,$S130-4,0)&amp;"")</f>
        <v>CHINA</v>
      </c>
      <c r="F130" s="161" t="str">
        <f ca="1">IF(ISERROR($S130),"",OFFSET('Smelter Reference List'!$E$4,$S130-4,0))</f>
        <v>CID001277</v>
      </c>
      <c r="G130" s="161" t="str">
        <f ca="1">IF(C130=$U$4,"Enter smelter details", IF(ISERROR($S130),"",OFFSET('Smelter Reference List'!$F$4,$S130-4,0)))</f>
        <v>CFSI</v>
      </c>
      <c r="H130" s="247">
        <f ca="1">IF(ISERROR($S130),"",OFFSET('Smelter Reference List'!$G$4,$S130-4,0))</f>
        <v>0</v>
      </c>
      <c r="I130" s="248" t="str">
        <f ca="1">IF(ISERROR($S130),"",OFFSET('Smelter Reference List'!$H$4,$S130-4,0))</f>
        <v>Shizuishan City</v>
      </c>
      <c r="J130" s="248" t="str">
        <f ca="1">IF(ISERROR($S130),"",OFFSET('Smelter Reference List'!$I$4,$S130-4,0))</f>
        <v>Ningxia</v>
      </c>
      <c r="K130" s="245"/>
      <c r="L130" s="245"/>
      <c r="M130" s="245"/>
      <c r="N130" s="245"/>
      <c r="O130" s="245"/>
      <c r="P130" s="245"/>
      <c r="Q130" s="246"/>
      <c r="R130" s="233"/>
      <c r="S130" s="234">
        <f ca="1">IF(C130="",NA(),MATCH($B130&amp;$C130,'Smelter Reference List'!$J:$J,0))</f>
        <v>278</v>
      </c>
      <c r="T130" s="235"/>
      <c r="U130" s="235">
        <f t="shared" ca="1" si="4"/>
        <v>0</v>
      </c>
      <c r="V130" s="235"/>
      <c r="W130" s="235"/>
      <c r="Y130" s="228" t="str">
        <f t="shared" ca="1" si="5"/>
        <v>TantalumNingxia Orient Tantalum Industry Co., Ltd.</v>
      </c>
    </row>
    <row r="131" spans="1:25" s="228" customFormat="1" ht="20.25">
      <c r="A131" s="298" t="s">
        <v>1383</v>
      </c>
      <c r="B131" s="232" t="str">
        <f ca="1">IF(LEN(A131)=0,"",INDEX('Smelter Reference List'!$A:$A,MATCH($A131,'Smelter Reference List'!$E:$E,0)))</f>
        <v>Tin</v>
      </c>
      <c r="C131" s="297" t="str">
        <f ca="1">IF(LEN(A131)=0,"",INDEX('Smelter Reference List'!$C:$C,MATCH($A131,'Smelter Reference List'!$E:$E,0)))</f>
        <v>O.M. Manufacturing (Thailand) Co., Ltd.</v>
      </c>
      <c r="D131" s="161" t="str">
        <f ca="1">IF(ISERROR($S131),"",OFFSET('Smelter Reference List'!$C$4,$S131-4,0)&amp;"")</f>
        <v>O.M. Manufacturing (Thailand) Co., Ltd.</v>
      </c>
      <c r="E131" s="161" t="str">
        <f ca="1">IF(ISERROR($S131),"",OFFSET('Smelter Reference List'!$D$4,$S131-4,0)&amp;"")</f>
        <v>THAILAND</v>
      </c>
      <c r="F131" s="161" t="str">
        <f ca="1">IF(ISERROR($S131),"",OFFSET('Smelter Reference List'!$E$4,$S131-4,0))</f>
        <v>CID001314</v>
      </c>
      <c r="G131" s="161" t="str">
        <f ca="1">IF(C131=$U$4,"Enter smelter details", IF(ISERROR($S131),"",OFFSET('Smelter Reference List'!$F$4,$S131-4,0)))</f>
        <v>CFSI</v>
      </c>
      <c r="H131" s="247">
        <f ca="1">IF(ISERROR($S131),"",OFFSET('Smelter Reference List'!$G$4,$S131-4,0))</f>
        <v>0</v>
      </c>
      <c r="I131" s="248" t="str">
        <f ca="1">IF(ISERROR($S131),"",OFFSET('Smelter Reference List'!$H$4,$S131-4,0))</f>
        <v>Nongkham Sriracha</v>
      </c>
      <c r="J131" s="248" t="str">
        <f ca="1">IF(ISERROR($S131),"",OFFSET('Smelter Reference List'!$I$4,$S131-4,0))</f>
        <v>Chonburi</v>
      </c>
      <c r="K131" s="245"/>
      <c r="L131" s="245"/>
      <c r="M131" s="245"/>
      <c r="N131" s="245"/>
      <c r="O131" s="245"/>
      <c r="P131" s="245"/>
      <c r="Q131" s="246"/>
      <c r="R131" s="233"/>
      <c r="S131" s="234">
        <f ca="1">IF(C131="",NA(),MATCH($B131&amp;$C131,'Smelter Reference List'!$J:$J,0))</f>
        <v>391</v>
      </c>
      <c r="T131" s="235"/>
      <c r="U131" s="235">
        <f t="shared" ca="1" si="4"/>
        <v>0</v>
      </c>
      <c r="V131" s="235"/>
      <c r="W131" s="235"/>
      <c r="Y131" s="228" t="str">
        <f t="shared" ca="1" si="5"/>
        <v>TinO.M. Manufacturing (Thailand) Co., Ltd.</v>
      </c>
    </row>
    <row r="132" spans="1:25" s="228" customFormat="1" ht="20.25">
      <c r="A132" s="298" t="s">
        <v>1302</v>
      </c>
      <c r="B132" s="232" t="str">
        <f ca="1">IF(LEN(A132)=0,"",INDEX('Smelter Reference List'!$A:$A,MATCH($A132,'Smelter Reference List'!$E:$E,0)))</f>
        <v>Gold</v>
      </c>
      <c r="C132" s="297" t="str">
        <f ca="1">IF(LEN(A132)=0,"",INDEX('Smelter Reference List'!$C:$C,MATCH($A132,'Smelter Reference List'!$E:$E,0)))</f>
        <v>Elemetal Refining, LLC</v>
      </c>
      <c r="D132" s="161" t="str">
        <f ca="1">IF(ISERROR($S132),"",OFFSET('Smelter Reference List'!$C$4,$S132-4,0)&amp;"")</f>
        <v>Elemetal Refining, LLC</v>
      </c>
      <c r="E132" s="161" t="str">
        <f ca="1">IF(ISERROR($S132),"",OFFSET('Smelter Reference List'!$D$4,$S132-4,0)&amp;"")</f>
        <v>UNITED STATES</v>
      </c>
      <c r="F132" s="161" t="str">
        <f ca="1">IF(ISERROR($S132),"",OFFSET('Smelter Reference List'!$E$4,$S132-4,0))</f>
        <v>CID001322</v>
      </c>
      <c r="G132" s="161" t="str">
        <f ca="1">IF(C132=$U$4,"Enter smelter details", IF(ISERROR($S132),"",OFFSET('Smelter Reference List'!$F$4,$S132-4,0)))</f>
        <v>CFSI</v>
      </c>
      <c r="H132" s="247">
        <f ca="1">IF(ISERROR($S132),"",OFFSET('Smelter Reference List'!$G$4,$S132-4,0))</f>
        <v>0</v>
      </c>
      <c r="I132" s="248" t="str">
        <f ca="1">IF(ISERROR($S132),"",OFFSET('Smelter Reference List'!$H$4,$S132-4,0))</f>
        <v>Jackson</v>
      </c>
      <c r="J132" s="248" t="str">
        <f ca="1">IF(ISERROR($S132),"",OFFSET('Smelter Reference List'!$I$4,$S132-4,0))</f>
        <v>Ohio</v>
      </c>
      <c r="K132" s="245"/>
      <c r="L132" s="245"/>
      <c r="M132" s="245"/>
      <c r="N132" s="245"/>
      <c r="O132" s="245"/>
      <c r="P132" s="245"/>
      <c r="Q132" s="246"/>
      <c r="R132" s="233"/>
      <c r="S132" s="234">
        <f ca="1">IF(C132="",NA(),MATCH($B132&amp;$C132,'Smelter Reference List'!$J:$J,0))</f>
        <v>55</v>
      </c>
      <c r="T132" s="235"/>
      <c r="U132" s="235">
        <f t="shared" ca="1" si="4"/>
        <v>0</v>
      </c>
      <c r="V132" s="235"/>
      <c r="W132" s="235"/>
      <c r="Y132" s="228" t="str">
        <f t="shared" ca="1" si="5"/>
        <v>GoldElemetal Refining, LLC</v>
      </c>
    </row>
    <row r="133" spans="1:25" s="228" customFormat="1" ht="20.25">
      <c r="A133" s="298" t="s">
        <v>1303</v>
      </c>
      <c r="B133" s="232" t="str">
        <f ca="1">IF(LEN(A133)=0,"",INDEX('Smelter Reference List'!$A:$A,MATCH($A133,'Smelter Reference List'!$E:$E,0)))</f>
        <v>Gold</v>
      </c>
      <c r="C133" s="297" t="str">
        <f ca="1">IF(LEN(A133)=0,"",INDEX('Smelter Reference List'!$C:$C,MATCH($A133,'Smelter Reference List'!$E:$E,0)))</f>
        <v>Ohura Precious Metal Industry Co., Ltd.</v>
      </c>
      <c r="D133" s="161" t="str">
        <f ca="1">IF(ISERROR($S133),"",OFFSET('Smelter Reference List'!$C$4,$S133-4,0)&amp;"")</f>
        <v>Ohura Precious Metal Industry Co., Ltd.</v>
      </c>
      <c r="E133" s="161" t="str">
        <f ca="1">IF(ISERROR($S133),"",OFFSET('Smelter Reference List'!$D$4,$S133-4,0)&amp;"")</f>
        <v>JAPAN</v>
      </c>
      <c r="F133" s="161" t="str">
        <f ca="1">IF(ISERROR($S133),"",OFFSET('Smelter Reference List'!$E$4,$S133-4,0))</f>
        <v>CID001325</v>
      </c>
      <c r="G133" s="161" t="str">
        <f ca="1">IF(C133=$U$4,"Enter smelter details", IF(ISERROR($S133),"",OFFSET('Smelter Reference List'!$F$4,$S133-4,0)))</f>
        <v>CFSI</v>
      </c>
      <c r="H133" s="247">
        <f ca="1">IF(ISERROR($S133),"",OFFSET('Smelter Reference List'!$G$4,$S133-4,0))</f>
        <v>0</v>
      </c>
      <c r="I133" s="248" t="str">
        <f ca="1">IF(ISERROR($S133),"",OFFSET('Smelter Reference List'!$H$4,$S133-4,0))</f>
        <v>Nara-shi</v>
      </c>
      <c r="J133" s="248" t="str">
        <f ca="1">IF(ISERROR($S133),"",OFFSET('Smelter Reference List'!$I$4,$S133-4,0))</f>
        <v>Nara</v>
      </c>
      <c r="K133" s="245"/>
      <c r="L133" s="245"/>
      <c r="M133" s="245"/>
      <c r="N133" s="245"/>
      <c r="O133" s="245"/>
      <c r="P133" s="245"/>
      <c r="Q133" s="246"/>
      <c r="R133" s="233"/>
      <c r="S133" s="234">
        <f ca="1">IF(C133="",NA(),MATCH($B133&amp;$C133,'Smelter Reference List'!$J:$J,0))</f>
        <v>141</v>
      </c>
      <c r="T133" s="235"/>
      <c r="U133" s="235">
        <f t="shared" ca="1" si="4"/>
        <v>0</v>
      </c>
      <c r="V133" s="235"/>
      <c r="W133" s="235"/>
      <c r="Y133" s="228" t="str">
        <f t="shared" ca="1" si="5"/>
        <v>GoldOhura Precious Metal Industry Co., Ltd.</v>
      </c>
    </row>
    <row r="134" spans="1:25" s="228" customFormat="1" ht="20.25">
      <c r="A134" s="298" t="s">
        <v>1304</v>
      </c>
      <c r="B134" s="232" t="str">
        <f ca="1">IF(LEN(A134)=0,"",INDEX('Smelter Reference List'!$A:$A,MATCH($A134,'Smelter Reference List'!$E:$E,0)))</f>
        <v>Gold</v>
      </c>
      <c r="C134" s="297" t="str">
        <f ca="1">IF(LEN(A134)=0,"",INDEX('Smelter Reference List'!$C:$C,MATCH($A134,'Smelter Reference List'!$E:$E,0)))</f>
        <v>OJSC "The Gulidov Krasnoyarsk Non-Ferrous Metals Plant" (OJSC Krastsvetmet)</v>
      </c>
      <c r="D134" s="161" t="str">
        <f ca="1">IF(ISERROR($S134),"",OFFSET('Smelter Reference List'!$C$4,$S134-4,0)&amp;"")</f>
        <v>OJSC "The Gulidov Krasnoyarsk Non-Ferrous Metals Plant" (OJSC Krastsvetmet)</v>
      </c>
      <c r="E134" s="161" t="str">
        <f ca="1">IF(ISERROR($S134),"",OFFSET('Smelter Reference List'!$D$4,$S134-4,0)&amp;"")</f>
        <v>RUSSIAN FEDERATION</v>
      </c>
      <c r="F134" s="161" t="str">
        <f ca="1">IF(ISERROR($S134),"",OFFSET('Smelter Reference List'!$E$4,$S134-4,0))</f>
        <v>CID001326</v>
      </c>
      <c r="G134" s="161" t="str">
        <f ca="1">IF(C134=$U$4,"Enter smelter details", IF(ISERROR($S134),"",OFFSET('Smelter Reference List'!$F$4,$S134-4,0)))</f>
        <v>CFSI</v>
      </c>
      <c r="H134" s="247">
        <f ca="1">IF(ISERROR($S134),"",OFFSET('Smelter Reference List'!$G$4,$S134-4,0))</f>
        <v>0</v>
      </c>
      <c r="I134" s="248" t="str">
        <f ca="1">IF(ISERROR($S134),"",OFFSET('Smelter Reference List'!$H$4,$S134-4,0))</f>
        <v>Krasnoyarsk</v>
      </c>
      <c r="J134" s="248" t="str">
        <f ca="1">IF(ISERROR($S134),"",OFFSET('Smelter Reference List'!$I$4,$S134-4,0))</f>
        <v>Krasnoyarsk Krai</v>
      </c>
      <c r="K134" s="245"/>
      <c r="L134" s="245"/>
      <c r="M134" s="245"/>
      <c r="N134" s="245"/>
      <c r="O134" s="245"/>
      <c r="P134" s="245"/>
      <c r="Q134" s="246"/>
      <c r="R134" s="233"/>
      <c r="S134" s="234">
        <f ca="1">IF(C134="",NA(),MATCH($B134&amp;$C134,'Smelter Reference List'!$J:$J,0))</f>
        <v>142</v>
      </c>
      <c r="T134" s="235"/>
      <c r="U134" s="235">
        <f t="shared" ca="1" si="4"/>
        <v>0</v>
      </c>
      <c r="V134" s="235"/>
      <c r="W134" s="235"/>
      <c r="Y134" s="228" t="str">
        <f t="shared" ca="1" si="5"/>
        <v>GoldOJSC "The Gulidov Krasnoyarsk Non-Ferrous Metals Plant" (OJSC Krastsvetmet)</v>
      </c>
    </row>
    <row r="135" spans="1:25" s="228" customFormat="1" ht="20.25">
      <c r="A135" s="298" t="s">
        <v>5011</v>
      </c>
      <c r="B135" s="232" t="s">
        <v>2323</v>
      </c>
      <c r="C135" s="297" t="e">
        <f ca="1">IF(LEN(A135)=0,"",INDEX('Smelter Reference List'!$C:$C,MATCH($A135,'Smelter Reference List'!$E:$E,0)))</f>
        <v>#N/A</v>
      </c>
      <c r="D135" s="161" t="s">
        <v>5030</v>
      </c>
      <c r="E135" s="161" t="s">
        <v>1717</v>
      </c>
      <c r="F135" s="161" t="s">
        <v>5011</v>
      </c>
      <c r="G135" s="161" t="e">
        <f ca="1">IF(C135=$U$4,"Enter smelter details", IF(ISERROR($S135),"",OFFSET('Smelter Reference List'!$F$4,$S135-4,0)))</f>
        <v>#N/A</v>
      </c>
      <c r="H135" s="247" t="str">
        <f ca="1">IF(ISERROR($S135),"",OFFSET('Smelter Reference List'!$G$4,$S135-4,0))</f>
        <v/>
      </c>
      <c r="I135" s="248" t="str">
        <f ca="1">IF(ISERROR($S135),"",OFFSET('Smelter Reference List'!$H$4,$S135-4,0))</f>
        <v/>
      </c>
      <c r="J135" s="248" t="str">
        <f ca="1">IF(ISERROR($S135),"",OFFSET('Smelter Reference List'!$I$4,$S135-4,0))</f>
        <v/>
      </c>
      <c r="K135" s="245"/>
      <c r="L135" s="245"/>
      <c r="M135" s="245"/>
      <c r="N135" s="245"/>
      <c r="O135" s="245"/>
      <c r="P135" s="245"/>
      <c r="Q135" s="246"/>
      <c r="R135" s="233"/>
      <c r="S135" s="234" t="e">
        <f ca="1">IF(C135="",NA(),MATCH($B135&amp;$C135,'Smelter Reference List'!$J:$J,0))</f>
        <v>#N/A</v>
      </c>
      <c r="T135" s="235"/>
      <c r="U135" s="235" t="e">
        <f t="shared" ca="1" si="4"/>
        <v>#N/A</v>
      </c>
      <c r="V135" s="235"/>
      <c r="W135" s="235"/>
      <c r="Y135" s="228" t="e">
        <f t="shared" ca="1" si="5"/>
        <v>#N/A</v>
      </c>
    </row>
    <row r="136" spans="1:25" s="228" customFormat="1" ht="20.25">
      <c r="A136" s="298" t="s">
        <v>1384</v>
      </c>
      <c r="B136" s="232" t="str">
        <f ca="1">IF(LEN(A136)=0,"",INDEX('Smelter Reference List'!$A:$A,MATCH($A136,'Smelter Reference List'!$E:$E,0)))</f>
        <v>Tin</v>
      </c>
      <c r="C136" s="297" t="str">
        <f ca="1">IF(LEN(A136)=0,"",INDEX('Smelter Reference List'!$C:$C,MATCH($A136,'Smelter Reference List'!$E:$E,0)))</f>
        <v>Operaciones Metalurgical S.A.</v>
      </c>
      <c r="D136" s="161" t="str">
        <f ca="1">IF(ISERROR($S136),"",OFFSET('Smelter Reference List'!$C$4,$S136-4,0)&amp;"")</f>
        <v>Operaciones Metalurgical S.A.</v>
      </c>
      <c r="E136" s="161" t="str">
        <f ca="1">IF(ISERROR($S136),"",OFFSET('Smelter Reference List'!$D$4,$S136-4,0)&amp;"")</f>
        <v>BOLIVIA</v>
      </c>
      <c r="F136" s="161" t="str">
        <f ca="1">IF(ISERROR($S136),"",OFFSET('Smelter Reference List'!$E$4,$S136-4,0))</f>
        <v>CID001337</v>
      </c>
      <c r="G136" s="161" t="str">
        <f ca="1">IF(C136=$U$4,"Enter smelter details", IF(ISERROR($S136),"",OFFSET('Smelter Reference List'!$F$4,$S136-4,0)))</f>
        <v>CFSI</v>
      </c>
      <c r="H136" s="247">
        <f ca="1">IF(ISERROR($S136),"",OFFSET('Smelter Reference List'!$G$4,$S136-4,0))</f>
        <v>0</v>
      </c>
      <c r="I136" s="248" t="str">
        <f ca="1">IF(ISERROR($S136),"",OFFSET('Smelter Reference List'!$H$4,$S136-4,0))</f>
        <v>Oruro</v>
      </c>
      <c r="J136" s="248" t="str">
        <f ca="1">IF(ISERROR($S136),"",OFFSET('Smelter Reference List'!$I$4,$S136-4,0))</f>
        <v>Cercado</v>
      </c>
      <c r="K136" s="245"/>
      <c r="L136" s="245"/>
      <c r="M136" s="245"/>
      <c r="N136" s="245"/>
      <c r="O136" s="245"/>
      <c r="P136" s="245"/>
      <c r="Q136" s="246"/>
      <c r="R136" s="233"/>
      <c r="S136" s="234">
        <f ca="1">IF(C136="",NA(),MATCH($B136&amp;$C136,'Smelter Reference List'!$J:$J,0))</f>
        <v>394</v>
      </c>
      <c r="T136" s="235"/>
      <c r="U136" s="235">
        <f t="shared" ca="1" si="4"/>
        <v>0</v>
      </c>
      <c r="V136" s="235"/>
      <c r="W136" s="235"/>
      <c r="Y136" s="228" t="str">
        <f t="shared" ca="1" si="5"/>
        <v>TinOperaciones Metalurgical S.A.</v>
      </c>
    </row>
    <row r="137" spans="1:25" s="228" customFormat="1" ht="20.25">
      <c r="A137" s="298" t="s">
        <v>1305</v>
      </c>
      <c r="B137" s="232" t="str">
        <f ca="1">IF(LEN(A137)=0,"",INDEX('Smelter Reference List'!$A:$A,MATCH($A137,'Smelter Reference List'!$E:$E,0)))</f>
        <v>Gold</v>
      </c>
      <c r="C137" s="297" t="str">
        <f ca="1">IF(LEN(A137)=0,"",INDEX('Smelter Reference List'!$C:$C,MATCH($A137,'Smelter Reference List'!$E:$E,0)))</f>
        <v>PAMP S.A.</v>
      </c>
      <c r="D137" s="161" t="str">
        <f ca="1">IF(ISERROR($S137),"",OFFSET('Smelter Reference List'!$C$4,$S137-4,0)&amp;"")</f>
        <v>PAMP S.A.</v>
      </c>
      <c r="E137" s="161" t="str">
        <f ca="1">IF(ISERROR($S137),"",OFFSET('Smelter Reference List'!$D$4,$S137-4,0)&amp;"")</f>
        <v>SWITZERLAND</v>
      </c>
      <c r="F137" s="161" t="str">
        <f ca="1">IF(ISERROR($S137),"",OFFSET('Smelter Reference List'!$E$4,$S137-4,0))</f>
        <v>CID001352</v>
      </c>
      <c r="G137" s="161" t="str">
        <f ca="1">IF(C137=$U$4,"Enter smelter details", IF(ISERROR($S137),"",OFFSET('Smelter Reference List'!$F$4,$S137-4,0)))</f>
        <v>CFSI</v>
      </c>
      <c r="H137" s="247">
        <f ca="1">IF(ISERROR($S137),"",OFFSET('Smelter Reference List'!$G$4,$S137-4,0))</f>
        <v>0</v>
      </c>
      <c r="I137" s="248" t="str">
        <f ca="1">IF(ISERROR($S137),"",OFFSET('Smelter Reference List'!$H$4,$S137-4,0))</f>
        <v>Castel San Pietro</v>
      </c>
      <c r="J137" s="248" t="str">
        <f ca="1">IF(ISERROR($S137),"",OFFSET('Smelter Reference List'!$I$4,$S137-4,0))</f>
        <v>Ticino</v>
      </c>
      <c r="K137" s="245"/>
      <c r="L137" s="245"/>
      <c r="M137" s="245"/>
      <c r="N137" s="245"/>
      <c r="O137" s="245"/>
      <c r="P137" s="245"/>
      <c r="Q137" s="246"/>
      <c r="R137" s="233"/>
      <c r="S137" s="234">
        <f ca="1">IF(C137="",NA(),MATCH($B137&amp;$C137,'Smelter Reference List'!$J:$J,0))</f>
        <v>146</v>
      </c>
      <c r="T137" s="235"/>
      <c r="U137" s="235">
        <f t="shared" ca="1" si="4"/>
        <v>0</v>
      </c>
      <c r="V137" s="235"/>
      <c r="W137" s="235"/>
      <c r="Y137" s="228" t="str">
        <f t="shared" ca="1" si="5"/>
        <v>GoldPAMP S.A.</v>
      </c>
    </row>
    <row r="138" spans="1:25" s="228" customFormat="1" ht="20.25">
      <c r="A138" s="298" t="s">
        <v>1306</v>
      </c>
      <c r="B138" s="232" t="str">
        <f ca="1">IF(LEN(A138)=0,"",INDEX('Smelter Reference List'!$A:$A,MATCH($A138,'Smelter Reference List'!$E:$E,0)))</f>
        <v>Gold</v>
      </c>
      <c r="C138" s="297" t="str">
        <f ca="1">IF(LEN(A138)=0,"",INDEX('Smelter Reference List'!$C:$C,MATCH($A138,'Smelter Reference List'!$E:$E,0)))</f>
        <v>Penglai Penggang Gold Industry Co., Ltd.</v>
      </c>
      <c r="D138" s="161" t="str">
        <f ca="1">IF(ISERROR($S138),"",OFFSET('Smelter Reference List'!$C$4,$S138-4,0)&amp;"")</f>
        <v>Penglai Penggang Gold Industry Co., Ltd.</v>
      </c>
      <c r="E138" s="161" t="str">
        <f ca="1">IF(ISERROR($S138),"",OFFSET('Smelter Reference List'!$D$4,$S138-4,0)&amp;"")</f>
        <v>CHINA</v>
      </c>
      <c r="F138" s="161" t="str">
        <f ca="1">IF(ISERROR($S138),"",OFFSET('Smelter Reference List'!$E$4,$S138-4,0))</f>
        <v>CID001362</v>
      </c>
      <c r="G138" s="161" t="str">
        <f ca="1">IF(C138=$U$4,"Enter smelter details", IF(ISERROR($S138),"",OFFSET('Smelter Reference List'!$F$4,$S138-4,0)))</f>
        <v>CFSI</v>
      </c>
      <c r="H138" s="247">
        <f ca="1">IF(ISERROR($S138),"",OFFSET('Smelter Reference List'!$G$4,$S138-4,0))</f>
        <v>0</v>
      </c>
      <c r="I138" s="248" t="str">
        <f ca="1">IF(ISERROR($S138),"",OFFSET('Smelter Reference List'!$H$4,$S138-4,0))</f>
        <v>Penglai</v>
      </c>
      <c r="J138" s="248" t="str">
        <f ca="1">IF(ISERROR($S138),"",OFFSET('Smelter Reference List'!$I$4,$S138-4,0))</f>
        <v>Shandong</v>
      </c>
      <c r="K138" s="245"/>
      <c r="L138" s="245"/>
      <c r="M138" s="245"/>
      <c r="N138" s="245"/>
      <c r="O138" s="245"/>
      <c r="P138" s="245"/>
      <c r="Q138" s="246"/>
      <c r="R138" s="233"/>
      <c r="S138" s="234">
        <f ca="1">IF(C138="",NA(),MATCH($B138&amp;$C138,'Smelter Reference List'!$J:$J,0))</f>
        <v>148</v>
      </c>
      <c r="T138" s="235"/>
      <c r="U138" s="235">
        <f t="shared" ca="1" si="4"/>
        <v>0</v>
      </c>
      <c r="V138" s="235"/>
      <c r="W138" s="235"/>
      <c r="Y138" s="228" t="str">
        <f t="shared" ca="1" si="5"/>
        <v>GoldPenglai Penggang Gold Industry Co., Ltd.</v>
      </c>
    </row>
    <row r="139" spans="1:25" s="228" customFormat="1" ht="20.25">
      <c r="A139" s="298" t="s">
        <v>1307</v>
      </c>
      <c r="B139" s="232" t="str">
        <f ca="1">IF(LEN(A139)=0,"",INDEX('Smelter Reference List'!$A:$A,MATCH($A139,'Smelter Reference List'!$E:$E,0)))</f>
        <v>Gold</v>
      </c>
      <c r="C139" s="297" t="str">
        <f ca="1">IF(LEN(A139)=0,"",INDEX('Smelter Reference List'!$C:$C,MATCH($A139,'Smelter Reference List'!$E:$E,0)))</f>
        <v>Prioksky Plant of Non-Ferrous Metals</v>
      </c>
      <c r="D139" s="161" t="str">
        <f ca="1">IF(ISERROR($S139),"",OFFSET('Smelter Reference List'!$C$4,$S139-4,0)&amp;"")</f>
        <v>Prioksky Plant of Non-Ferrous Metals</v>
      </c>
      <c r="E139" s="161" t="str">
        <f ca="1">IF(ISERROR($S139),"",OFFSET('Smelter Reference List'!$D$4,$S139-4,0)&amp;"")</f>
        <v>RUSSIAN FEDERATION</v>
      </c>
      <c r="F139" s="161" t="str">
        <f ca="1">IF(ISERROR($S139),"",OFFSET('Smelter Reference List'!$E$4,$S139-4,0))</f>
        <v>CID001386</v>
      </c>
      <c r="G139" s="161" t="str">
        <f ca="1">IF(C139=$U$4,"Enter smelter details", IF(ISERROR($S139),"",OFFSET('Smelter Reference List'!$F$4,$S139-4,0)))</f>
        <v>CFSI</v>
      </c>
      <c r="H139" s="247">
        <f ca="1">IF(ISERROR($S139),"",OFFSET('Smelter Reference List'!$G$4,$S139-4,0))</f>
        <v>0</v>
      </c>
      <c r="I139" s="248" t="str">
        <f ca="1">IF(ISERROR($S139),"",OFFSET('Smelter Reference List'!$H$4,$S139-4,0))</f>
        <v>Kasimov</v>
      </c>
      <c r="J139" s="248" t="str">
        <f ca="1">IF(ISERROR($S139),"",OFFSET('Smelter Reference List'!$I$4,$S139-4,0))</f>
        <v>Ryazan</v>
      </c>
      <c r="K139" s="245"/>
      <c r="L139" s="245"/>
      <c r="M139" s="245"/>
      <c r="N139" s="245"/>
      <c r="O139" s="245"/>
      <c r="P139" s="245"/>
      <c r="Q139" s="246"/>
      <c r="R139" s="233"/>
      <c r="S139" s="234">
        <f ca="1">IF(C139="",NA(),MATCH($B139&amp;$C139,'Smelter Reference List'!$J:$J,0))</f>
        <v>151</v>
      </c>
      <c r="T139" s="235"/>
      <c r="U139" s="235">
        <f t="shared" ca="1" si="4"/>
        <v>0</v>
      </c>
      <c r="V139" s="235"/>
      <c r="W139" s="235"/>
      <c r="Y139" s="228" t="str">
        <f t="shared" ca="1" si="5"/>
        <v>GoldPrioksky Plant of Non-Ferrous Metals</v>
      </c>
    </row>
    <row r="140" spans="1:25" s="228" customFormat="1" ht="20.25">
      <c r="A140" s="298" t="s">
        <v>2669</v>
      </c>
      <c r="B140" s="232" t="str">
        <f ca="1">IF(LEN(A140)=0,"",INDEX('Smelter Reference List'!$A:$A,MATCH($A140,'Smelter Reference List'!$E:$E,0)))</f>
        <v>Tin</v>
      </c>
      <c r="C140" s="297" t="str">
        <f ca="1">IF(LEN(A140)=0,"",INDEX('Smelter Reference List'!$C:$C,MATCH($A140,'Smelter Reference List'!$E:$E,0)))</f>
        <v>PT Alam Lestari Kencana</v>
      </c>
      <c r="D140" s="161" t="str">
        <f ca="1">IF(ISERROR($S140),"",OFFSET('Smelter Reference List'!$C$4,$S140-4,0)&amp;"")</f>
        <v>PT Alam Lestari Kencana</v>
      </c>
      <c r="E140" s="161" t="str">
        <f ca="1">IF(ISERROR($S140),"",OFFSET('Smelter Reference List'!$D$4,$S140-4,0)&amp;"")</f>
        <v>INDONESIA</v>
      </c>
      <c r="F140" s="161" t="str">
        <f ca="1">IF(ISERROR($S140),"",OFFSET('Smelter Reference List'!$E$4,$S140-4,0))</f>
        <v>CID001393</v>
      </c>
      <c r="G140" s="161" t="str">
        <f ca="1">IF(C140=$U$4,"Enter smelter details", IF(ISERROR($S140),"",OFFSET('Smelter Reference List'!$F$4,$S140-4,0)))</f>
        <v>CFSI</v>
      </c>
      <c r="H140" s="247">
        <f ca="1">IF(ISERROR($S140),"",OFFSET('Smelter Reference List'!$G$4,$S140-4,0))</f>
        <v>0</v>
      </c>
      <c r="I140" s="248" t="str">
        <f ca="1">IF(ISERROR($S140),"",OFFSET('Smelter Reference List'!$H$4,$S140-4,0))</f>
        <v>Pangkal Pinang</v>
      </c>
      <c r="J140" s="248" t="str">
        <f ca="1">IF(ISERROR($S140),"",OFFSET('Smelter Reference List'!$I$4,$S140-4,0))</f>
        <v>Bangka</v>
      </c>
      <c r="K140" s="245"/>
      <c r="L140" s="245"/>
      <c r="M140" s="245"/>
      <c r="N140" s="245"/>
      <c r="O140" s="245"/>
      <c r="P140" s="245"/>
      <c r="Q140" s="246"/>
      <c r="R140" s="233"/>
      <c r="S140" s="234">
        <f ca="1">IF(C140="",NA(),MATCH($B140&amp;$C140,'Smelter Reference List'!$J:$J,0))</f>
        <v>397</v>
      </c>
      <c r="T140" s="235"/>
      <c r="U140" s="235">
        <f t="shared" ca="1" si="4"/>
        <v>0</v>
      </c>
      <c r="V140" s="235"/>
      <c r="W140" s="235"/>
      <c r="Y140" s="228" t="str">
        <f t="shared" ca="1" si="5"/>
        <v>TinPT Alam Lestari Kencana</v>
      </c>
    </row>
    <row r="141" spans="1:25" s="228" customFormat="1" ht="20.25">
      <c r="A141" s="298" t="s">
        <v>1308</v>
      </c>
      <c r="B141" s="232" t="str">
        <f ca="1">IF(LEN(A141)=0,"",INDEX('Smelter Reference List'!$A:$A,MATCH($A141,'Smelter Reference List'!$E:$E,0)))</f>
        <v>Gold</v>
      </c>
      <c r="C141" s="297" t="str">
        <f ca="1">IF(LEN(A141)=0,"",INDEX('Smelter Reference List'!$C:$C,MATCH($A141,'Smelter Reference List'!$E:$E,0)))</f>
        <v>PT Aneka Tambang (Persero) Tbk</v>
      </c>
      <c r="D141" s="161" t="str">
        <f ca="1">IF(ISERROR($S141),"",OFFSET('Smelter Reference List'!$C$4,$S141-4,0)&amp;"")</f>
        <v>PT Aneka Tambang (Persero) Tbk</v>
      </c>
      <c r="E141" s="161" t="str">
        <f ca="1">IF(ISERROR($S141),"",OFFSET('Smelter Reference List'!$D$4,$S141-4,0)&amp;"")</f>
        <v>INDONESIA</v>
      </c>
      <c r="F141" s="161" t="str">
        <f ca="1">IF(ISERROR($S141),"",OFFSET('Smelter Reference List'!$E$4,$S141-4,0))</f>
        <v>CID001397</v>
      </c>
      <c r="G141" s="161" t="str">
        <f ca="1">IF(C141=$U$4,"Enter smelter details", IF(ISERROR($S141),"",OFFSET('Smelter Reference List'!$F$4,$S141-4,0)))</f>
        <v>CFSI</v>
      </c>
      <c r="H141" s="247">
        <f ca="1">IF(ISERROR($S141),"",OFFSET('Smelter Reference List'!$G$4,$S141-4,0))</f>
        <v>0</v>
      </c>
      <c r="I141" s="248" t="str">
        <f ca="1">IF(ISERROR($S141),"",OFFSET('Smelter Reference List'!$H$4,$S141-4,0))</f>
        <v>Jakarta</v>
      </c>
      <c r="J141" s="248" t="str">
        <f ca="1">IF(ISERROR($S141),"",OFFSET('Smelter Reference List'!$I$4,$S141-4,0))</f>
        <v>Java</v>
      </c>
      <c r="K141" s="245"/>
      <c r="L141" s="245"/>
      <c r="M141" s="245"/>
      <c r="N141" s="245"/>
      <c r="O141" s="245"/>
      <c r="P141" s="245"/>
      <c r="Q141" s="246"/>
      <c r="R141" s="233"/>
      <c r="S141" s="234">
        <f ca="1">IF(C141="",NA(),MATCH($B141&amp;$C141,'Smelter Reference List'!$J:$J,0))</f>
        <v>153</v>
      </c>
      <c r="T141" s="235"/>
      <c r="U141" s="235">
        <f t="shared" ca="1" si="4"/>
        <v>0</v>
      </c>
      <c r="V141" s="235"/>
      <c r="W141" s="235"/>
      <c r="Y141" s="228" t="str">
        <f t="shared" ca="1" si="5"/>
        <v>GoldPT Aneka Tambang (Persero) Tbk</v>
      </c>
    </row>
    <row r="142" spans="1:25" s="228" customFormat="1" ht="20.25">
      <c r="A142" s="298" t="s">
        <v>1385</v>
      </c>
      <c r="B142" s="232" t="str">
        <f ca="1">IF(LEN(A142)=0,"",INDEX('Smelter Reference List'!$A:$A,MATCH($A142,'Smelter Reference List'!$E:$E,0)))</f>
        <v>Tin</v>
      </c>
      <c r="C142" s="297" t="str">
        <f ca="1">IF(LEN(A142)=0,"",INDEX('Smelter Reference List'!$C:$C,MATCH($A142,'Smelter Reference List'!$E:$E,0)))</f>
        <v>PT Artha Cipta Langgeng</v>
      </c>
      <c r="D142" s="161" t="str">
        <f ca="1">IF(ISERROR($S142),"",OFFSET('Smelter Reference List'!$C$4,$S142-4,0)&amp;"")</f>
        <v>PT Artha Cipta Langgeng</v>
      </c>
      <c r="E142" s="161" t="str">
        <f ca="1">IF(ISERROR($S142),"",OFFSET('Smelter Reference List'!$D$4,$S142-4,0)&amp;"")</f>
        <v>INDONESIA</v>
      </c>
      <c r="F142" s="161" t="str">
        <f ca="1">IF(ISERROR($S142),"",OFFSET('Smelter Reference List'!$E$4,$S142-4,0))</f>
        <v>CID001399</v>
      </c>
      <c r="G142" s="161" t="str">
        <f ca="1">IF(C142=$U$4,"Enter smelter details", IF(ISERROR($S142),"",OFFSET('Smelter Reference List'!$F$4,$S142-4,0)))</f>
        <v>CFSI</v>
      </c>
      <c r="H142" s="247">
        <f ca="1">IF(ISERROR($S142),"",OFFSET('Smelter Reference List'!$G$4,$S142-4,0))</f>
        <v>0</v>
      </c>
      <c r="I142" s="248" t="str">
        <f ca="1">IF(ISERROR($S142),"",OFFSET('Smelter Reference List'!$H$4,$S142-4,0))</f>
        <v>Sungailiat</v>
      </c>
      <c r="J142" s="248" t="str">
        <f ca="1">IF(ISERROR($S142),"",OFFSET('Smelter Reference List'!$I$4,$S142-4,0))</f>
        <v>Bangka</v>
      </c>
      <c r="K142" s="245"/>
      <c r="L142" s="245"/>
      <c r="M142" s="245"/>
      <c r="N142" s="245"/>
      <c r="O142" s="245"/>
      <c r="P142" s="245"/>
      <c r="Q142" s="246"/>
      <c r="R142" s="233"/>
      <c r="S142" s="234">
        <f ca="1">IF(C142="",NA(),MATCH($B142&amp;$C142,'Smelter Reference List'!$J:$J,0))</f>
        <v>399</v>
      </c>
      <c r="T142" s="235"/>
      <c r="U142" s="235">
        <f t="shared" ca="1" si="4"/>
        <v>0</v>
      </c>
      <c r="V142" s="235"/>
      <c r="W142" s="235"/>
      <c r="Y142" s="228" t="str">
        <f t="shared" ca="1" si="5"/>
        <v>TinPT Artha Cipta Langgeng</v>
      </c>
    </row>
    <row r="143" spans="1:25" s="228" customFormat="1" ht="20.25">
      <c r="A143" s="298" t="s">
        <v>1386</v>
      </c>
      <c r="B143" s="232" t="str">
        <f ca="1">IF(LEN(A143)=0,"",INDEX('Smelter Reference List'!$A:$A,MATCH($A143,'Smelter Reference List'!$E:$E,0)))</f>
        <v>Tin</v>
      </c>
      <c r="C143" s="297" t="str">
        <f ca="1">IF(LEN(A143)=0,"",INDEX('Smelter Reference List'!$C:$C,MATCH($A143,'Smelter Reference List'!$E:$E,0)))</f>
        <v>PT Babel Inti Perkasa</v>
      </c>
      <c r="D143" s="161" t="str">
        <f ca="1">IF(ISERROR($S143),"",OFFSET('Smelter Reference List'!$C$4,$S143-4,0)&amp;"")</f>
        <v>PT Babel Inti Perkasa</v>
      </c>
      <c r="E143" s="161" t="str">
        <f ca="1">IF(ISERROR($S143),"",OFFSET('Smelter Reference List'!$D$4,$S143-4,0)&amp;"")</f>
        <v>INDONESIA</v>
      </c>
      <c r="F143" s="161" t="str">
        <f ca="1">IF(ISERROR($S143),"",OFFSET('Smelter Reference List'!$E$4,$S143-4,0))</f>
        <v>CID001402</v>
      </c>
      <c r="G143" s="161" t="str">
        <f ca="1">IF(C143=$U$4,"Enter smelter details", IF(ISERROR($S143),"",OFFSET('Smelter Reference List'!$F$4,$S143-4,0)))</f>
        <v>CFSI</v>
      </c>
      <c r="H143" s="247">
        <f ca="1">IF(ISERROR($S143),"",OFFSET('Smelter Reference List'!$G$4,$S143-4,0))</f>
        <v>0</v>
      </c>
      <c r="I143" s="248" t="str">
        <f ca="1">IF(ISERROR($S143),"",OFFSET('Smelter Reference List'!$H$4,$S143-4,0))</f>
        <v>Lintang</v>
      </c>
      <c r="J143" s="248" t="str">
        <f ca="1">IF(ISERROR($S143),"",OFFSET('Smelter Reference List'!$I$4,$S143-4,0))</f>
        <v>Bangka</v>
      </c>
      <c r="K143" s="245"/>
      <c r="L143" s="245"/>
      <c r="M143" s="245"/>
      <c r="N143" s="245"/>
      <c r="O143" s="245"/>
      <c r="P143" s="245"/>
      <c r="Q143" s="246"/>
      <c r="R143" s="233"/>
      <c r="S143" s="234">
        <f ca="1">IF(C143="",NA(),MATCH($B143&amp;$C143,'Smelter Reference List'!$J:$J,0))</f>
        <v>401</v>
      </c>
      <c r="T143" s="235"/>
      <c r="U143" s="235">
        <f t="shared" ca="1" si="4"/>
        <v>0</v>
      </c>
      <c r="V143" s="235"/>
      <c r="W143" s="235"/>
      <c r="Y143" s="228" t="str">
        <f t="shared" ca="1" si="5"/>
        <v>TinPT Babel Inti Perkasa</v>
      </c>
    </row>
    <row r="144" spans="1:25" s="228" customFormat="1" ht="20.25">
      <c r="A144" s="298" t="s">
        <v>2671</v>
      </c>
      <c r="B144" s="232" t="str">
        <f ca="1">IF(LEN(A144)=0,"",INDEX('Smelter Reference List'!$A:$A,MATCH($A144,'Smelter Reference List'!$E:$E,0)))</f>
        <v>Tin</v>
      </c>
      <c r="C144" s="297" t="str">
        <f ca="1">IF(LEN(A144)=0,"",INDEX('Smelter Reference List'!$C:$C,MATCH($A144,'Smelter Reference List'!$E:$E,0)))</f>
        <v>PT Bangka Kudai Tin</v>
      </c>
      <c r="D144" s="161" t="str">
        <f ca="1">IF(ISERROR($S144),"",OFFSET('Smelter Reference List'!$C$4,$S144-4,0)&amp;"")</f>
        <v>PT Bangka Kudai Tin</v>
      </c>
      <c r="E144" s="161" t="str">
        <f ca="1">IF(ISERROR($S144),"",OFFSET('Smelter Reference List'!$D$4,$S144-4,0)&amp;"")</f>
        <v>INDONESIA</v>
      </c>
      <c r="F144" s="161" t="str">
        <f ca="1">IF(ISERROR($S144),"",OFFSET('Smelter Reference List'!$E$4,$S144-4,0))</f>
        <v>CID001409</v>
      </c>
      <c r="G144" s="161" t="str">
        <f ca="1">IF(C144=$U$4,"Enter smelter details", IF(ISERROR($S144),"",OFFSET('Smelter Reference List'!$F$4,$S144-4,0)))</f>
        <v>CFSI</v>
      </c>
      <c r="H144" s="247">
        <f ca="1">IF(ISERROR($S144),"",OFFSET('Smelter Reference List'!$G$4,$S144-4,0))</f>
        <v>0</v>
      </c>
      <c r="I144" s="248" t="str">
        <f ca="1">IF(ISERROR($S144),"",OFFSET('Smelter Reference List'!$H$4,$S144-4,0))</f>
        <v>Sungailiat</v>
      </c>
      <c r="J144" s="248" t="str">
        <f ca="1">IF(ISERROR($S144),"",OFFSET('Smelter Reference List'!$I$4,$S144-4,0))</f>
        <v>Bangka</v>
      </c>
      <c r="K144" s="245"/>
      <c r="L144" s="245"/>
      <c r="M144" s="245"/>
      <c r="N144" s="245"/>
      <c r="O144" s="245"/>
      <c r="P144" s="245"/>
      <c r="Q144" s="246"/>
      <c r="R144" s="233"/>
      <c r="S144" s="234">
        <f ca="1">IF(C144="",NA(),MATCH($B144&amp;$C144,'Smelter Reference List'!$J:$J,0))</f>
        <v>402</v>
      </c>
      <c r="T144" s="235"/>
      <c r="U144" s="235">
        <f t="shared" ca="1" si="4"/>
        <v>0</v>
      </c>
      <c r="V144" s="235"/>
      <c r="W144" s="235"/>
      <c r="Y144" s="228" t="str">
        <f t="shared" ca="1" si="5"/>
        <v>TinPT Bangka Kudai Tin</v>
      </c>
    </row>
    <row r="145" spans="1:25" s="228" customFormat="1" ht="20.25">
      <c r="A145" s="298" t="s">
        <v>2673</v>
      </c>
      <c r="B145" s="232" t="str">
        <f ca="1">IF(LEN(A145)=0,"",INDEX('Smelter Reference List'!$A:$A,MATCH($A145,'Smelter Reference List'!$E:$E,0)))</f>
        <v>Tin</v>
      </c>
      <c r="C145" s="297" t="str">
        <f ca="1">IF(LEN(A145)=0,"",INDEX('Smelter Reference List'!$C:$C,MATCH($A145,'Smelter Reference List'!$E:$E,0)))</f>
        <v>PT Bangka Timah Utama Sejahtera</v>
      </c>
      <c r="D145" s="161" t="str">
        <f ca="1">IF(ISERROR($S145),"",OFFSET('Smelter Reference List'!$C$4,$S145-4,0)&amp;"")</f>
        <v>PT Bangka Timah Utama Sejahtera</v>
      </c>
      <c r="E145" s="161" t="str">
        <f ca="1">IF(ISERROR($S145),"",OFFSET('Smelter Reference List'!$D$4,$S145-4,0)&amp;"")</f>
        <v>INDONESIA</v>
      </c>
      <c r="F145" s="161" t="str">
        <f ca="1">IF(ISERROR($S145),"",OFFSET('Smelter Reference List'!$E$4,$S145-4,0))</f>
        <v>CID001416</v>
      </c>
      <c r="G145" s="161" t="str">
        <f ca="1">IF(C145=$U$4,"Enter smelter details", IF(ISERROR($S145),"",OFFSET('Smelter Reference List'!$F$4,$S145-4,0)))</f>
        <v>CFSI</v>
      </c>
      <c r="H145" s="247">
        <f ca="1">IF(ISERROR($S145),"",OFFSET('Smelter Reference List'!$G$4,$S145-4,0))</f>
        <v>0</v>
      </c>
      <c r="I145" s="248" t="str">
        <f ca="1">IF(ISERROR($S145),"",OFFSET('Smelter Reference List'!$H$4,$S145-4,0))</f>
        <v>Pangkal Pinang</v>
      </c>
      <c r="J145" s="248" t="str">
        <f ca="1">IF(ISERROR($S145),"",OFFSET('Smelter Reference List'!$I$4,$S145-4,0))</f>
        <v>Bangka</v>
      </c>
      <c r="K145" s="245"/>
      <c r="L145" s="245"/>
      <c r="M145" s="245"/>
      <c r="N145" s="245"/>
      <c r="O145" s="245"/>
      <c r="P145" s="245"/>
      <c r="Q145" s="246"/>
      <c r="R145" s="233"/>
      <c r="S145" s="234">
        <f ca="1">IF(C145="",NA(),MATCH($B145&amp;$C145,'Smelter Reference List'!$J:$J,0))</f>
        <v>404</v>
      </c>
      <c r="T145" s="235"/>
      <c r="U145" s="235">
        <f t="shared" ca="1" si="4"/>
        <v>0</v>
      </c>
      <c r="V145" s="235"/>
      <c r="W145" s="235"/>
      <c r="Y145" s="228" t="str">
        <f t="shared" ca="1" si="5"/>
        <v>TinPT Bangka Timah Utama Sejahtera</v>
      </c>
    </row>
    <row r="146" spans="1:25" s="228" customFormat="1" ht="20.25">
      <c r="A146" s="298" t="s">
        <v>1387</v>
      </c>
      <c r="B146" s="232" t="str">
        <f ca="1">IF(LEN(A146)=0,"",INDEX('Smelter Reference List'!$A:$A,MATCH($A146,'Smelter Reference List'!$E:$E,0)))</f>
        <v>Tin</v>
      </c>
      <c r="C146" s="297" t="str">
        <f ca="1">IF(LEN(A146)=0,"",INDEX('Smelter Reference List'!$C:$C,MATCH($A146,'Smelter Reference List'!$E:$E,0)))</f>
        <v>PT Bangka Tin Industry</v>
      </c>
      <c r="D146" s="161" t="str">
        <f ca="1">IF(ISERROR($S146),"",OFFSET('Smelter Reference List'!$C$4,$S146-4,0)&amp;"")</f>
        <v>PT Bangka Tin Industry</v>
      </c>
      <c r="E146" s="161" t="str">
        <f ca="1">IF(ISERROR($S146),"",OFFSET('Smelter Reference List'!$D$4,$S146-4,0)&amp;"")</f>
        <v>INDONESIA</v>
      </c>
      <c r="F146" s="161" t="str">
        <f ca="1">IF(ISERROR($S146),"",OFFSET('Smelter Reference List'!$E$4,$S146-4,0))</f>
        <v>CID001419</v>
      </c>
      <c r="G146" s="161" t="str">
        <f ca="1">IF(C146=$U$4,"Enter smelter details", IF(ISERROR($S146),"",OFFSET('Smelter Reference List'!$F$4,$S146-4,0)))</f>
        <v>CFSI</v>
      </c>
      <c r="H146" s="247">
        <f ca="1">IF(ISERROR($S146),"",OFFSET('Smelter Reference List'!$G$4,$S146-4,0))</f>
        <v>0</v>
      </c>
      <c r="I146" s="248" t="str">
        <f ca="1">IF(ISERROR($S146),"",OFFSET('Smelter Reference List'!$H$4,$S146-4,0))</f>
        <v>Sungailiat</v>
      </c>
      <c r="J146" s="248" t="str">
        <f ca="1">IF(ISERROR($S146),"",OFFSET('Smelter Reference List'!$I$4,$S146-4,0))</f>
        <v>Bangka</v>
      </c>
      <c r="K146" s="245"/>
      <c r="L146" s="245"/>
      <c r="M146" s="245"/>
      <c r="N146" s="245"/>
      <c r="O146" s="245"/>
      <c r="P146" s="245"/>
      <c r="Q146" s="246"/>
      <c r="R146" s="233"/>
      <c r="S146" s="234">
        <f ca="1">IF(C146="",NA(),MATCH($B146&amp;$C146,'Smelter Reference List'!$J:$J,0))</f>
        <v>405</v>
      </c>
      <c r="T146" s="235"/>
      <c r="U146" s="235">
        <f t="shared" ca="1" si="4"/>
        <v>0</v>
      </c>
      <c r="V146" s="235"/>
      <c r="W146" s="235"/>
      <c r="Y146" s="228" t="str">
        <f t="shared" ca="1" si="5"/>
        <v>TinPT Bangka Tin Industry</v>
      </c>
    </row>
    <row r="147" spans="1:25" s="228" customFormat="1" ht="20.25">
      <c r="A147" s="298" t="s">
        <v>1388</v>
      </c>
      <c r="B147" s="232" t="str">
        <f ca="1">IF(LEN(A147)=0,"",INDEX('Smelter Reference List'!$A:$A,MATCH($A147,'Smelter Reference List'!$E:$E,0)))</f>
        <v>Tin</v>
      </c>
      <c r="C147" s="297" t="str">
        <f ca="1">IF(LEN(A147)=0,"",INDEX('Smelter Reference List'!$C:$C,MATCH($A147,'Smelter Reference List'!$E:$E,0)))</f>
        <v>PT Belitung Industri Sejahtera</v>
      </c>
      <c r="D147" s="161" t="str">
        <f ca="1">IF(ISERROR($S147),"",OFFSET('Smelter Reference List'!$C$4,$S147-4,0)&amp;"")</f>
        <v>PT Belitung Industri Sejahtera</v>
      </c>
      <c r="E147" s="161" t="str">
        <f ca="1">IF(ISERROR($S147),"",OFFSET('Smelter Reference List'!$D$4,$S147-4,0)&amp;"")</f>
        <v>INDONESIA</v>
      </c>
      <c r="F147" s="161" t="str">
        <f ca="1">IF(ISERROR($S147),"",OFFSET('Smelter Reference List'!$E$4,$S147-4,0))</f>
        <v>CID001421</v>
      </c>
      <c r="G147" s="161" t="str">
        <f ca="1">IF(C147=$U$4,"Enter smelter details", IF(ISERROR($S147),"",OFFSET('Smelter Reference List'!$F$4,$S147-4,0)))</f>
        <v>CFSI</v>
      </c>
      <c r="H147" s="247">
        <f ca="1">IF(ISERROR($S147),"",OFFSET('Smelter Reference List'!$G$4,$S147-4,0))</f>
        <v>0</v>
      </c>
      <c r="I147" s="248" t="str">
        <f ca="1">IF(ISERROR($S147),"",OFFSET('Smelter Reference List'!$H$4,$S147-4,0))</f>
        <v>Kepulauan</v>
      </c>
      <c r="J147" s="248" t="str">
        <f ca="1">IF(ISERROR($S147),"",OFFSET('Smelter Reference List'!$I$4,$S147-4,0))</f>
        <v>Bangka</v>
      </c>
      <c r="K147" s="245"/>
      <c r="L147" s="245"/>
      <c r="M147" s="245"/>
      <c r="N147" s="245"/>
      <c r="O147" s="245"/>
      <c r="P147" s="245"/>
      <c r="Q147" s="246"/>
      <c r="R147" s="233"/>
      <c r="S147" s="234">
        <f ca="1">IF(C147="",NA(),MATCH($B147&amp;$C147,'Smelter Reference List'!$J:$J,0))</f>
        <v>406</v>
      </c>
      <c r="T147" s="235"/>
      <c r="U147" s="235">
        <f t="shared" ca="1" si="4"/>
        <v>0</v>
      </c>
      <c r="V147" s="235"/>
      <c r="W147" s="235"/>
      <c r="Y147" s="228" t="str">
        <f t="shared" ca="1" si="5"/>
        <v>TinPT Belitung Industri Sejahtera</v>
      </c>
    </row>
    <row r="148" spans="1:25" s="228" customFormat="1" ht="20.25">
      <c r="A148" s="298" t="s">
        <v>2675</v>
      </c>
      <c r="B148" s="232" t="str">
        <f ca="1">IF(LEN(A148)=0,"",INDEX('Smelter Reference List'!$A:$A,MATCH($A148,'Smelter Reference List'!$E:$E,0)))</f>
        <v>Tin</v>
      </c>
      <c r="C148" s="297" t="str">
        <f ca="1">IF(LEN(A148)=0,"",INDEX('Smelter Reference List'!$C:$C,MATCH($A148,'Smelter Reference List'!$E:$E,0)))</f>
        <v>PT BilliTin Makmur Lestari</v>
      </c>
      <c r="D148" s="161" t="str">
        <f ca="1">IF(ISERROR($S148),"",OFFSET('Smelter Reference List'!$C$4,$S148-4,0)&amp;"")</f>
        <v>PT BilliTin Makmur Lestari</v>
      </c>
      <c r="E148" s="161" t="str">
        <f ca="1">IF(ISERROR($S148),"",OFFSET('Smelter Reference List'!$D$4,$S148-4,0)&amp;"")</f>
        <v>INDONESIA</v>
      </c>
      <c r="F148" s="161" t="str">
        <f ca="1">IF(ISERROR($S148),"",OFFSET('Smelter Reference List'!$E$4,$S148-4,0))</f>
        <v>CID001424</v>
      </c>
      <c r="G148" s="161" t="str">
        <f ca="1">IF(C148=$U$4,"Enter smelter details", IF(ISERROR($S148),"",OFFSET('Smelter Reference List'!$F$4,$S148-4,0)))</f>
        <v>CFSI</v>
      </c>
      <c r="H148" s="247">
        <f ca="1">IF(ISERROR($S148),"",OFFSET('Smelter Reference List'!$G$4,$S148-4,0))</f>
        <v>0</v>
      </c>
      <c r="I148" s="248" t="str">
        <f ca="1">IF(ISERROR($S148),"",OFFSET('Smelter Reference List'!$H$4,$S148-4,0))</f>
        <v>Sungailiat</v>
      </c>
      <c r="J148" s="248" t="str">
        <f ca="1">IF(ISERROR($S148),"",OFFSET('Smelter Reference List'!$I$4,$S148-4,0))</f>
        <v>Bangka</v>
      </c>
      <c r="K148" s="245"/>
      <c r="L148" s="245"/>
      <c r="M148" s="245"/>
      <c r="N148" s="245"/>
      <c r="O148" s="245"/>
      <c r="P148" s="245"/>
      <c r="Q148" s="246"/>
      <c r="R148" s="233"/>
      <c r="S148" s="234">
        <f ca="1">IF(C148="",NA(),MATCH($B148&amp;$C148,'Smelter Reference List'!$J:$J,0))</f>
        <v>407</v>
      </c>
      <c r="T148" s="235"/>
      <c r="U148" s="235">
        <f t="shared" ca="1" si="4"/>
        <v>0</v>
      </c>
      <c r="V148" s="235"/>
      <c r="W148" s="235"/>
      <c r="Y148" s="228" t="str">
        <f t="shared" ca="1" si="5"/>
        <v>TinPT BilliTin Makmur Lestari</v>
      </c>
    </row>
    <row r="149" spans="1:25" s="228" customFormat="1" ht="20.25">
      <c r="A149" s="298" t="s">
        <v>1389</v>
      </c>
      <c r="B149" s="232" t="str">
        <f ca="1">IF(LEN(A149)=0,"",INDEX('Smelter Reference List'!$A:$A,MATCH($A149,'Smelter Reference List'!$E:$E,0)))</f>
        <v>Tin</v>
      </c>
      <c r="C149" s="297" t="str">
        <f ca="1">IF(LEN(A149)=0,"",INDEX('Smelter Reference List'!$C:$C,MATCH($A149,'Smelter Reference List'!$E:$E,0)))</f>
        <v>PT Bukit Timah</v>
      </c>
      <c r="D149" s="161" t="str">
        <f ca="1">IF(ISERROR($S149),"",OFFSET('Smelter Reference List'!$C$4,$S149-4,0)&amp;"")</f>
        <v>PT Bukit Timah</v>
      </c>
      <c r="E149" s="161" t="str">
        <f ca="1">IF(ISERROR($S149),"",OFFSET('Smelter Reference List'!$D$4,$S149-4,0)&amp;"")</f>
        <v>INDONESIA</v>
      </c>
      <c r="F149" s="161" t="str">
        <f ca="1">IF(ISERROR($S149),"",OFFSET('Smelter Reference List'!$E$4,$S149-4,0))</f>
        <v>CID001428</v>
      </c>
      <c r="G149" s="161" t="str">
        <f ca="1">IF(C149=$U$4,"Enter smelter details", IF(ISERROR($S149),"",OFFSET('Smelter Reference List'!$F$4,$S149-4,0)))</f>
        <v>CFSI</v>
      </c>
      <c r="H149" s="247">
        <f ca="1">IF(ISERROR($S149),"",OFFSET('Smelter Reference List'!$G$4,$S149-4,0))</f>
        <v>0</v>
      </c>
      <c r="I149" s="248" t="str">
        <f ca="1">IF(ISERROR($S149),"",OFFSET('Smelter Reference List'!$H$4,$S149-4,0))</f>
        <v>Pangkal Pinang</v>
      </c>
      <c r="J149" s="248" t="str">
        <f ca="1">IF(ISERROR($S149),"",OFFSET('Smelter Reference List'!$I$4,$S149-4,0))</f>
        <v>Bangka</v>
      </c>
      <c r="K149" s="245"/>
      <c r="L149" s="245"/>
      <c r="M149" s="245"/>
      <c r="N149" s="245"/>
      <c r="O149" s="245"/>
      <c r="P149" s="245"/>
      <c r="Q149" s="246"/>
      <c r="R149" s="233"/>
      <c r="S149" s="234">
        <f ca="1">IF(C149="",NA(),MATCH($B149&amp;$C149,'Smelter Reference List'!$J:$J,0))</f>
        <v>408</v>
      </c>
      <c r="T149" s="235"/>
      <c r="U149" s="235">
        <f t="shared" ca="1" si="4"/>
        <v>0</v>
      </c>
      <c r="V149" s="235"/>
      <c r="W149" s="235"/>
      <c r="Y149" s="228" t="str">
        <f t="shared" ca="1" si="5"/>
        <v>TinPT Bukit Timah</v>
      </c>
    </row>
    <row r="150" spans="1:25" s="228" customFormat="1" ht="20.25">
      <c r="A150" s="298" t="s">
        <v>1390</v>
      </c>
      <c r="B150" s="232" t="str">
        <f ca="1">IF(LEN(A150)=0,"",INDEX('Smelter Reference List'!$A:$A,MATCH($A150,'Smelter Reference List'!$E:$E,0)))</f>
        <v>Tin</v>
      </c>
      <c r="C150" s="297" t="str">
        <f ca="1">IF(LEN(A150)=0,"",INDEX('Smelter Reference List'!$C:$C,MATCH($A150,'Smelter Reference List'!$E:$E,0)))</f>
        <v>PT DS Jaya Abadi</v>
      </c>
      <c r="D150" s="161" t="str">
        <f ca="1">IF(ISERROR($S150),"",OFFSET('Smelter Reference List'!$C$4,$S150-4,0)&amp;"")</f>
        <v>PT DS Jaya Abadi</v>
      </c>
      <c r="E150" s="161" t="str">
        <f ca="1">IF(ISERROR($S150),"",OFFSET('Smelter Reference List'!$D$4,$S150-4,0)&amp;"")</f>
        <v>INDONESIA</v>
      </c>
      <c r="F150" s="161" t="str">
        <f ca="1">IF(ISERROR($S150),"",OFFSET('Smelter Reference List'!$E$4,$S150-4,0))</f>
        <v>CID001434</v>
      </c>
      <c r="G150" s="161" t="str">
        <f ca="1">IF(C150=$U$4,"Enter smelter details", IF(ISERROR($S150),"",OFFSET('Smelter Reference List'!$F$4,$S150-4,0)))</f>
        <v>CFSI</v>
      </c>
      <c r="H150" s="247">
        <f ca="1">IF(ISERROR($S150),"",OFFSET('Smelter Reference List'!$G$4,$S150-4,0))</f>
        <v>0</v>
      </c>
      <c r="I150" s="248" t="str">
        <f ca="1">IF(ISERROR($S150),"",OFFSET('Smelter Reference List'!$H$4,$S150-4,0))</f>
        <v>Pangkal Pinang</v>
      </c>
      <c r="J150" s="248" t="str">
        <f ca="1">IF(ISERROR($S150),"",OFFSET('Smelter Reference List'!$I$4,$S150-4,0))</f>
        <v>Bangka</v>
      </c>
      <c r="K150" s="245"/>
      <c r="L150" s="245"/>
      <c r="M150" s="245"/>
      <c r="N150" s="245"/>
      <c r="O150" s="245"/>
      <c r="P150" s="245"/>
      <c r="Q150" s="246"/>
      <c r="R150" s="233"/>
      <c r="S150" s="234">
        <f ca="1">IF(C150="",NA(),MATCH($B150&amp;$C150,'Smelter Reference List'!$J:$J,0))</f>
        <v>410</v>
      </c>
      <c r="T150" s="235"/>
      <c r="U150" s="235">
        <f t="shared" ca="1" si="4"/>
        <v>0</v>
      </c>
      <c r="V150" s="235"/>
      <c r="W150" s="235"/>
      <c r="Y150" s="228" t="str">
        <f t="shared" ca="1" si="5"/>
        <v>TinPT DS Jaya Abadi</v>
      </c>
    </row>
    <row r="151" spans="1:25" s="228" customFormat="1" ht="20.25">
      <c r="A151" s="298" t="s">
        <v>1391</v>
      </c>
      <c r="B151" s="232" t="str">
        <f ca="1">IF(LEN(A151)=0,"",INDEX('Smelter Reference List'!$A:$A,MATCH($A151,'Smelter Reference List'!$E:$E,0)))</f>
        <v>Tin</v>
      </c>
      <c r="C151" s="297" t="str">
        <f ca="1">IF(LEN(A151)=0,"",INDEX('Smelter Reference List'!$C:$C,MATCH($A151,'Smelter Reference List'!$E:$E,0)))</f>
        <v>PT Eunindo Usaha Mandiri</v>
      </c>
      <c r="D151" s="161" t="str">
        <f ca="1">IF(ISERROR($S151),"",OFFSET('Smelter Reference List'!$C$4,$S151-4,0)&amp;"")</f>
        <v>PT Eunindo Usaha Mandiri</v>
      </c>
      <c r="E151" s="161" t="str">
        <f ca="1">IF(ISERROR($S151),"",OFFSET('Smelter Reference List'!$D$4,$S151-4,0)&amp;"")</f>
        <v>INDONESIA</v>
      </c>
      <c r="F151" s="161" t="str">
        <f ca="1">IF(ISERROR($S151),"",OFFSET('Smelter Reference List'!$E$4,$S151-4,0))</f>
        <v>CID001438</v>
      </c>
      <c r="G151" s="161" t="str">
        <f ca="1">IF(C151=$U$4,"Enter smelter details", IF(ISERROR($S151),"",OFFSET('Smelter Reference List'!$F$4,$S151-4,0)))</f>
        <v>CFSI</v>
      </c>
      <c r="H151" s="247">
        <f ca="1">IF(ISERROR($S151),"",OFFSET('Smelter Reference List'!$G$4,$S151-4,0))</f>
        <v>0</v>
      </c>
      <c r="I151" s="248" t="str">
        <f ca="1">IF(ISERROR($S151),"",OFFSET('Smelter Reference List'!$H$4,$S151-4,0))</f>
        <v>Karimun</v>
      </c>
      <c r="J151" s="248" t="str">
        <f ca="1">IF(ISERROR($S151),"",OFFSET('Smelter Reference List'!$I$4,$S151-4,0))</f>
        <v>Kepulauan Riau</v>
      </c>
      <c r="K151" s="245"/>
      <c r="L151" s="245"/>
      <c r="M151" s="245"/>
      <c r="N151" s="245"/>
      <c r="O151" s="245"/>
      <c r="P151" s="245"/>
      <c r="Q151" s="246"/>
      <c r="R151" s="233"/>
      <c r="S151" s="234">
        <f ca="1">IF(C151="",NA(),MATCH($B151&amp;$C151,'Smelter Reference List'!$J:$J,0))</f>
        <v>411</v>
      </c>
      <c r="T151" s="235"/>
      <c r="U151" s="235">
        <f t="shared" ca="1" si="4"/>
        <v>0</v>
      </c>
      <c r="V151" s="235"/>
      <c r="W151" s="235"/>
      <c r="Y151" s="228" t="str">
        <f t="shared" ca="1" si="5"/>
        <v>TinPT Eunindo Usaha Mandiri</v>
      </c>
    </row>
    <row r="152" spans="1:25" s="228" customFormat="1" ht="20.25">
      <c r="A152" s="298" t="s">
        <v>2677</v>
      </c>
      <c r="B152" s="232" t="str">
        <f ca="1">IF(LEN(A152)=0,"",INDEX('Smelter Reference List'!$A:$A,MATCH($A152,'Smelter Reference List'!$E:$E,0)))</f>
        <v>Tin</v>
      </c>
      <c r="C152" s="297" t="str">
        <f ca="1">IF(LEN(A152)=0,"",INDEX('Smelter Reference List'!$C:$C,MATCH($A152,'Smelter Reference List'!$E:$E,0)))</f>
        <v>PT Fang Di MulTindo</v>
      </c>
      <c r="D152" s="161" t="str">
        <f ca="1">IF(ISERROR($S152),"",OFFSET('Smelter Reference List'!$C$4,$S152-4,0)&amp;"")</f>
        <v>PT Fang Di MulTindo</v>
      </c>
      <c r="E152" s="161" t="str">
        <f ca="1">IF(ISERROR($S152),"",OFFSET('Smelter Reference List'!$D$4,$S152-4,0)&amp;"")</f>
        <v>INDONESIA</v>
      </c>
      <c r="F152" s="161" t="str">
        <f ca="1">IF(ISERROR($S152),"",OFFSET('Smelter Reference List'!$E$4,$S152-4,0))</f>
        <v>CID001442</v>
      </c>
      <c r="G152" s="161" t="str">
        <f ca="1">IF(C152=$U$4,"Enter smelter details", IF(ISERROR($S152),"",OFFSET('Smelter Reference List'!$F$4,$S152-4,0)))</f>
        <v>CFSI</v>
      </c>
      <c r="H152" s="247">
        <f ca="1">IF(ISERROR($S152),"",OFFSET('Smelter Reference List'!$G$4,$S152-4,0))</f>
        <v>0</v>
      </c>
      <c r="I152" s="248" t="str">
        <f ca="1">IF(ISERROR($S152),"",OFFSET('Smelter Reference List'!$H$4,$S152-4,0))</f>
        <v>Pangkal Pinang</v>
      </c>
      <c r="J152" s="248" t="str">
        <f ca="1">IF(ISERROR($S152),"",OFFSET('Smelter Reference List'!$I$4,$S152-4,0))</f>
        <v>Bangka</v>
      </c>
      <c r="K152" s="245"/>
      <c r="L152" s="245"/>
      <c r="M152" s="245"/>
      <c r="N152" s="245"/>
      <c r="O152" s="245"/>
      <c r="P152" s="245"/>
      <c r="Q152" s="246"/>
      <c r="R152" s="233"/>
      <c r="S152" s="234">
        <f ca="1">IF(C152="",NA(),MATCH($B152&amp;$C152,'Smelter Reference List'!$J:$J,0))</f>
        <v>412</v>
      </c>
      <c r="T152" s="235"/>
      <c r="U152" s="235">
        <f t="shared" ca="1" si="4"/>
        <v>0</v>
      </c>
      <c r="V152" s="235"/>
      <c r="W152" s="235"/>
      <c r="Y152" s="228" t="str">
        <f t="shared" ca="1" si="5"/>
        <v>TinPT Fang Di MulTindo</v>
      </c>
    </row>
    <row r="153" spans="1:25" s="228" customFormat="1" ht="20.25">
      <c r="A153" s="298" t="s">
        <v>1392</v>
      </c>
      <c r="B153" s="232" t="str">
        <f ca="1">IF(LEN(A153)=0,"",INDEX('Smelter Reference List'!$A:$A,MATCH($A153,'Smelter Reference List'!$E:$E,0)))</f>
        <v>Tin</v>
      </c>
      <c r="C153" s="297" t="str">
        <f ca="1">IF(LEN(A153)=0,"",INDEX('Smelter Reference List'!$C:$C,MATCH($A153,'Smelter Reference List'!$E:$E,0)))</f>
        <v>PT Karimun Mining</v>
      </c>
      <c r="D153" s="161" t="str">
        <f ca="1">IF(ISERROR($S153),"",OFFSET('Smelter Reference List'!$C$4,$S153-4,0)&amp;"")</f>
        <v>PT Karimun Mining</v>
      </c>
      <c r="E153" s="161" t="str">
        <f ca="1">IF(ISERROR($S153),"",OFFSET('Smelter Reference List'!$D$4,$S153-4,0)&amp;"")</f>
        <v>INDONESIA</v>
      </c>
      <c r="F153" s="161" t="str">
        <f ca="1">IF(ISERROR($S153),"",OFFSET('Smelter Reference List'!$E$4,$S153-4,0))</f>
        <v>CID001448</v>
      </c>
      <c r="G153" s="161" t="str">
        <f ca="1">IF(C153=$U$4,"Enter smelter details", IF(ISERROR($S153),"",OFFSET('Smelter Reference List'!$F$4,$S153-4,0)))</f>
        <v>CFSI</v>
      </c>
      <c r="H153" s="247">
        <f ca="1">IF(ISERROR($S153),"",OFFSET('Smelter Reference List'!$G$4,$S153-4,0))</f>
        <v>0</v>
      </c>
      <c r="I153" s="248" t="str">
        <f ca="1">IF(ISERROR($S153),"",OFFSET('Smelter Reference List'!$H$4,$S153-4,0))</f>
        <v>Karimun</v>
      </c>
      <c r="J153" s="248" t="str">
        <f ca="1">IF(ISERROR($S153),"",OFFSET('Smelter Reference List'!$I$4,$S153-4,0))</f>
        <v>Kepulauan Riau</v>
      </c>
      <c r="K153" s="245"/>
      <c r="L153" s="245"/>
      <c r="M153" s="245"/>
      <c r="N153" s="245"/>
      <c r="O153" s="245"/>
      <c r="P153" s="245"/>
      <c r="Q153" s="246"/>
      <c r="R153" s="233"/>
      <c r="S153" s="234">
        <f ca="1">IF(C153="",NA(),MATCH($B153&amp;$C153,'Smelter Reference List'!$J:$J,0))</f>
        <v>417</v>
      </c>
      <c r="T153" s="235"/>
      <c r="U153" s="235">
        <f t="shared" ca="1" si="4"/>
        <v>0</v>
      </c>
      <c r="V153" s="235"/>
      <c r="W153" s="235"/>
      <c r="Y153" s="228" t="str">
        <f t="shared" ca="1" si="5"/>
        <v>TinPT Karimun Mining</v>
      </c>
    </row>
    <row r="154" spans="1:25" s="228" customFormat="1" ht="20.25">
      <c r="A154" s="298" t="s">
        <v>1393</v>
      </c>
      <c r="B154" s="232" t="str">
        <f ca="1">IF(LEN(A154)=0,"",INDEX('Smelter Reference List'!$A:$A,MATCH($A154,'Smelter Reference List'!$E:$E,0)))</f>
        <v>Tin</v>
      </c>
      <c r="C154" s="297" t="str">
        <f ca="1">IF(LEN(A154)=0,"",INDEX('Smelter Reference List'!$C:$C,MATCH($A154,'Smelter Reference List'!$E:$E,0)))</f>
        <v>PT Mitra Stania Prima</v>
      </c>
      <c r="D154" s="161" t="str">
        <f ca="1">IF(ISERROR($S154),"",OFFSET('Smelter Reference List'!$C$4,$S154-4,0)&amp;"")</f>
        <v>PT Mitra Stania Prima</v>
      </c>
      <c r="E154" s="161" t="str">
        <f ca="1">IF(ISERROR($S154),"",OFFSET('Smelter Reference List'!$D$4,$S154-4,0)&amp;"")</f>
        <v>INDONESIA</v>
      </c>
      <c r="F154" s="161" t="str">
        <f ca="1">IF(ISERROR($S154),"",OFFSET('Smelter Reference List'!$E$4,$S154-4,0))</f>
        <v>CID001453</v>
      </c>
      <c r="G154" s="161" t="str">
        <f ca="1">IF(C154=$U$4,"Enter smelter details", IF(ISERROR($S154),"",OFFSET('Smelter Reference List'!$F$4,$S154-4,0)))</f>
        <v>CFSI</v>
      </c>
      <c r="H154" s="247">
        <f ca="1">IF(ISERROR($S154),"",OFFSET('Smelter Reference List'!$G$4,$S154-4,0))</f>
        <v>0</v>
      </c>
      <c r="I154" s="248" t="str">
        <f ca="1">IF(ISERROR($S154),"",OFFSET('Smelter Reference List'!$H$4,$S154-4,0))</f>
        <v>Sungailiat</v>
      </c>
      <c r="J154" s="248" t="str">
        <f ca="1">IF(ISERROR($S154),"",OFFSET('Smelter Reference List'!$I$4,$S154-4,0))</f>
        <v>Bangka</v>
      </c>
      <c r="K154" s="245"/>
      <c r="L154" s="245"/>
      <c r="M154" s="245"/>
      <c r="N154" s="245"/>
      <c r="O154" s="245"/>
      <c r="P154" s="245"/>
      <c r="Q154" s="246"/>
      <c r="R154" s="233"/>
      <c r="S154" s="234">
        <f ca="1">IF(C154="",NA(),MATCH($B154&amp;$C154,'Smelter Reference List'!$J:$J,0))</f>
        <v>419</v>
      </c>
      <c r="T154" s="235"/>
      <c r="U154" s="235">
        <f t="shared" ca="1" si="4"/>
        <v>0</v>
      </c>
      <c r="V154" s="235"/>
      <c r="W154" s="235"/>
      <c r="Y154" s="228" t="str">
        <f t="shared" ca="1" si="5"/>
        <v>TinPT Mitra Stania Prima</v>
      </c>
    </row>
    <row r="155" spans="1:25" s="228" customFormat="1" ht="20.25">
      <c r="A155" s="298" t="s">
        <v>2679</v>
      </c>
      <c r="B155" s="232" t="str">
        <f ca="1">IF(LEN(A155)=0,"",INDEX('Smelter Reference List'!$A:$A,MATCH($A155,'Smelter Reference List'!$E:$E,0)))</f>
        <v>Tin</v>
      </c>
      <c r="C155" s="297" t="str">
        <f ca="1">IF(LEN(A155)=0,"",INDEX('Smelter Reference List'!$C:$C,MATCH($A155,'Smelter Reference List'!$E:$E,0)))</f>
        <v>PT Panca Mega Persada</v>
      </c>
      <c r="D155" s="161" t="str">
        <f ca="1">IF(ISERROR($S155),"",OFFSET('Smelter Reference List'!$C$4,$S155-4,0)&amp;"")</f>
        <v>PT Panca Mega Persada</v>
      </c>
      <c r="E155" s="161" t="str">
        <f ca="1">IF(ISERROR($S155),"",OFFSET('Smelter Reference List'!$D$4,$S155-4,0)&amp;"")</f>
        <v>INDONESIA</v>
      </c>
      <c r="F155" s="161" t="str">
        <f ca="1">IF(ISERROR($S155),"",OFFSET('Smelter Reference List'!$E$4,$S155-4,0))</f>
        <v>CID001457</v>
      </c>
      <c r="G155" s="161" t="str">
        <f ca="1">IF(C155=$U$4,"Enter smelter details", IF(ISERROR($S155),"",OFFSET('Smelter Reference List'!$F$4,$S155-4,0)))</f>
        <v>CFSI</v>
      </c>
      <c r="H155" s="247">
        <f ca="1">IF(ISERROR($S155),"",OFFSET('Smelter Reference List'!$G$4,$S155-4,0))</f>
        <v>0</v>
      </c>
      <c r="I155" s="248" t="str">
        <f ca="1">IF(ISERROR($S155),"",OFFSET('Smelter Reference List'!$H$4,$S155-4,0))</f>
        <v>Sungailiat</v>
      </c>
      <c r="J155" s="248" t="str">
        <f ca="1">IF(ISERROR($S155),"",OFFSET('Smelter Reference List'!$I$4,$S155-4,0))</f>
        <v>Bangka</v>
      </c>
      <c r="K155" s="245"/>
      <c r="L155" s="245"/>
      <c r="M155" s="245"/>
      <c r="N155" s="245"/>
      <c r="O155" s="245"/>
      <c r="P155" s="245"/>
      <c r="Q155" s="246"/>
      <c r="R155" s="233"/>
      <c r="S155" s="234">
        <f ca="1">IF(C155="",NA(),MATCH($B155&amp;$C155,'Smelter Reference List'!$J:$J,0))</f>
        <v>421</v>
      </c>
      <c r="T155" s="235"/>
      <c r="U155" s="235">
        <f t="shared" ca="1" si="4"/>
        <v>0</v>
      </c>
      <c r="V155" s="235"/>
      <c r="W155" s="235"/>
      <c r="Y155" s="228" t="str">
        <f t="shared" ca="1" si="5"/>
        <v>TinPT Panca Mega Persada</v>
      </c>
    </row>
    <row r="156" spans="1:25" s="228" customFormat="1" ht="20.25">
      <c r="A156" s="298" t="s">
        <v>1395</v>
      </c>
      <c r="B156" s="232" t="str">
        <f ca="1">IF(LEN(A156)=0,"",INDEX('Smelter Reference List'!$A:$A,MATCH($A156,'Smelter Reference List'!$E:$E,0)))</f>
        <v>Tin</v>
      </c>
      <c r="C156" s="297" t="str">
        <f ca="1">IF(LEN(A156)=0,"",INDEX('Smelter Reference List'!$C:$C,MATCH($A156,'Smelter Reference List'!$E:$E,0)))</f>
        <v>PT Prima Timah Utama</v>
      </c>
      <c r="D156" s="161" t="str">
        <f ca="1">IF(ISERROR($S156),"",OFFSET('Smelter Reference List'!$C$4,$S156-4,0)&amp;"")</f>
        <v>PT Prima Timah Utama</v>
      </c>
      <c r="E156" s="161" t="str">
        <f ca="1">IF(ISERROR($S156),"",OFFSET('Smelter Reference List'!$D$4,$S156-4,0)&amp;"")</f>
        <v>INDONESIA</v>
      </c>
      <c r="F156" s="161" t="str">
        <f ca="1">IF(ISERROR($S156),"",OFFSET('Smelter Reference List'!$E$4,$S156-4,0))</f>
        <v>CID001458</v>
      </c>
      <c r="G156" s="161" t="str">
        <f ca="1">IF(C156=$U$4,"Enter smelter details", IF(ISERROR($S156),"",OFFSET('Smelter Reference List'!$F$4,$S156-4,0)))</f>
        <v>CFSI</v>
      </c>
      <c r="H156" s="247">
        <f ca="1">IF(ISERROR($S156),"",OFFSET('Smelter Reference List'!$G$4,$S156-4,0))</f>
        <v>0</v>
      </c>
      <c r="I156" s="248" t="str">
        <f ca="1">IF(ISERROR($S156),"",OFFSET('Smelter Reference List'!$H$4,$S156-4,0))</f>
        <v>Kepulauan</v>
      </c>
      <c r="J156" s="248" t="str">
        <f ca="1">IF(ISERROR($S156),"",OFFSET('Smelter Reference List'!$I$4,$S156-4,0))</f>
        <v>Bangka</v>
      </c>
      <c r="K156" s="245"/>
      <c r="L156" s="245"/>
      <c r="M156" s="245"/>
      <c r="N156" s="245"/>
      <c r="O156" s="245"/>
      <c r="P156" s="245"/>
      <c r="Q156" s="246"/>
      <c r="R156" s="233"/>
      <c r="S156" s="234">
        <f ca="1">IF(C156="",NA(),MATCH($B156&amp;$C156,'Smelter Reference List'!$J:$J,0))</f>
        <v>423</v>
      </c>
      <c r="T156" s="235"/>
      <c r="U156" s="235">
        <f t="shared" ca="1" si="4"/>
        <v>0</v>
      </c>
      <c r="V156" s="235"/>
      <c r="W156" s="235"/>
      <c r="Y156" s="228" t="str">
        <f t="shared" ca="1" si="5"/>
        <v>TinPT Prima Timah Utama</v>
      </c>
    </row>
    <row r="157" spans="1:25" s="228" customFormat="1" ht="20.25">
      <c r="A157" s="298" t="s">
        <v>1396</v>
      </c>
      <c r="B157" s="232" t="str">
        <f ca="1">IF(LEN(A157)=0,"",INDEX('Smelter Reference List'!$A:$A,MATCH($A157,'Smelter Reference List'!$E:$E,0)))</f>
        <v>Tin</v>
      </c>
      <c r="C157" s="297" t="str">
        <f ca="1">IF(LEN(A157)=0,"",INDEX('Smelter Reference List'!$C:$C,MATCH($A157,'Smelter Reference List'!$E:$E,0)))</f>
        <v>PT Refined Bangka Tin</v>
      </c>
      <c r="D157" s="161" t="str">
        <f ca="1">IF(ISERROR($S157),"",OFFSET('Smelter Reference List'!$C$4,$S157-4,0)&amp;"")</f>
        <v>PT Refined Bangka Tin</v>
      </c>
      <c r="E157" s="161" t="str">
        <f ca="1">IF(ISERROR($S157),"",OFFSET('Smelter Reference List'!$D$4,$S157-4,0)&amp;"")</f>
        <v>INDONESIA</v>
      </c>
      <c r="F157" s="161" t="str">
        <f ca="1">IF(ISERROR($S157),"",OFFSET('Smelter Reference List'!$E$4,$S157-4,0))</f>
        <v>CID001460</v>
      </c>
      <c r="G157" s="161" t="str">
        <f ca="1">IF(C157=$U$4,"Enter smelter details", IF(ISERROR($S157),"",OFFSET('Smelter Reference List'!$F$4,$S157-4,0)))</f>
        <v>CFSI</v>
      </c>
      <c r="H157" s="247">
        <f ca="1">IF(ISERROR($S157),"",OFFSET('Smelter Reference List'!$G$4,$S157-4,0))</f>
        <v>0</v>
      </c>
      <c r="I157" s="248" t="str">
        <f ca="1">IF(ISERROR($S157),"",OFFSET('Smelter Reference List'!$H$4,$S157-4,0))</f>
        <v>Sungailiat</v>
      </c>
      <c r="J157" s="248" t="str">
        <f ca="1">IF(ISERROR($S157),"",OFFSET('Smelter Reference List'!$I$4,$S157-4,0))</f>
        <v>Bangka</v>
      </c>
      <c r="K157" s="245"/>
      <c r="L157" s="245"/>
      <c r="M157" s="245"/>
      <c r="N157" s="245"/>
      <c r="O157" s="245"/>
      <c r="P157" s="245"/>
      <c r="Q157" s="246"/>
      <c r="R157" s="233"/>
      <c r="S157" s="234">
        <f ca="1">IF(C157="",NA(),MATCH($B157&amp;$C157,'Smelter Reference List'!$J:$J,0))</f>
        <v>424</v>
      </c>
      <c r="T157" s="235"/>
      <c r="U157" s="235">
        <f t="shared" ca="1" si="4"/>
        <v>0</v>
      </c>
      <c r="V157" s="235"/>
      <c r="W157" s="235"/>
      <c r="Y157" s="228" t="str">
        <f t="shared" ca="1" si="5"/>
        <v>TinPT Refined Bangka Tin</v>
      </c>
    </row>
    <row r="158" spans="1:25" s="228" customFormat="1" ht="20.25">
      <c r="A158" s="298" t="s">
        <v>1397</v>
      </c>
      <c r="B158" s="232" t="str">
        <f ca="1">IF(LEN(A158)=0,"",INDEX('Smelter Reference List'!$A:$A,MATCH($A158,'Smelter Reference List'!$E:$E,0)))</f>
        <v>Tin</v>
      </c>
      <c r="C158" s="297" t="str">
        <f ca="1">IF(LEN(A158)=0,"",INDEX('Smelter Reference List'!$C:$C,MATCH($A158,'Smelter Reference List'!$E:$E,0)))</f>
        <v>PT Sariwiguna Binasentosa</v>
      </c>
      <c r="D158" s="161" t="str">
        <f ca="1">IF(ISERROR($S158),"",OFFSET('Smelter Reference List'!$C$4,$S158-4,0)&amp;"")</f>
        <v>PT Sariwiguna Binasentosa</v>
      </c>
      <c r="E158" s="161" t="str">
        <f ca="1">IF(ISERROR($S158),"",OFFSET('Smelter Reference List'!$D$4,$S158-4,0)&amp;"")</f>
        <v>INDONESIA</v>
      </c>
      <c r="F158" s="161" t="str">
        <f ca="1">IF(ISERROR($S158),"",OFFSET('Smelter Reference List'!$E$4,$S158-4,0))</f>
        <v>CID001463</v>
      </c>
      <c r="G158" s="161" t="str">
        <f ca="1">IF(C158=$U$4,"Enter smelter details", IF(ISERROR($S158),"",OFFSET('Smelter Reference List'!$F$4,$S158-4,0)))</f>
        <v>CFSI</v>
      </c>
      <c r="H158" s="247">
        <f ca="1">IF(ISERROR($S158),"",OFFSET('Smelter Reference List'!$G$4,$S158-4,0))</f>
        <v>0</v>
      </c>
      <c r="I158" s="248" t="str">
        <f ca="1">IF(ISERROR($S158),"",OFFSET('Smelter Reference List'!$H$4,$S158-4,0))</f>
        <v>Pangkal Pinang</v>
      </c>
      <c r="J158" s="248" t="str">
        <f ca="1">IF(ISERROR($S158),"",OFFSET('Smelter Reference List'!$I$4,$S158-4,0))</f>
        <v>Bangka</v>
      </c>
      <c r="K158" s="245"/>
      <c r="L158" s="245"/>
      <c r="M158" s="245"/>
      <c r="N158" s="245"/>
      <c r="O158" s="245"/>
      <c r="P158" s="245"/>
      <c r="Q158" s="246"/>
      <c r="R158" s="233"/>
      <c r="S158" s="234">
        <f ca="1">IF(C158="",NA(),MATCH($B158&amp;$C158,'Smelter Reference List'!$J:$J,0))</f>
        <v>425</v>
      </c>
      <c r="T158" s="235"/>
      <c r="U158" s="235">
        <f t="shared" ca="1" si="4"/>
        <v>0</v>
      </c>
      <c r="V158" s="235"/>
      <c r="W158" s="235"/>
      <c r="Y158" s="228" t="str">
        <f t="shared" ca="1" si="5"/>
        <v>TinPT Sariwiguna Binasentosa</v>
      </c>
    </row>
    <row r="159" spans="1:25" s="228" customFormat="1" ht="20.25">
      <c r="A159" s="298" t="s">
        <v>2680</v>
      </c>
      <c r="B159" s="232" t="str">
        <f ca="1">IF(LEN(A159)=0,"",INDEX('Smelter Reference List'!$A:$A,MATCH($A159,'Smelter Reference List'!$E:$E,0)))</f>
        <v>Tin</v>
      </c>
      <c r="C159" s="297" t="str">
        <f ca="1">IF(LEN(A159)=0,"",INDEX('Smelter Reference List'!$C:$C,MATCH($A159,'Smelter Reference List'!$E:$E,0)))</f>
        <v>PT Seirama Tin Investment</v>
      </c>
      <c r="D159" s="161" t="str">
        <f ca="1">IF(ISERROR($S159),"",OFFSET('Smelter Reference List'!$C$4,$S159-4,0)&amp;"")</f>
        <v>PT Seirama Tin Investment</v>
      </c>
      <c r="E159" s="161" t="str">
        <f ca="1">IF(ISERROR($S159),"",OFFSET('Smelter Reference List'!$D$4,$S159-4,0)&amp;"")</f>
        <v>INDONESIA</v>
      </c>
      <c r="F159" s="161" t="str">
        <f ca="1">IF(ISERROR($S159),"",OFFSET('Smelter Reference List'!$E$4,$S159-4,0))</f>
        <v>CID001466</v>
      </c>
      <c r="G159" s="161" t="str">
        <f ca="1">IF(C159=$U$4,"Enter smelter details", IF(ISERROR($S159),"",OFFSET('Smelter Reference List'!$F$4,$S159-4,0)))</f>
        <v>CFSI</v>
      </c>
      <c r="H159" s="247">
        <f ca="1">IF(ISERROR($S159),"",OFFSET('Smelter Reference List'!$G$4,$S159-4,0))</f>
        <v>0</v>
      </c>
      <c r="I159" s="248" t="str">
        <f ca="1">IF(ISERROR($S159),"",OFFSET('Smelter Reference List'!$H$4,$S159-4,0))</f>
        <v>Sungailiat</v>
      </c>
      <c r="J159" s="248" t="str">
        <f ca="1">IF(ISERROR($S159),"",OFFSET('Smelter Reference List'!$I$4,$S159-4,0))</f>
        <v>Bangka</v>
      </c>
      <c r="K159" s="245"/>
      <c r="L159" s="245"/>
      <c r="M159" s="245"/>
      <c r="N159" s="245"/>
      <c r="O159" s="245"/>
      <c r="P159" s="245"/>
      <c r="Q159" s="246"/>
      <c r="R159" s="233"/>
      <c r="S159" s="234">
        <f ca="1">IF(C159="",NA(),MATCH($B159&amp;$C159,'Smelter Reference List'!$J:$J,0))</f>
        <v>426</v>
      </c>
      <c r="T159" s="235"/>
      <c r="U159" s="235">
        <f t="shared" ca="1" si="4"/>
        <v>0</v>
      </c>
      <c r="V159" s="235"/>
      <c r="W159" s="235"/>
      <c r="Y159" s="228" t="str">
        <f t="shared" ca="1" si="5"/>
        <v>TinPT Seirama Tin Investment</v>
      </c>
    </row>
    <row r="160" spans="1:25" s="228" customFormat="1" ht="20.25">
      <c r="A160" s="298" t="s">
        <v>1398</v>
      </c>
      <c r="B160" s="232" t="str">
        <f ca="1">IF(LEN(A160)=0,"",INDEX('Smelter Reference List'!$A:$A,MATCH($A160,'Smelter Reference List'!$E:$E,0)))</f>
        <v>Tin</v>
      </c>
      <c r="C160" s="297" t="str">
        <f ca="1">IF(LEN(A160)=0,"",INDEX('Smelter Reference List'!$C:$C,MATCH($A160,'Smelter Reference List'!$E:$E,0)))</f>
        <v>PT Stanindo Inti Perkasa</v>
      </c>
      <c r="D160" s="161" t="str">
        <f ca="1">IF(ISERROR($S160),"",OFFSET('Smelter Reference List'!$C$4,$S160-4,0)&amp;"")</f>
        <v>PT Stanindo Inti Perkasa</v>
      </c>
      <c r="E160" s="161" t="str">
        <f ca="1">IF(ISERROR($S160),"",OFFSET('Smelter Reference List'!$D$4,$S160-4,0)&amp;"")</f>
        <v>INDONESIA</v>
      </c>
      <c r="F160" s="161" t="str">
        <f ca="1">IF(ISERROR($S160),"",OFFSET('Smelter Reference List'!$E$4,$S160-4,0))</f>
        <v>CID001468</v>
      </c>
      <c r="G160" s="161" t="str">
        <f ca="1">IF(C160=$U$4,"Enter smelter details", IF(ISERROR($S160),"",OFFSET('Smelter Reference List'!$F$4,$S160-4,0)))</f>
        <v>CFSI</v>
      </c>
      <c r="H160" s="247">
        <f ca="1">IF(ISERROR($S160),"",OFFSET('Smelter Reference List'!$G$4,$S160-4,0))</f>
        <v>0</v>
      </c>
      <c r="I160" s="248" t="str">
        <f ca="1">IF(ISERROR($S160),"",OFFSET('Smelter Reference List'!$H$4,$S160-4,0))</f>
        <v>Pangkal Pinang</v>
      </c>
      <c r="J160" s="248" t="str">
        <f ca="1">IF(ISERROR($S160),"",OFFSET('Smelter Reference List'!$I$4,$S160-4,0))</f>
        <v>Bangka</v>
      </c>
      <c r="K160" s="245"/>
      <c r="L160" s="245"/>
      <c r="M160" s="245"/>
      <c r="N160" s="245"/>
      <c r="O160" s="245"/>
      <c r="P160" s="245"/>
      <c r="Q160" s="246"/>
      <c r="R160" s="233"/>
      <c r="S160" s="234">
        <f ca="1">IF(C160="",NA(),MATCH($B160&amp;$C160,'Smelter Reference List'!$J:$J,0))</f>
        <v>427</v>
      </c>
      <c r="T160" s="235"/>
      <c r="U160" s="235">
        <f t="shared" ca="1" si="4"/>
        <v>0</v>
      </c>
      <c r="V160" s="235"/>
      <c r="W160" s="235"/>
      <c r="Y160" s="228" t="str">
        <f t="shared" ca="1" si="5"/>
        <v>TinPT Stanindo Inti Perkasa</v>
      </c>
    </row>
    <row r="161" spans="1:25" s="228" customFormat="1" ht="20.25">
      <c r="A161" s="298" t="s">
        <v>2682</v>
      </c>
      <c r="B161" s="232" t="str">
        <f ca="1">IF(LEN(A161)=0,"",INDEX('Smelter Reference List'!$A:$A,MATCH($A161,'Smelter Reference List'!$E:$E,0)))</f>
        <v>Tin</v>
      </c>
      <c r="C161" s="297" t="str">
        <f ca="1">IF(LEN(A161)=0,"",INDEX('Smelter Reference List'!$C:$C,MATCH($A161,'Smelter Reference List'!$E:$E,0)))</f>
        <v>PT Sumber Jaya Indah</v>
      </c>
      <c r="D161" s="161" t="str">
        <f ca="1">IF(ISERROR($S161),"",OFFSET('Smelter Reference List'!$C$4,$S161-4,0)&amp;"")</f>
        <v>PT Sumber Jaya Indah</v>
      </c>
      <c r="E161" s="161" t="str">
        <f ca="1">IF(ISERROR($S161),"",OFFSET('Smelter Reference List'!$D$4,$S161-4,0)&amp;"")</f>
        <v>INDONESIA</v>
      </c>
      <c r="F161" s="161" t="str">
        <f ca="1">IF(ISERROR($S161),"",OFFSET('Smelter Reference List'!$E$4,$S161-4,0))</f>
        <v>CID001471</v>
      </c>
      <c r="G161" s="161" t="str">
        <f ca="1">IF(C161=$U$4,"Enter smelter details", IF(ISERROR($S161),"",OFFSET('Smelter Reference List'!$F$4,$S161-4,0)))</f>
        <v>CFSI</v>
      </c>
      <c r="H161" s="247">
        <f ca="1">IF(ISERROR($S161),"",OFFSET('Smelter Reference List'!$G$4,$S161-4,0))</f>
        <v>0</v>
      </c>
      <c r="I161" s="248" t="str">
        <f ca="1">IF(ISERROR($S161),"",OFFSET('Smelter Reference List'!$H$4,$S161-4,0))</f>
        <v>Pangkal Pinang</v>
      </c>
      <c r="J161" s="248" t="str">
        <f ca="1">IF(ISERROR($S161),"",OFFSET('Smelter Reference List'!$I$4,$S161-4,0))</f>
        <v>Bangka</v>
      </c>
      <c r="K161" s="245"/>
      <c r="L161" s="245"/>
      <c r="M161" s="245"/>
      <c r="N161" s="245"/>
      <c r="O161" s="245"/>
      <c r="P161" s="245"/>
      <c r="Q161" s="246"/>
      <c r="R161" s="233"/>
      <c r="S161" s="234">
        <f ca="1">IF(C161="",NA(),MATCH($B161&amp;$C161,'Smelter Reference List'!$J:$J,0))</f>
        <v>429</v>
      </c>
      <c r="T161" s="235"/>
      <c r="U161" s="235">
        <f t="shared" ca="1" si="4"/>
        <v>0</v>
      </c>
      <c r="V161" s="235"/>
      <c r="W161" s="235"/>
      <c r="Y161" s="228" t="str">
        <f t="shared" ca="1" si="5"/>
        <v>TinPT Sumber Jaya Indah</v>
      </c>
    </row>
    <row r="162" spans="1:25" s="228" customFormat="1" ht="20.25">
      <c r="A162" s="298" t="s">
        <v>5012</v>
      </c>
      <c r="B162" s="232" t="s">
        <v>2324</v>
      </c>
      <c r="C162" s="297" t="e">
        <f ca="1">IF(LEN(A162)=0,"",INDEX('Smelter Reference List'!$C:$C,MATCH($A162,'Smelter Reference List'!$E:$E,0)))</f>
        <v>#N/A</v>
      </c>
      <c r="D162" s="161" t="s">
        <v>5028</v>
      </c>
      <c r="E162" s="161" t="s">
        <v>2238</v>
      </c>
      <c r="F162" s="161" t="s">
        <v>5012</v>
      </c>
      <c r="G162" s="161" t="e">
        <f ca="1">IF(C162=$U$4,"Enter smelter details", IF(ISERROR($S162),"",OFFSET('Smelter Reference List'!$F$4,$S162-4,0)))</f>
        <v>#N/A</v>
      </c>
      <c r="H162" s="247" t="str">
        <f ca="1">IF(ISERROR($S162),"",OFFSET('Smelter Reference List'!$G$4,$S162-4,0))</f>
        <v/>
      </c>
      <c r="I162" s="248" t="str">
        <f ca="1">IF(ISERROR($S162),"",OFFSET('Smelter Reference List'!$H$4,$S162-4,0))</f>
        <v/>
      </c>
      <c r="J162" s="248" t="str">
        <f ca="1">IF(ISERROR($S162),"",OFFSET('Smelter Reference List'!$I$4,$S162-4,0))</f>
        <v/>
      </c>
      <c r="K162" s="245"/>
      <c r="L162" s="245"/>
      <c r="M162" s="245"/>
      <c r="N162" s="245"/>
      <c r="O162" s="245"/>
      <c r="P162" s="245"/>
      <c r="Q162" s="246"/>
      <c r="R162" s="233"/>
      <c r="S162" s="234" t="e">
        <f ca="1">IF(C162="",NA(),MATCH($B162&amp;$C162,'Smelter Reference List'!$J:$J,0))</f>
        <v>#N/A</v>
      </c>
      <c r="T162" s="235"/>
      <c r="U162" s="235" t="e">
        <f t="shared" ca="1" si="4"/>
        <v>#N/A</v>
      </c>
      <c r="V162" s="235"/>
      <c r="W162" s="235"/>
      <c r="Y162" s="228" t="e">
        <f t="shared" ca="1" si="5"/>
        <v>#N/A</v>
      </c>
    </row>
    <row r="163" spans="1:25" s="228" customFormat="1" ht="20.25">
      <c r="A163" s="298" t="s">
        <v>1424</v>
      </c>
      <c r="B163" s="232" t="str">
        <f ca="1">IF(LEN(A163)=0,"",INDEX('Smelter Reference List'!$A:$A,MATCH($A163,'Smelter Reference List'!$E:$E,0)))</f>
        <v>Tin</v>
      </c>
      <c r="C163" s="297" t="str">
        <f ca="1">IF(LEN(A163)=0,"",INDEX('Smelter Reference List'!$C:$C,MATCH($A163,'Smelter Reference List'!$E:$E,0)))</f>
        <v>PT Timah (Persero) Tbk Kundur</v>
      </c>
      <c r="D163" s="161" t="str">
        <f ca="1">IF(ISERROR($S163),"",OFFSET('Smelter Reference List'!$C$4,$S163-4,0)&amp;"")</f>
        <v>PT Timah (Persero) Tbk Kundur</v>
      </c>
      <c r="E163" s="161" t="str">
        <f ca="1">IF(ISERROR($S163),"",OFFSET('Smelter Reference List'!$D$4,$S163-4,0)&amp;"")</f>
        <v>INDONESIA</v>
      </c>
      <c r="F163" s="161" t="str">
        <f ca="1">IF(ISERROR($S163),"",OFFSET('Smelter Reference List'!$E$4,$S163-4,0))</f>
        <v>CID001477</v>
      </c>
      <c r="G163" s="161" t="str">
        <f ca="1">IF(C163=$U$4,"Enter smelter details", IF(ISERROR($S163),"",OFFSET('Smelter Reference List'!$F$4,$S163-4,0)))</f>
        <v>CFSI</v>
      </c>
      <c r="H163" s="247">
        <f ca="1">IF(ISERROR($S163),"",OFFSET('Smelter Reference List'!$G$4,$S163-4,0))</f>
        <v>0</v>
      </c>
      <c r="I163" s="248" t="str">
        <f ca="1">IF(ISERROR($S163),"",OFFSET('Smelter Reference List'!$H$4,$S163-4,0))</f>
        <v>Kundur</v>
      </c>
      <c r="J163" s="248" t="str">
        <f ca="1">IF(ISERROR($S163),"",OFFSET('Smelter Reference List'!$I$4,$S163-4,0))</f>
        <v>Riau Islands</v>
      </c>
      <c r="K163" s="245"/>
      <c r="L163" s="245"/>
      <c r="M163" s="245"/>
      <c r="N163" s="245"/>
      <c r="O163" s="245"/>
      <c r="P163" s="245"/>
      <c r="Q163" s="246"/>
      <c r="R163" s="233"/>
      <c r="S163" s="234">
        <f ca="1">IF(C163="",NA(),MATCH($B163&amp;$C163,'Smelter Reference List'!$J:$J,0))</f>
        <v>431</v>
      </c>
      <c r="T163" s="235"/>
      <c r="U163" s="235">
        <f t="shared" ca="1" si="4"/>
        <v>0</v>
      </c>
      <c r="V163" s="235"/>
      <c r="W163" s="235"/>
      <c r="Y163" s="228" t="str">
        <f t="shared" ca="1" si="5"/>
        <v>TinPT Timah (Persero) Tbk Kundur</v>
      </c>
    </row>
    <row r="164" spans="1:25" s="228" customFormat="1" ht="20.25">
      <c r="A164" s="298" t="s">
        <v>1399</v>
      </c>
      <c r="B164" s="232" t="str">
        <f ca="1">IF(LEN(A164)=0,"",INDEX('Smelter Reference List'!$A:$A,MATCH($A164,'Smelter Reference List'!$E:$E,0)))</f>
        <v>Tin</v>
      </c>
      <c r="C164" s="297" t="str">
        <f ca="1">IF(LEN(A164)=0,"",INDEX('Smelter Reference List'!$C:$C,MATCH($A164,'Smelter Reference List'!$E:$E,0)))</f>
        <v>PT Timah (Persero) Tbk Mentok</v>
      </c>
      <c r="D164" s="161" t="str">
        <f ca="1">IF(ISERROR($S164),"",OFFSET('Smelter Reference List'!$C$4,$S164-4,0)&amp;"")</f>
        <v>PT Timah (Persero) Tbk Mentok</v>
      </c>
      <c r="E164" s="161" t="str">
        <f ca="1">IF(ISERROR($S164),"",OFFSET('Smelter Reference List'!$D$4,$S164-4,0)&amp;"")</f>
        <v>INDONESIA</v>
      </c>
      <c r="F164" s="161" t="str">
        <f ca="1">IF(ISERROR($S164),"",OFFSET('Smelter Reference List'!$E$4,$S164-4,0))</f>
        <v>CID001482</v>
      </c>
      <c r="G164" s="161" t="str">
        <f ca="1">IF(C164=$U$4,"Enter smelter details", IF(ISERROR($S164),"",OFFSET('Smelter Reference List'!$F$4,$S164-4,0)))</f>
        <v>CFSI</v>
      </c>
      <c r="H164" s="247">
        <f ca="1">IF(ISERROR($S164),"",OFFSET('Smelter Reference List'!$G$4,$S164-4,0))</f>
        <v>0</v>
      </c>
      <c r="I164" s="248" t="str">
        <f ca="1">IF(ISERROR($S164),"",OFFSET('Smelter Reference List'!$H$4,$S164-4,0))</f>
        <v>Mentok</v>
      </c>
      <c r="J164" s="248" t="str">
        <f ca="1">IF(ISERROR($S164),"",OFFSET('Smelter Reference List'!$I$4,$S164-4,0))</f>
        <v>Bangka</v>
      </c>
      <c r="K164" s="245"/>
      <c r="L164" s="245"/>
      <c r="M164" s="245"/>
      <c r="N164" s="245"/>
      <c r="O164" s="245"/>
      <c r="P164" s="245"/>
      <c r="Q164" s="246"/>
      <c r="R164" s="233"/>
      <c r="S164" s="234">
        <f ca="1">IF(C164="",NA(),MATCH($B164&amp;$C164,'Smelter Reference List'!$J:$J,0))</f>
        <v>432</v>
      </c>
      <c r="T164" s="235"/>
      <c r="U164" s="235">
        <f t="shared" ca="1" si="4"/>
        <v>0</v>
      </c>
      <c r="V164" s="235"/>
      <c r="W164" s="235"/>
      <c r="Y164" s="228" t="str">
        <f t="shared" ca="1" si="5"/>
        <v>TinPT Timah (Persero) Tbk Mentok</v>
      </c>
    </row>
    <row r="165" spans="1:25" s="228" customFormat="1" ht="20.25">
      <c r="A165" s="298" t="s">
        <v>2683</v>
      </c>
      <c r="B165" s="232" t="str">
        <f ca="1">IF(LEN(A165)=0,"",INDEX('Smelter Reference List'!$A:$A,MATCH($A165,'Smelter Reference List'!$E:$E,0)))</f>
        <v>Tin</v>
      </c>
      <c r="C165" s="297" t="str">
        <f ca="1">IF(LEN(A165)=0,"",INDEX('Smelter Reference List'!$C:$C,MATCH($A165,'Smelter Reference List'!$E:$E,0)))</f>
        <v>PT Pelat Timah Nusantara Tbk</v>
      </c>
      <c r="D165" s="161" t="str">
        <f ca="1">IF(ISERROR($S165),"",OFFSET('Smelter Reference List'!$C$4,$S165-4,0)&amp;"")</f>
        <v>PT Pelat Timah Nusantara Tbk</v>
      </c>
      <c r="E165" s="161" t="str">
        <f ca="1">IF(ISERROR($S165),"",OFFSET('Smelter Reference List'!$D$4,$S165-4,0)&amp;"")</f>
        <v>INDONESIA</v>
      </c>
      <c r="F165" s="161" t="str">
        <f ca="1">IF(ISERROR($S165),"",OFFSET('Smelter Reference List'!$E$4,$S165-4,0))</f>
        <v>CID001486</v>
      </c>
      <c r="G165" s="161" t="str">
        <f ca="1">IF(C165=$U$4,"Enter smelter details", IF(ISERROR($S165),"",OFFSET('Smelter Reference List'!$F$4,$S165-4,0)))</f>
        <v>CFSI</v>
      </c>
      <c r="H165" s="247">
        <f ca="1">IF(ISERROR($S165),"",OFFSET('Smelter Reference List'!$G$4,$S165-4,0))</f>
        <v>0</v>
      </c>
      <c r="I165" s="248" t="str">
        <f ca="1">IF(ISERROR($S165),"",OFFSET('Smelter Reference List'!$H$4,$S165-4,0))</f>
        <v>Kabupaten</v>
      </c>
      <c r="J165" s="248" t="str">
        <f ca="1">IF(ISERROR($S165),"",OFFSET('Smelter Reference List'!$I$4,$S165-4,0))</f>
        <v>Bangka</v>
      </c>
      <c r="K165" s="245"/>
      <c r="L165" s="245"/>
      <c r="M165" s="245"/>
      <c r="N165" s="245"/>
      <c r="O165" s="245"/>
      <c r="P165" s="245"/>
      <c r="Q165" s="246"/>
      <c r="R165" s="233"/>
      <c r="S165" s="234">
        <f ca="1">IF(C165="",NA(),MATCH($B165&amp;$C165,'Smelter Reference List'!$J:$J,0))</f>
        <v>422</v>
      </c>
      <c r="T165" s="235"/>
      <c r="U165" s="235">
        <f t="shared" ca="1" si="4"/>
        <v>0</v>
      </c>
      <c r="V165" s="235"/>
      <c r="W165" s="235"/>
      <c r="Y165" s="228" t="str">
        <f t="shared" ca="1" si="5"/>
        <v>TinPT Pelat Timah Nusantara Tbk</v>
      </c>
    </row>
    <row r="166" spans="1:25" s="228" customFormat="1" ht="20.25">
      <c r="A166" s="298" t="s">
        <v>1400</v>
      </c>
      <c r="B166" s="232" t="str">
        <f ca="1">IF(LEN(A166)=0,"",INDEX('Smelter Reference List'!$A:$A,MATCH($A166,'Smelter Reference List'!$E:$E,0)))</f>
        <v>Tin</v>
      </c>
      <c r="C166" s="297" t="str">
        <f ca="1">IF(LEN(A166)=0,"",INDEX('Smelter Reference List'!$C:$C,MATCH($A166,'Smelter Reference List'!$E:$E,0)))</f>
        <v>PT Tinindo Inter Nusa</v>
      </c>
      <c r="D166" s="161" t="str">
        <f ca="1">IF(ISERROR($S166),"",OFFSET('Smelter Reference List'!$C$4,$S166-4,0)&amp;"")</f>
        <v>PT Tinindo Inter Nusa</v>
      </c>
      <c r="E166" s="161" t="str">
        <f ca="1">IF(ISERROR($S166),"",OFFSET('Smelter Reference List'!$D$4,$S166-4,0)&amp;"")</f>
        <v>INDONESIA</v>
      </c>
      <c r="F166" s="161" t="str">
        <f ca="1">IF(ISERROR($S166),"",OFFSET('Smelter Reference List'!$E$4,$S166-4,0))</f>
        <v>CID001490</v>
      </c>
      <c r="G166" s="161" t="str">
        <f ca="1">IF(C166=$U$4,"Enter smelter details", IF(ISERROR($S166),"",OFFSET('Smelter Reference List'!$F$4,$S166-4,0)))</f>
        <v>CFSI</v>
      </c>
      <c r="H166" s="247">
        <f ca="1">IF(ISERROR($S166),"",OFFSET('Smelter Reference List'!$G$4,$S166-4,0))</f>
        <v>0</v>
      </c>
      <c r="I166" s="248" t="str">
        <f ca="1">IF(ISERROR($S166),"",OFFSET('Smelter Reference List'!$H$4,$S166-4,0))</f>
        <v>Pangkal Pinang</v>
      </c>
      <c r="J166" s="248" t="str">
        <f ca="1">IF(ISERROR($S166),"",OFFSET('Smelter Reference List'!$I$4,$S166-4,0))</f>
        <v>Bangka</v>
      </c>
      <c r="K166" s="245"/>
      <c r="L166" s="245"/>
      <c r="M166" s="245"/>
      <c r="N166" s="245"/>
      <c r="O166" s="245"/>
      <c r="P166" s="245"/>
      <c r="Q166" s="246"/>
      <c r="R166" s="233"/>
      <c r="S166" s="234">
        <f ca="1">IF(C166="",NA(),MATCH($B166&amp;$C166,'Smelter Reference List'!$J:$J,0))</f>
        <v>434</v>
      </c>
      <c r="T166" s="235"/>
      <c r="U166" s="235">
        <f t="shared" ca="1" si="4"/>
        <v>0</v>
      </c>
      <c r="V166" s="235"/>
      <c r="W166" s="235"/>
      <c r="Y166" s="228" t="str">
        <f t="shared" ca="1" si="5"/>
        <v>TinPT Tinindo Inter Nusa</v>
      </c>
    </row>
    <row r="167" spans="1:25" s="228" customFormat="1" ht="20.25">
      <c r="A167" s="298" t="s">
        <v>4330</v>
      </c>
      <c r="B167" s="232" t="str">
        <f ca="1">IF(LEN(A167)=0,"",INDEX('Smelter Reference List'!$A:$A,MATCH($A167,'Smelter Reference List'!$E:$E,0)))</f>
        <v>Tin</v>
      </c>
      <c r="C167" s="297" t="str">
        <f ca="1">IF(LEN(A167)=0,"",INDEX('Smelter Reference List'!$C:$C,MATCH($A167,'Smelter Reference List'!$E:$E,0)))</f>
        <v>PT Tommy Utama</v>
      </c>
      <c r="D167" s="161" t="str">
        <f ca="1">IF(ISERROR($S167),"",OFFSET('Smelter Reference List'!$C$4,$S167-4,0)&amp;"")</f>
        <v>PT Tommy Utama</v>
      </c>
      <c r="E167" s="161" t="str">
        <f ca="1">IF(ISERROR($S167),"",OFFSET('Smelter Reference List'!$D$4,$S167-4,0)&amp;"")</f>
        <v>INDONESIA</v>
      </c>
      <c r="F167" s="161" t="str">
        <f ca="1">IF(ISERROR($S167),"",OFFSET('Smelter Reference List'!$E$4,$S167-4,0))</f>
        <v>CID001493</v>
      </c>
      <c r="G167" s="161" t="str">
        <f ca="1">IF(C167=$U$4,"Enter smelter details", IF(ISERROR($S167),"",OFFSET('Smelter Reference List'!$F$4,$S167-4,0)))</f>
        <v>CFSI</v>
      </c>
      <c r="H167" s="247">
        <f ca="1">IF(ISERROR($S167),"",OFFSET('Smelter Reference List'!$G$4,$S167-4,0))</f>
        <v>0</v>
      </c>
      <c r="I167" s="248" t="str">
        <f ca="1">IF(ISERROR($S167),"",OFFSET('Smelter Reference List'!$H$4,$S167-4,0))</f>
        <v>Sumping Desa Batu Peyu</v>
      </c>
      <c r="J167" s="248" t="str">
        <f ca="1">IF(ISERROR($S167),"",OFFSET('Smelter Reference List'!$I$4,$S167-4,0))</f>
        <v>Belitung</v>
      </c>
      <c r="K167" s="245"/>
      <c r="L167" s="245"/>
      <c r="M167" s="245"/>
      <c r="N167" s="245"/>
      <c r="O167" s="245"/>
      <c r="P167" s="245"/>
      <c r="Q167" s="246"/>
      <c r="R167" s="233"/>
      <c r="S167" s="234">
        <f ca="1">IF(C167="",NA(),MATCH($B167&amp;$C167,'Smelter Reference List'!$J:$J,0))</f>
        <v>436</v>
      </c>
      <c r="T167" s="235"/>
      <c r="U167" s="235">
        <f t="shared" ca="1" si="4"/>
        <v>0</v>
      </c>
      <c r="V167" s="235"/>
      <c r="W167" s="235"/>
      <c r="Y167" s="228" t="str">
        <f t="shared" ca="1" si="5"/>
        <v>TinPT Tommy Utama</v>
      </c>
    </row>
    <row r="168" spans="1:25" s="228" customFormat="1" ht="20.25">
      <c r="A168" s="298" t="s">
        <v>1309</v>
      </c>
      <c r="B168" s="232" t="str">
        <f ca="1">IF(LEN(A168)=0,"",INDEX('Smelter Reference List'!$A:$A,MATCH($A168,'Smelter Reference List'!$E:$E,0)))</f>
        <v>Gold</v>
      </c>
      <c r="C168" s="297" t="str">
        <f ca="1">IF(LEN(A168)=0,"",INDEX('Smelter Reference List'!$C:$C,MATCH($A168,'Smelter Reference List'!$E:$E,0)))</f>
        <v>PX Précinox S.A.</v>
      </c>
      <c r="D168" s="161" t="str">
        <f ca="1">IF(ISERROR($S168),"",OFFSET('Smelter Reference List'!$C$4,$S168-4,0)&amp;"")</f>
        <v>PX Précinox S.A.</v>
      </c>
      <c r="E168" s="161" t="str">
        <f ca="1">IF(ISERROR($S168),"",OFFSET('Smelter Reference List'!$D$4,$S168-4,0)&amp;"")</f>
        <v>SWITZERLAND</v>
      </c>
      <c r="F168" s="161" t="str">
        <f ca="1">IF(ISERROR($S168),"",OFFSET('Smelter Reference List'!$E$4,$S168-4,0))</f>
        <v>CID001498</v>
      </c>
      <c r="G168" s="161" t="str">
        <f ca="1">IF(C168=$U$4,"Enter smelter details", IF(ISERROR($S168),"",OFFSET('Smelter Reference List'!$F$4,$S168-4,0)))</f>
        <v>CFSI</v>
      </c>
      <c r="H168" s="247">
        <f ca="1">IF(ISERROR($S168),"",OFFSET('Smelter Reference List'!$G$4,$S168-4,0))</f>
        <v>0</v>
      </c>
      <c r="I168" s="248" t="str">
        <f ca="1">IF(ISERROR($S168),"",OFFSET('Smelter Reference List'!$H$4,$S168-4,0))</f>
        <v>La Chaux-de-Fonds</v>
      </c>
      <c r="J168" s="248" t="str">
        <f ca="1">IF(ISERROR($S168),"",OFFSET('Smelter Reference List'!$I$4,$S168-4,0))</f>
        <v>Neuchâtel</v>
      </c>
      <c r="K168" s="245"/>
      <c r="L168" s="245"/>
      <c r="M168" s="245"/>
      <c r="N168" s="245"/>
      <c r="O168" s="245"/>
      <c r="P168" s="245"/>
      <c r="Q168" s="246"/>
      <c r="R168" s="233"/>
      <c r="S168" s="234">
        <f ca="1">IF(C168="",NA(),MATCH($B168&amp;$C168,'Smelter Reference List'!$J:$J,0))</f>
        <v>154</v>
      </c>
      <c r="T168" s="235"/>
      <c r="U168" s="235">
        <f t="shared" ref="U168:U221" ca="1" si="6">IF(AND(C168="Smelter not listed",OR(LEN(D168)=0,LEN(E168)=0)),1,0)</f>
        <v>0</v>
      </c>
      <c r="V168" s="235"/>
      <c r="W168" s="235"/>
      <c r="Y168" s="228" t="str">
        <f t="shared" ref="Y168:Y221" ca="1" si="7">B168&amp;C168</f>
        <v>GoldPX Précinox S.A.</v>
      </c>
    </row>
    <row r="169" spans="1:25" s="228" customFormat="1" ht="20.25">
      <c r="A169" s="298" t="s">
        <v>1355</v>
      </c>
      <c r="B169" s="232" t="str">
        <f ca="1">IF(LEN(A169)=0,"",INDEX('Smelter Reference List'!$A:$A,MATCH($A169,'Smelter Reference List'!$E:$E,0)))</f>
        <v>Tantalum</v>
      </c>
      <c r="C169" s="297" t="str">
        <f ca="1">IF(LEN(A169)=0,"",INDEX('Smelter Reference List'!$C:$C,MATCH($A169,'Smelter Reference List'!$E:$E,0)))</f>
        <v>QuantumClean</v>
      </c>
      <c r="D169" s="161" t="str">
        <f ca="1">IF(ISERROR($S169),"",OFFSET('Smelter Reference List'!$C$4,$S169-4,0)&amp;"")</f>
        <v>QuantumClean</v>
      </c>
      <c r="E169" s="161" t="str">
        <f ca="1">IF(ISERROR($S169),"",OFFSET('Smelter Reference List'!$D$4,$S169-4,0)&amp;"")</f>
        <v>UNITED STATES</v>
      </c>
      <c r="F169" s="161" t="str">
        <f ca="1">IF(ISERROR($S169),"",OFFSET('Smelter Reference List'!$E$4,$S169-4,0))</f>
        <v>CID001508</v>
      </c>
      <c r="G169" s="161" t="str">
        <f ca="1">IF(C169=$U$4,"Enter smelter details", IF(ISERROR($S169),"",OFFSET('Smelter Reference List'!$F$4,$S169-4,0)))</f>
        <v>CFSI</v>
      </c>
      <c r="H169" s="247">
        <f ca="1">IF(ISERROR($S169),"",OFFSET('Smelter Reference List'!$G$4,$S169-4,0))</f>
        <v>0</v>
      </c>
      <c r="I169" s="248" t="str">
        <f ca="1">IF(ISERROR($S169),"",OFFSET('Smelter Reference List'!$H$4,$S169-4,0))</f>
        <v>Fremont</v>
      </c>
      <c r="J169" s="248" t="str">
        <f ca="1">IF(ISERROR($S169),"",OFFSET('Smelter Reference List'!$I$4,$S169-4,0))</f>
        <v>California</v>
      </c>
      <c r="K169" s="245"/>
      <c r="L169" s="245"/>
      <c r="M169" s="245"/>
      <c r="N169" s="245"/>
      <c r="O169" s="245"/>
      <c r="P169" s="245"/>
      <c r="Q169" s="246"/>
      <c r="R169" s="233"/>
      <c r="S169" s="234">
        <f ca="1">IF(C169="",NA(),MATCH($B169&amp;$C169,'Smelter Reference List'!$J:$J,0))</f>
        <v>282</v>
      </c>
      <c r="T169" s="235"/>
      <c r="U169" s="235">
        <f t="shared" ca="1" si="6"/>
        <v>0</v>
      </c>
      <c r="V169" s="235"/>
      <c r="W169" s="235"/>
      <c r="Y169" s="228" t="str">
        <f t="shared" ca="1" si="7"/>
        <v>TantalumQuantumClean</v>
      </c>
    </row>
    <row r="170" spans="1:25" s="228" customFormat="1" ht="20.25">
      <c r="A170" s="298" t="s">
        <v>1310</v>
      </c>
      <c r="B170" s="232" t="str">
        <f ca="1">IF(LEN(A170)=0,"",INDEX('Smelter Reference List'!$A:$A,MATCH($A170,'Smelter Reference List'!$E:$E,0)))</f>
        <v>Gold</v>
      </c>
      <c r="C170" s="297" t="str">
        <f ca="1">IF(LEN(A170)=0,"",INDEX('Smelter Reference List'!$C:$C,MATCH($A170,'Smelter Reference List'!$E:$E,0)))</f>
        <v>Rand Refinery (Pty) Ltd.</v>
      </c>
      <c r="D170" s="161" t="str">
        <f ca="1">IF(ISERROR($S170),"",OFFSET('Smelter Reference List'!$C$4,$S170-4,0)&amp;"")</f>
        <v>Rand Refinery (Pty) Ltd.</v>
      </c>
      <c r="E170" s="161" t="str">
        <f ca="1">IF(ISERROR($S170),"",OFFSET('Smelter Reference List'!$D$4,$S170-4,0)&amp;"")</f>
        <v>SOUTH AFRICA</v>
      </c>
      <c r="F170" s="161" t="str">
        <f ca="1">IF(ISERROR($S170),"",OFFSET('Smelter Reference List'!$E$4,$S170-4,0))</f>
        <v>CID001512</v>
      </c>
      <c r="G170" s="161" t="str">
        <f ca="1">IF(C170=$U$4,"Enter smelter details", IF(ISERROR($S170),"",OFFSET('Smelter Reference List'!$F$4,$S170-4,0)))</f>
        <v>CFSI</v>
      </c>
      <c r="H170" s="247">
        <f ca="1">IF(ISERROR($S170),"",OFFSET('Smelter Reference List'!$G$4,$S170-4,0))</f>
        <v>0</v>
      </c>
      <c r="I170" s="248" t="str">
        <f ca="1">IF(ISERROR($S170),"",OFFSET('Smelter Reference List'!$H$4,$S170-4,0))</f>
        <v>Germiston</v>
      </c>
      <c r="J170" s="248" t="str">
        <f ca="1">IF(ISERROR($S170),"",OFFSET('Smelter Reference List'!$I$4,$S170-4,0))</f>
        <v>Gauteng</v>
      </c>
      <c r="K170" s="245"/>
      <c r="L170" s="245"/>
      <c r="M170" s="245"/>
      <c r="N170" s="245"/>
      <c r="O170" s="245"/>
      <c r="P170" s="245"/>
      <c r="Q170" s="246"/>
      <c r="R170" s="233"/>
      <c r="S170" s="234">
        <f ca="1">IF(C170="",NA(),MATCH($B170&amp;$C170,'Smelter Reference List'!$J:$J,0))</f>
        <v>155</v>
      </c>
      <c r="T170" s="235"/>
      <c r="U170" s="235">
        <f t="shared" ca="1" si="6"/>
        <v>0</v>
      </c>
      <c r="V170" s="235"/>
      <c r="W170" s="235"/>
      <c r="Y170" s="228" t="str">
        <f t="shared" ca="1" si="7"/>
        <v>GoldRand Refinery (Pty) Ltd.</v>
      </c>
    </row>
    <row r="171" spans="1:25" s="228" customFormat="1" ht="20.25">
      <c r="A171" s="298" t="s">
        <v>1356</v>
      </c>
      <c r="B171" s="232" t="str">
        <f ca="1">IF(LEN(A171)=0,"",INDEX('Smelter Reference List'!$A:$A,MATCH($A171,'Smelter Reference List'!$E:$E,0)))</f>
        <v>Tantalum</v>
      </c>
      <c r="C171" s="297" t="str">
        <f ca="1">IF(LEN(A171)=0,"",INDEX('Smelter Reference List'!$C:$C,MATCH($A171,'Smelter Reference List'!$E:$E,0)))</f>
        <v>RFH Tantalum Smeltry Co., Ltd.</v>
      </c>
      <c r="D171" s="161" t="str">
        <f ca="1">IF(ISERROR($S171),"",OFFSET('Smelter Reference List'!$C$4,$S171-4,0)&amp;"")</f>
        <v>RFH Tantalum Smeltry Co., Ltd.</v>
      </c>
      <c r="E171" s="161" t="str">
        <f ca="1">IF(ISERROR($S171),"",OFFSET('Smelter Reference List'!$D$4,$S171-4,0)&amp;"")</f>
        <v>CHINA</v>
      </c>
      <c r="F171" s="161" t="str">
        <f ca="1">IF(ISERROR($S171),"",OFFSET('Smelter Reference List'!$E$4,$S171-4,0))</f>
        <v>CID001522</v>
      </c>
      <c r="G171" s="161" t="str">
        <f ca="1">IF(C171=$U$4,"Enter smelter details", IF(ISERROR($S171),"",OFFSET('Smelter Reference List'!$F$4,$S171-4,0)))</f>
        <v>CFSI</v>
      </c>
      <c r="H171" s="247">
        <f ca="1">IF(ISERROR($S171),"",OFFSET('Smelter Reference List'!$G$4,$S171-4,0))</f>
        <v>0</v>
      </c>
      <c r="I171" s="248" t="str">
        <f ca="1">IF(ISERROR($S171),"",OFFSET('Smelter Reference List'!$H$4,$S171-4,0))</f>
        <v>Zhuzhou</v>
      </c>
      <c r="J171" s="248" t="str">
        <f ca="1">IF(ISERROR($S171),"",OFFSET('Smelter Reference List'!$I$4,$S171-4,0))</f>
        <v>Hunan</v>
      </c>
      <c r="K171" s="245"/>
      <c r="L171" s="245"/>
      <c r="M171" s="245"/>
      <c r="N171" s="245"/>
      <c r="O171" s="245"/>
      <c r="P171" s="245"/>
      <c r="Q171" s="246"/>
      <c r="R171" s="233"/>
      <c r="S171" s="234">
        <f ca="1">IF(C171="",NA(),MATCH($B171&amp;$C171,'Smelter Reference List'!$J:$J,0))</f>
        <v>286</v>
      </c>
      <c r="T171" s="235"/>
      <c r="U171" s="235">
        <f t="shared" ca="1" si="6"/>
        <v>0</v>
      </c>
      <c r="V171" s="235"/>
      <c r="W171" s="235"/>
      <c r="Y171" s="228" t="str">
        <f t="shared" ca="1" si="7"/>
        <v>TantalumRFH Tantalum Smeltry Co., Ltd.</v>
      </c>
    </row>
    <row r="172" spans="1:25" s="228" customFormat="1" ht="20.25">
      <c r="A172" s="298" t="s">
        <v>1311</v>
      </c>
      <c r="B172" s="232" t="str">
        <f ca="1">IF(LEN(A172)=0,"",INDEX('Smelter Reference List'!$A:$A,MATCH($A172,'Smelter Reference List'!$E:$E,0)))</f>
        <v>Gold</v>
      </c>
      <c r="C172" s="297" t="str">
        <f ca="1">IF(LEN(A172)=0,"",INDEX('Smelter Reference List'!$C:$C,MATCH($A172,'Smelter Reference List'!$E:$E,0)))</f>
        <v>Royal Canadian Mint</v>
      </c>
      <c r="D172" s="161" t="str">
        <f ca="1">IF(ISERROR($S172),"",OFFSET('Smelter Reference List'!$C$4,$S172-4,0)&amp;"")</f>
        <v>Royal Canadian Mint</v>
      </c>
      <c r="E172" s="161" t="str">
        <f ca="1">IF(ISERROR($S172),"",OFFSET('Smelter Reference List'!$D$4,$S172-4,0)&amp;"")</f>
        <v>CANADA</v>
      </c>
      <c r="F172" s="161" t="str">
        <f ca="1">IF(ISERROR($S172),"",OFFSET('Smelter Reference List'!$E$4,$S172-4,0))</f>
        <v>CID001534</v>
      </c>
      <c r="G172" s="161" t="str">
        <f ca="1">IF(C172=$U$4,"Enter smelter details", IF(ISERROR($S172),"",OFFSET('Smelter Reference List'!$F$4,$S172-4,0)))</f>
        <v>CFSI</v>
      </c>
      <c r="H172" s="247">
        <f ca="1">IF(ISERROR($S172),"",OFFSET('Smelter Reference List'!$G$4,$S172-4,0))</f>
        <v>0</v>
      </c>
      <c r="I172" s="248" t="str">
        <f ca="1">IF(ISERROR($S172),"",OFFSET('Smelter Reference List'!$H$4,$S172-4,0))</f>
        <v>Ottawa</v>
      </c>
      <c r="J172" s="248" t="str">
        <f ca="1">IF(ISERROR($S172),"",OFFSET('Smelter Reference List'!$I$4,$S172-4,0))</f>
        <v>Ontario</v>
      </c>
      <c r="K172" s="245"/>
      <c r="L172" s="245"/>
      <c r="M172" s="245"/>
      <c r="N172" s="245"/>
      <c r="O172" s="245"/>
      <c r="P172" s="245"/>
      <c r="Q172" s="246"/>
      <c r="R172" s="233"/>
      <c r="S172" s="234">
        <f ca="1">IF(C172="",NA(),MATCH($B172&amp;$C172,'Smelter Reference List'!$J:$J,0))</f>
        <v>159</v>
      </c>
      <c r="T172" s="235"/>
      <c r="U172" s="235">
        <f t="shared" ca="1" si="6"/>
        <v>0</v>
      </c>
      <c r="V172" s="235"/>
      <c r="W172" s="235"/>
      <c r="Y172" s="228" t="str">
        <f t="shared" ca="1" si="7"/>
        <v>GoldRoyal Canadian Mint</v>
      </c>
    </row>
    <row r="173" spans="1:25" s="228" customFormat="1" ht="20.25">
      <c r="A173" s="298" t="s">
        <v>1402</v>
      </c>
      <c r="B173" s="232" t="str">
        <f ca="1">IF(LEN(A173)=0,"",INDEX('Smelter Reference List'!$A:$A,MATCH($A173,'Smelter Reference List'!$E:$E,0)))</f>
        <v>Tin</v>
      </c>
      <c r="C173" s="297" t="str">
        <f ca="1">IF(LEN(A173)=0,"",INDEX('Smelter Reference List'!$C:$C,MATCH($A173,'Smelter Reference List'!$E:$E,0)))</f>
        <v>Rui Da Hung</v>
      </c>
      <c r="D173" s="161" t="str">
        <f ca="1">IF(ISERROR($S173),"",OFFSET('Smelter Reference List'!$C$4,$S173-4,0)&amp;"")</f>
        <v>Rui Da Hung</v>
      </c>
      <c r="E173" s="161" t="str">
        <f ca="1">IF(ISERROR($S173),"",OFFSET('Smelter Reference List'!$D$4,$S173-4,0)&amp;"")</f>
        <v>TAIWAN</v>
      </c>
      <c r="F173" s="161" t="str">
        <f ca="1">IF(ISERROR($S173),"",OFFSET('Smelter Reference List'!$E$4,$S173-4,0))</f>
        <v>CID001539</v>
      </c>
      <c r="G173" s="161" t="str">
        <f ca="1">IF(C173=$U$4,"Enter smelter details", IF(ISERROR($S173),"",OFFSET('Smelter Reference List'!$F$4,$S173-4,0)))</f>
        <v>CFSI</v>
      </c>
      <c r="H173" s="247">
        <f ca="1">IF(ISERROR($S173),"",OFFSET('Smelter Reference List'!$G$4,$S173-4,0))</f>
        <v>0</v>
      </c>
      <c r="I173" s="248" t="str">
        <f ca="1">IF(ISERROR($S173),"",OFFSET('Smelter Reference List'!$H$4,$S173-4,0))</f>
        <v>Longtan Shiang Taoyuang</v>
      </c>
      <c r="J173" s="248" t="str">
        <f ca="1">IF(ISERROR($S173),"",OFFSET('Smelter Reference List'!$I$4,$S173-4,0))</f>
        <v>Taiwan</v>
      </c>
      <c r="K173" s="245"/>
      <c r="L173" s="245"/>
      <c r="M173" s="245"/>
      <c r="N173" s="245"/>
      <c r="O173" s="245"/>
      <c r="P173" s="245"/>
      <c r="Q173" s="246"/>
      <c r="R173" s="233"/>
      <c r="S173" s="234">
        <f ca="1">IF(C173="",NA(),MATCH($B173&amp;$C173,'Smelter Reference List'!$J:$J,0))</f>
        <v>439</v>
      </c>
      <c r="T173" s="235"/>
      <c r="U173" s="235">
        <f t="shared" ca="1" si="6"/>
        <v>0</v>
      </c>
      <c r="V173" s="235"/>
      <c r="W173" s="235"/>
      <c r="Y173" s="228" t="str">
        <f t="shared" ca="1" si="7"/>
        <v>TinRui Da Hung</v>
      </c>
    </row>
    <row r="174" spans="1:25" s="228" customFormat="1" ht="20.25">
      <c r="A174" s="298" t="s">
        <v>1312</v>
      </c>
      <c r="B174" s="232" t="str">
        <f ca="1">IF(LEN(A174)=0,"",INDEX('Smelter Reference List'!$A:$A,MATCH($A174,'Smelter Reference List'!$E:$E,0)))</f>
        <v>Gold</v>
      </c>
      <c r="C174" s="297" t="str">
        <f ca="1">IF(LEN(A174)=0,"",INDEX('Smelter Reference List'!$C:$C,MATCH($A174,'Smelter Reference List'!$E:$E,0)))</f>
        <v>Sabin Metal Corp.</v>
      </c>
      <c r="D174" s="161" t="str">
        <f ca="1">IF(ISERROR($S174),"",OFFSET('Smelter Reference List'!$C$4,$S174-4,0)&amp;"")</f>
        <v>Sabin Metal Corp.</v>
      </c>
      <c r="E174" s="161" t="str">
        <f ca="1">IF(ISERROR($S174),"",OFFSET('Smelter Reference List'!$D$4,$S174-4,0)&amp;"")</f>
        <v>UNITED STATES</v>
      </c>
      <c r="F174" s="161" t="str">
        <f ca="1">IF(ISERROR($S174),"",OFFSET('Smelter Reference List'!$E$4,$S174-4,0))</f>
        <v>CID001546</v>
      </c>
      <c r="G174" s="161" t="str">
        <f ca="1">IF(C174=$U$4,"Enter smelter details", IF(ISERROR($S174),"",OFFSET('Smelter Reference List'!$F$4,$S174-4,0)))</f>
        <v>CFSI</v>
      </c>
      <c r="H174" s="247">
        <f ca="1">IF(ISERROR($S174),"",OFFSET('Smelter Reference List'!$G$4,$S174-4,0))</f>
        <v>0</v>
      </c>
      <c r="I174" s="248" t="str">
        <f ca="1">IF(ISERROR($S174),"",OFFSET('Smelter Reference List'!$H$4,$S174-4,0))</f>
        <v>Williston</v>
      </c>
      <c r="J174" s="248" t="str">
        <f ca="1">IF(ISERROR($S174),"",OFFSET('Smelter Reference List'!$I$4,$S174-4,0))</f>
        <v>North Dakota</v>
      </c>
      <c r="K174" s="245"/>
      <c r="L174" s="245"/>
      <c r="M174" s="245"/>
      <c r="N174" s="245"/>
      <c r="O174" s="245"/>
      <c r="P174" s="245"/>
      <c r="Q174" s="246"/>
      <c r="R174" s="233"/>
      <c r="S174" s="234">
        <f ca="1">IF(C174="",NA(),MATCH($B174&amp;$C174,'Smelter Reference List'!$J:$J,0))</f>
        <v>161</v>
      </c>
      <c r="T174" s="235"/>
      <c r="U174" s="235">
        <f t="shared" ca="1" si="6"/>
        <v>0</v>
      </c>
      <c r="V174" s="235"/>
      <c r="W174" s="235"/>
      <c r="Y174" s="228" t="str">
        <f t="shared" ca="1" si="7"/>
        <v>GoldSabin Metal Corp.</v>
      </c>
    </row>
    <row r="175" spans="1:25" s="228" customFormat="1" ht="20.25">
      <c r="A175" s="298" t="s">
        <v>2731</v>
      </c>
      <c r="B175" s="232" t="str">
        <f ca="1">IF(LEN(A175)=0,"",INDEX('Smelter Reference List'!$A:$A,MATCH($A175,'Smelter Reference List'!$E:$E,0)))</f>
        <v>Gold</v>
      </c>
      <c r="C175" s="297" t="str">
        <f ca="1">IF(LEN(A175)=0,"",INDEX('Smelter Reference List'!$C:$C,MATCH($A175,'Smelter Reference List'!$E:$E,0)))</f>
        <v>Samduck Precious Metals</v>
      </c>
      <c r="D175" s="161" t="str">
        <f ca="1">IF(ISERROR($S175),"",OFFSET('Smelter Reference List'!$C$4,$S175-4,0)&amp;"")</f>
        <v>Samduck Precious Metals</v>
      </c>
      <c r="E175" s="161" t="str">
        <f ca="1">IF(ISERROR($S175),"",OFFSET('Smelter Reference List'!$D$4,$S175-4,0)&amp;"")</f>
        <v>KOREA, REPUBLIC OF</v>
      </c>
      <c r="F175" s="161" t="str">
        <f ca="1">IF(ISERROR($S175),"",OFFSET('Smelter Reference List'!$E$4,$S175-4,0))</f>
        <v>CID001555</v>
      </c>
      <c r="G175" s="161" t="str">
        <f ca="1">IF(C175=$U$4,"Enter smelter details", IF(ISERROR($S175),"",OFFSET('Smelter Reference List'!$F$4,$S175-4,0)))</f>
        <v>CFSI</v>
      </c>
      <c r="H175" s="247">
        <f ca="1">IF(ISERROR($S175),"",OFFSET('Smelter Reference List'!$G$4,$S175-4,0))</f>
        <v>0</v>
      </c>
      <c r="I175" s="248" t="str">
        <f ca="1">IF(ISERROR($S175),"",OFFSET('Smelter Reference List'!$H$4,$S175-4,0))</f>
        <v>Namdong</v>
      </c>
      <c r="J175" s="248" t="str">
        <f ca="1">IF(ISERROR($S175),"",OFFSET('Smelter Reference List'!$I$4,$S175-4,0))</f>
        <v>Incheon</v>
      </c>
      <c r="K175" s="245"/>
      <c r="L175" s="245"/>
      <c r="M175" s="245"/>
      <c r="N175" s="245"/>
      <c r="O175" s="245"/>
      <c r="P175" s="245"/>
      <c r="Q175" s="246"/>
      <c r="R175" s="233"/>
      <c r="S175" s="234">
        <f ca="1">IF(C175="",NA(),MATCH($B175&amp;$C175,'Smelter Reference List'!$J:$J,0))</f>
        <v>166</v>
      </c>
      <c r="T175" s="235"/>
      <c r="U175" s="235">
        <f t="shared" ca="1" si="6"/>
        <v>0</v>
      </c>
      <c r="V175" s="235"/>
      <c r="W175" s="235"/>
      <c r="Y175" s="228" t="str">
        <f t="shared" ca="1" si="7"/>
        <v>GoldSamduck Precious Metals</v>
      </c>
    </row>
    <row r="176" spans="1:25" s="228" customFormat="1" ht="20.25">
      <c r="A176" s="298" t="s">
        <v>1313</v>
      </c>
      <c r="B176" s="232" t="str">
        <f ca="1">IF(LEN(A176)=0,"",INDEX('Smelter Reference List'!$A:$A,MATCH($A176,'Smelter Reference List'!$E:$E,0)))</f>
        <v>Gold</v>
      </c>
      <c r="C176" s="297" t="str">
        <f ca="1">IF(LEN(A176)=0,"",INDEX('Smelter Reference List'!$C:$C,MATCH($A176,'Smelter Reference List'!$E:$E,0)))</f>
        <v>SAMWON Metals Corp.</v>
      </c>
      <c r="D176" s="161" t="str">
        <f ca="1">IF(ISERROR($S176),"",OFFSET('Smelter Reference List'!$C$4,$S176-4,0)&amp;"")</f>
        <v>SAMWON Metals Corp.</v>
      </c>
      <c r="E176" s="161" t="str">
        <f ca="1">IF(ISERROR($S176),"",OFFSET('Smelter Reference List'!$D$4,$S176-4,0)&amp;"")</f>
        <v>KOREA, REPUBLIC OF</v>
      </c>
      <c r="F176" s="161" t="str">
        <f ca="1">IF(ISERROR($S176),"",OFFSET('Smelter Reference List'!$E$4,$S176-4,0))</f>
        <v>CID001562</v>
      </c>
      <c r="G176" s="161" t="str">
        <f ca="1">IF(C176=$U$4,"Enter smelter details", IF(ISERROR($S176),"",OFFSET('Smelter Reference List'!$F$4,$S176-4,0)))</f>
        <v>CFSI</v>
      </c>
      <c r="H176" s="247">
        <f ca="1">IF(ISERROR($S176),"",OFFSET('Smelter Reference List'!$G$4,$S176-4,0))</f>
        <v>0</v>
      </c>
      <c r="I176" s="248" t="str">
        <f ca="1">IF(ISERROR($S176),"",OFFSET('Smelter Reference List'!$H$4,$S176-4,0))</f>
        <v>Changwon</v>
      </c>
      <c r="J176" s="248" t="str">
        <f ca="1">IF(ISERROR($S176),"",OFFSET('Smelter Reference List'!$I$4,$S176-4,0))</f>
        <v>Gyeongsangnam</v>
      </c>
      <c r="K176" s="245"/>
      <c r="L176" s="245"/>
      <c r="M176" s="245"/>
      <c r="N176" s="245"/>
      <c r="O176" s="245"/>
      <c r="P176" s="245"/>
      <c r="Q176" s="246"/>
      <c r="R176" s="233"/>
      <c r="S176" s="234">
        <f ca="1">IF(C176="",NA(),MATCH($B176&amp;$C176,'Smelter Reference List'!$J:$J,0))</f>
        <v>167</v>
      </c>
      <c r="T176" s="235"/>
      <c r="U176" s="235">
        <f t="shared" ca="1" si="6"/>
        <v>0</v>
      </c>
      <c r="V176" s="235"/>
      <c r="W176" s="235"/>
      <c r="Y176" s="228" t="str">
        <f t="shared" ca="1" si="7"/>
        <v>GoldSAMWON Metals Corp.</v>
      </c>
    </row>
    <row r="177" spans="1:25" s="228" customFormat="1" ht="20.25">
      <c r="A177" s="298" t="s">
        <v>1314</v>
      </c>
      <c r="B177" s="232" t="str">
        <f ca="1">IF(LEN(A177)=0,"",INDEX('Smelter Reference List'!$A:$A,MATCH($A177,'Smelter Reference List'!$E:$E,0)))</f>
        <v>Gold</v>
      </c>
      <c r="C177" s="297" t="str">
        <f ca="1">IF(LEN(A177)=0,"",INDEX('Smelter Reference List'!$C:$C,MATCH($A177,'Smelter Reference List'!$E:$E,0)))</f>
        <v>Schone Edelmetaal B.V.</v>
      </c>
      <c r="D177" s="161" t="str">
        <f ca="1">IF(ISERROR($S177),"",OFFSET('Smelter Reference List'!$C$4,$S177-4,0)&amp;"")</f>
        <v>Schone Edelmetaal B.V.</v>
      </c>
      <c r="E177" s="161" t="str">
        <f ca="1">IF(ISERROR($S177),"",OFFSET('Smelter Reference List'!$D$4,$S177-4,0)&amp;"")</f>
        <v>NETHERLANDS</v>
      </c>
      <c r="F177" s="161" t="str">
        <f ca="1">IF(ISERROR($S177),"",OFFSET('Smelter Reference List'!$E$4,$S177-4,0))</f>
        <v>CID001573</v>
      </c>
      <c r="G177" s="161" t="str">
        <f ca="1">IF(C177=$U$4,"Enter smelter details", IF(ISERROR($S177),"",OFFSET('Smelter Reference List'!$F$4,$S177-4,0)))</f>
        <v>CFSI</v>
      </c>
      <c r="H177" s="247">
        <f ca="1">IF(ISERROR($S177),"",OFFSET('Smelter Reference List'!$G$4,$S177-4,0))</f>
        <v>0</v>
      </c>
      <c r="I177" s="248" t="str">
        <f ca="1">IF(ISERROR($S177),"",OFFSET('Smelter Reference List'!$H$4,$S177-4,0))</f>
        <v>Amsterdam</v>
      </c>
      <c r="J177" s="248" t="str">
        <f ca="1">IF(ISERROR($S177),"",OFFSET('Smelter Reference List'!$I$4,$S177-4,0))</f>
        <v>North Holland</v>
      </c>
      <c r="K177" s="245"/>
      <c r="L177" s="245"/>
      <c r="M177" s="245"/>
      <c r="N177" s="245"/>
      <c r="O177" s="245"/>
      <c r="P177" s="245"/>
      <c r="Q177" s="246"/>
      <c r="R177" s="233"/>
      <c r="S177" s="234">
        <f ca="1">IF(C177="",NA(),MATCH($B177&amp;$C177,'Smelter Reference List'!$J:$J,0))</f>
        <v>169</v>
      </c>
      <c r="T177" s="235"/>
      <c r="U177" s="235">
        <f t="shared" ca="1" si="6"/>
        <v>0</v>
      </c>
      <c r="V177" s="235"/>
      <c r="W177" s="235"/>
      <c r="Y177" s="228" t="str">
        <f t="shared" ca="1" si="7"/>
        <v>GoldSchone Edelmetaal B.V.</v>
      </c>
    </row>
    <row r="178" spans="1:25" s="228" customFormat="1" ht="20.25">
      <c r="A178" s="298" t="s">
        <v>1315</v>
      </c>
      <c r="B178" s="232" t="str">
        <f ca="1">IF(LEN(A178)=0,"",INDEX('Smelter Reference List'!$A:$A,MATCH($A178,'Smelter Reference List'!$E:$E,0)))</f>
        <v>Gold</v>
      </c>
      <c r="C178" s="297" t="str">
        <f ca="1">IF(LEN(A178)=0,"",INDEX('Smelter Reference List'!$C:$C,MATCH($A178,'Smelter Reference List'!$E:$E,0)))</f>
        <v>SEMPSA Joyería Platería S.A.</v>
      </c>
      <c r="D178" s="161" t="str">
        <f ca="1">IF(ISERROR($S178),"",OFFSET('Smelter Reference List'!$C$4,$S178-4,0)&amp;"")</f>
        <v>SEMPSA Joyería Platería S.A.</v>
      </c>
      <c r="E178" s="161" t="str">
        <f ca="1">IF(ISERROR($S178),"",OFFSET('Smelter Reference List'!$D$4,$S178-4,0)&amp;"")</f>
        <v>SPAIN</v>
      </c>
      <c r="F178" s="161" t="str">
        <f ca="1">IF(ISERROR($S178),"",OFFSET('Smelter Reference List'!$E$4,$S178-4,0))</f>
        <v>CID001585</v>
      </c>
      <c r="G178" s="161" t="str">
        <f ca="1">IF(C178=$U$4,"Enter smelter details", IF(ISERROR($S178),"",OFFSET('Smelter Reference List'!$F$4,$S178-4,0)))</f>
        <v>CFSI</v>
      </c>
      <c r="H178" s="247">
        <f ca="1">IF(ISERROR($S178),"",OFFSET('Smelter Reference List'!$G$4,$S178-4,0))</f>
        <v>0</v>
      </c>
      <c r="I178" s="248" t="str">
        <f ca="1">IF(ISERROR($S178),"",OFFSET('Smelter Reference List'!$H$4,$S178-4,0))</f>
        <v>Madrid</v>
      </c>
      <c r="J178" s="248" t="str">
        <f ca="1">IF(ISERROR($S178),"",OFFSET('Smelter Reference List'!$I$4,$S178-4,0))</f>
        <v>Community of Madrid</v>
      </c>
      <c r="K178" s="245"/>
      <c r="L178" s="245"/>
      <c r="M178" s="245"/>
      <c r="N178" s="245"/>
      <c r="O178" s="245"/>
      <c r="P178" s="245"/>
      <c r="Q178" s="246"/>
      <c r="R178" s="233"/>
      <c r="S178" s="234">
        <f ca="1">IF(C178="",NA(),MATCH($B178&amp;$C178,'Smelter Reference List'!$J:$J,0))</f>
        <v>171</v>
      </c>
      <c r="T178" s="235"/>
      <c r="U178" s="235">
        <f t="shared" ca="1" si="6"/>
        <v>0</v>
      </c>
      <c r="V178" s="235"/>
      <c r="W178" s="235"/>
      <c r="Y178" s="228" t="str">
        <f t="shared" ca="1" si="7"/>
        <v>GoldSEMPSA Joyería Platería S.A.</v>
      </c>
    </row>
    <row r="179" spans="1:25" s="228" customFormat="1" ht="20.25">
      <c r="A179" s="298" t="s">
        <v>3285</v>
      </c>
      <c r="B179" s="232" t="str">
        <f ca="1">IF(LEN(A179)=0,"",INDEX('Smelter Reference List'!$A:$A,MATCH($A179,'Smelter Reference List'!$E:$E,0)))</f>
        <v>Gold</v>
      </c>
      <c r="C179" s="297" t="str">
        <f ca="1">IF(LEN(A179)=0,"",INDEX('Smelter Reference List'!$C:$C,MATCH($A179,'Smelter Reference List'!$E:$E,0)))</f>
        <v>Shandong Tiancheng Biological Gold Industrial Co., Ltd.</v>
      </c>
      <c r="D179" s="161" t="str">
        <f ca="1">IF(ISERROR($S179),"",OFFSET('Smelter Reference List'!$C$4,$S179-4,0)&amp;"")</f>
        <v>Shandong Tiancheng Biological Gold Industrial Co., Ltd.</v>
      </c>
      <c r="E179" s="161" t="str">
        <f ca="1">IF(ISERROR($S179),"",OFFSET('Smelter Reference List'!$D$4,$S179-4,0)&amp;"")</f>
        <v>CHINA</v>
      </c>
      <c r="F179" s="161" t="str">
        <f ca="1">IF(ISERROR($S179),"",OFFSET('Smelter Reference List'!$E$4,$S179-4,0))</f>
        <v>CID001619</v>
      </c>
      <c r="G179" s="161" t="str">
        <f ca="1">IF(C179=$U$4,"Enter smelter details", IF(ISERROR($S179),"",OFFSET('Smelter Reference List'!$F$4,$S179-4,0)))</f>
        <v>CFSI</v>
      </c>
      <c r="H179" s="247">
        <f ca="1">IF(ISERROR($S179),"",OFFSET('Smelter Reference List'!$G$4,$S179-4,0))</f>
        <v>0</v>
      </c>
      <c r="I179" s="248" t="str">
        <f ca="1">IF(ISERROR($S179),"",OFFSET('Smelter Reference List'!$H$4,$S179-4,0))</f>
        <v>Laizhou</v>
      </c>
      <c r="J179" s="248" t="str">
        <f ca="1">IF(ISERROR($S179),"",OFFSET('Smelter Reference List'!$I$4,$S179-4,0))</f>
        <v>Yantai</v>
      </c>
      <c r="K179" s="245"/>
      <c r="L179" s="245"/>
      <c r="M179" s="245"/>
      <c r="N179" s="245"/>
      <c r="O179" s="245"/>
      <c r="P179" s="245"/>
      <c r="Q179" s="246"/>
      <c r="R179" s="233"/>
      <c r="S179" s="234">
        <f ca="1">IF(C179="",NA(),MATCH($B179&amp;$C179,'Smelter Reference List'!$J:$J,0))</f>
        <v>175</v>
      </c>
      <c r="T179" s="235"/>
      <c r="U179" s="235">
        <f t="shared" ca="1" si="6"/>
        <v>0</v>
      </c>
      <c r="V179" s="235"/>
      <c r="W179" s="235"/>
      <c r="Y179" s="228" t="str">
        <f t="shared" ca="1" si="7"/>
        <v>GoldShandong Tiancheng Biological Gold Industrial Co., Ltd.</v>
      </c>
    </row>
    <row r="180" spans="1:25" s="228" customFormat="1" ht="20.25">
      <c r="A180" s="298" t="s">
        <v>1316</v>
      </c>
      <c r="B180" s="232" t="str">
        <f ca="1">IF(LEN(A180)=0,"",INDEX('Smelter Reference List'!$A:$A,MATCH($A180,'Smelter Reference List'!$E:$E,0)))</f>
        <v>Gold</v>
      </c>
      <c r="C180" s="297" t="str">
        <f ca="1">IF(LEN(A180)=0,"",INDEX('Smelter Reference List'!$C:$C,MATCH($A180,'Smelter Reference List'!$E:$E,0)))</f>
        <v>Shandong Zhaojin Gold &amp; Silver Refinery Co., Ltd.</v>
      </c>
      <c r="D180" s="161" t="str">
        <f ca="1">IF(ISERROR($S180),"",OFFSET('Smelter Reference List'!$C$4,$S180-4,0)&amp;"")</f>
        <v>Shandong Zhaojin Gold &amp; Silver Refinery Co., Ltd.</v>
      </c>
      <c r="E180" s="161" t="str">
        <f ca="1">IF(ISERROR($S180),"",OFFSET('Smelter Reference List'!$D$4,$S180-4,0)&amp;"")</f>
        <v>CHINA</v>
      </c>
      <c r="F180" s="161" t="str">
        <f ca="1">IF(ISERROR($S180),"",OFFSET('Smelter Reference List'!$E$4,$S180-4,0))</f>
        <v>CID001622</v>
      </c>
      <c r="G180" s="161" t="str">
        <f ca="1">IF(C180=$U$4,"Enter smelter details", IF(ISERROR($S180),"",OFFSET('Smelter Reference List'!$F$4,$S180-4,0)))</f>
        <v>CFSI</v>
      </c>
      <c r="H180" s="247">
        <f ca="1">IF(ISERROR($S180),"",OFFSET('Smelter Reference List'!$G$4,$S180-4,0))</f>
        <v>0</v>
      </c>
      <c r="I180" s="248" t="str">
        <f ca="1">IF(ISERROR($S180),"",OFFSET('Smelter Reference List'!$H$4,$S180-4,0))</f>
        <v>Zhaoyuan</v>
      </c>
      <c r="J180" s="248" t="str">
        <f ca="1">IF(ISERROR($S180),"",OFFSET('Smelter Reference List'!$I$4,$S180-4,0))</f>
        <v>Shandong</v>
      </c>
      <c r="K180" s="245"/>
      <c r="L180" s="245"/>
      <c r="M180" s="245"/>
      <c r="N180" s="245"/>
      <c r="O180" s="245"/>
      <c r="P180" s="245"/>
      <c r="Q180" s="246"/>
      <c r="R180" s="233"/>
      <c r="S180" s="234">
        <f ca="1">IF(C180="",NA(),MATCH($B180&amp;$C180,'Smelter Reference List'!$J:$J,0))</f>
        <v>176</v>
      </c>
      <c r="T180" s="235"/>
      <c r="U180" s="235">
        <f t="shared" ca="1" si="6"/>
        <v>0</v>
      </c>
      <c r="V180" s="235"/>
      <c r="W180" s="235"/>
      <c r="Y180" s="228" t="str">
        <f t="shared" ca="1" si="7"/>
        <v>GoldShandong Zhaojin Gold &amp; Silver Refinery Co., Ltd.</v>
      </c>
    </row>
    <row r="181" spans="1:25" s="228" customFormat="1" ht="20.25">
      <c r="A181" s="298" t="s">
        <v>2694</v>
      </c>
      <c r="B181" s="232" t="str">
        <f ca="1">IF(LEN(A181)=0,"",INDEX('Smelter Reference List'!$A:$A,MATCH($A181,'Smelter Reference List'!$E:$E,0)))</f>
        <v>Gold</v>
      </c>
      <c r="C181" s="297" t="str">
        <f ca="1">IF(LEN(A181)=0,"",INDEX('Smelter Reference List'!$C:$C,MATCH($A181,'Smelter Reference List'!$E:$E,0)))</f>
        <v>Sichuan Tianze Precious Metals Co., Ltd.</v>
      </c>
      <c r="D181" s="161" t="str">
        <f ca="1">IF(ISERROR($S181),"",OFFSET('Smelter Reference List'!$C$4,$S181-4,0)&amp;"")</f>
        <v>Sichuan Tianze Precious Metals Co., Ltd.</v>
      </c>
      <c r="E181" s="161" t="str">
        <f ca="1">IF(ISERROR($S181),"",OFFSET('Smelter Reference List'!$D$4,$S181-4,0)&amp;"")</f>
        <v>CHINA</v>
      </c>
      <c r="F181" s="161" t="str">
        <f ca="1">IF(ISERROR($S181),"",OFFSET('Smelter Reference List'!$E$4,$S181-4,0))</f>
        <v>CID001736</v>
      </c>
      <c r="G181" s="161" t="str">
        <f ca="1">IF(C181=$U$4,"Enter smelter details", IF(ISERROR($S181),"",OFFSET('Smelter Reference List'!$F$4,$S181-4,0)))</f>
        <v>CFSI</v>
      </c>
      <c r="H181" s="247">
        <f ca="1">IF(ISERROR($S181),"",OFFSET('Smelter Reference List'!$G$4,$S181-4,0))</f>
        <v>0</v>
      </c>
      <c r="I181" s="248" t="str">
        <f ca="1">IF(ISERROR($S181),"",OFFSET('Smelter Reference List'!$H$4,$S181-4,0))</f>
        <v>Chengdu</v>
      </c>
      <c r="J181" s="248" t="str">
        <f ca="1">IF(ISERROR($S181),"",OFFSET('Smelter Reference List'!$I$4,$S181-4,0))</f>
        <v>Sichuan</v>
      </c>
      <c r="K181" s="245"/>
      <c r="L181" s="245"/>
      <c r="M181" s="245"/>
      <c r="N181" s="245"/>
      <c r="O181" s="245"/>
      <c r="P181" s="245"/>
      <c r="Q181" s="246"/>
      <c r="R181" s="233"/>
      <c r="S181" s="234">
        <f ca="1">IF(C181="",NA(),MATCH($B181&amp;$C181,'Smelter Reference List'!$J:$J,0))</f>
        <v>179</v>
      </c>
      <c r="T181" s="235"/>
      <c r="U181" s="235">
        <f t="shared" ca="1" si="6"/>
        <v>0</v>
      </c>
      <c r="V181" s="235"/>
      <c r="W181" s="235"/>
      <c r="Y181" s="228" t="str">
        <f t="shared" ca="1" si="7"/>
        <v>GoldSichuan Tianze Precious Metals Co., Ltd.</v>
      </c>
    </row>
    <row r="182" spans="1:25" s="228" customFormat="1" ht="20.25">
      <c r="A182" s="298" t="s">
        <v>1318</v>
      </c>
      <c r="B182" s="232" t="str">
        <f ca="1">IF(LEN(A182)=0,"",INDEX('Smelter Reference List'!$A:$A,MATCH($A182,'Smelter Reference List'!$E:$E,0)))</f>
        <v>Gold</v>
      </c>
      <c r="C182" s="297" t="str">
        <f ca="1">IF(LEN(A182)=0,"",INDEX('Smelter Reference List'!$C:$C,MATCH($A182,'Smelter Reference List'!$E:$E,0)))</f>
        <v>So Accurate Group, Inc.</v>
      </c>
      <c r="D182" s="161" t="str">
        <f ca="1">IF(ISERROR($S182),"",OFFSET('Smelter Reference List'!$C$4,$S182-4,0)&amp;"")</f>
        <v>So Accurate Group, Inc.</v>
      </c>
      <c r="E182" s="161" t="str">
        <f ca="1">IF(ISERROR($S182),"",OFFSET('Smelter Reference List'!$D$4,$S182-4,0)&amp;"")</f>
        <v>UNITED STATES</v>
      </c>
      <c r="F182" s="161" t="str">
        <f ca="1">IF(ISERROR($S182),"",OFFSET('Smelter Reference List'!$E$4,$S182-4,0))</f>
        <v>CID001754</v>
      </c>
      <c r="G182" s="161" t="str">
        <f ca="1">IF(C182=$U$4,"Enter smelter details", IF(ISERROR($S182),"",OFFSET('Smelter Reference List'!$F$4,$S182-4,0)))</f>
        <v>CFSI</v>
      </c>
      <c r="H182" s="247">
        <f ca="1">IF(ISERROR($S182),"",OFFSET('Smelter Reference List'!$G$4,$S182-4,0))</f>
        <v>0</v>
      </c>
      <c r="I182" s="248" t="str">
        <f ca="1">IF(ISERROR($S182),"",OFFSET('Smelter Reference List'!$H$4,$S182-4,0))</f>
        <v>Long Island City</v>
      </c>
      <c r="J182" s="248" t="str">
        <f ca="1">IF(ISERROR($S182),"",OFFSET('Smelter Reference List'!$I$4,$S182-4,0))</f>
        <v>New York</v>
      </c>
      <c r="K182" s="245"/>
      <c r="L182" s="245"/>
      <c r="M182" s="245"/>
      <c r="N182" s="245"/>
      <c r="O182" s="245"/>
      <c r="P182" s="245"/>
      <c r="Q182" s="246"/>
      <c r="R182" s="233"/>
      <c r="S182" s="234">
        <f ca="1">IF(C182="",NA(),MATCH($B182&amp;$C182,'Smelter Reference List'!$J:$J,0))</f>
        <v>183</v>
      </c>
      <c r="T182" s="235"/>
      <c r="U182" s="235">
        <f t="shared" ca="1" si="6"/>
        <v>0</v>
      </c>
      <c r="V182" s="235"/>
      <c r="W182" s="235"/>
      <c r="Y182" s="228" t="str">
        <f t="shared" ca="1" si="7"/>
        <v>GoldSo Accurate Group, Inc.</v>
      </c>
    </row>
    <row r="183" spans="1:25" s="228" customFormat="1" ht="20.25">
      <c r="A183" s="298" t="s">
        <v>1319</v>
      </c>
      <c r="B183" s="232" t="str">
        <f ca="1">IF(LEN(A183)=0,"",INDEX('Smelter Reference List'!$A:$A,MATCH($A183,'Smelter Reference List'!$E:$E,0)))</f>
        <v>Gold</v>
      </c>
      <c r="C183" s="297" t="str">
        <f ca="1">IF(LEN(A183)=0,"",INDEX('Smelter Reference List'!$C:$C,MATCH($A183,'Smelter Reference List'!$E:$E,0)))</f>
        <v>SOE Shyolkovsky Factory of Secondary Precious Metals</v>
      </c>
      <c r="D183" s="161" t="str">
        <f ca="1">IF(ISERROR($S183),"",OFFSET('Smelter Reference List'!$C$4,$S183-4,0)&amp;"")</f>
        <v>SOE Shyolkovsky Factory of Secondary Precious Metals</v>
      </c>
      <c r="E183" s="161" t="str">
        <f ca="1">IF(ISERROR($S183),"",OFFSET('Smelter Reference List'!$D$4,$S183-4,0)&amp;"")</f>
        <v>RUSSIAN FEDERATION</v>
      </c>
      <c r="F183" s="161" t="str">
        <f ca="1">IF(ISERROR($S183),"",OFFSET('Smelter Reference List'!$E$4,$S183-4,0))</f>
        <v>CID001756</v>
      </c>
      <c r="G183" s="161" t="str">
        <f ca="1">IF(C183=$U$4,"Enter smelter details", IF(ISERROR($S183),"",OFFSET('Smelter Reference List'!$F$4,$S183-4,0)))</f>
        <v>CFSI</v>
      </c>
      <c r="H183" s="247">
        <f ca="1">IF(ISERROR($S183),"",OFFSET('Smelter Reference List'!$G$4,$S183-4,0))</f>
        <v>0</v>
      </c>
      <c r="I183" s="248" t="str">
        <f ca="1">IF(ISERROR($S183),"",OFFSET('Smelter Reference List'!$H$4,$S183-4,0))</f>
        <v>Shyolkovo</v>
      </c>
      <c r="J183" s="248" t="str">
        <f ca="1">IF(ISERROR($S183),"",OFFSET('Smelter Reference List'!$I$4,$S183-4,0))</f>
        <v>Moscow Region</v>
      </c>
      <c r="K183" s="245"/>
      <c r="L183" s="245"/>
      <c r="M183" s="245"/>
      <c r="N183" s="245"/>
      <c r="O183" s="245"/>
      <c r="P183" s="245"/>
      <c r="Q183" s="246"/>
      <c r="R183" s="233"/>
      <c r="S183" s="234">
        <f ca="1">IF(C183="",NA(),MATCH($B183&amp;$C183,'Smelter Reference List'!$J:$J,0))</f>
        <v>184</v>
      </c>
      <c r="T183" s="235"/>
      <c r="U183" s="235">
        <f t="shared" ca="1" si="6"/>
        <v>0</v>
      </c>
      <c r="V183" s="235"/>
      <c r="W183" s="235"/>
      <c r="Y183" s="228" t="str">
        <f t="shared" ca="1" si="7"/>
        <v>GoldSOE Shyolkovsky Factory of Secondary Precious Metals</v>
      </c>
    </row>
    <row r="184" spans="1:25" s="228" customFormat="1" ht="20.25">
      <c r="A184" s="298" t="s">
        <v>1403</v>
      </c>
      <c r="B184" s="232" t="str">
        <f ca="1">IF(LEN(A184)=0,"",INDEX('Smelter Reference List'!$A:$A,MATCH($A184,'Smelter Reference List'!$E:$E,0)))</f>
        <v>Tin</v>
      </c>
      <c r="C184" s="297" t="str">
        <f ca="1">IF(LEN(A184)=0,"",INDEX('Smelter Reference List'!$C:$C,MATCH($A184,'Smelter Reference List'!$E:$E,0)))</f>
        <v>Soft Metais Ltda.</v>
      </c>
      <c r="D184" s="161" t="str">
        <f ca="1">IF(ISERROR($S184),"",OFFSET('Smelter Reference List'!$C$4,$S184-4,0)&amp;"")</f>
        <v>Soft Metais Ltda.</v>
      </c>
      <c r="E184" s="161" t="str">
        <f ca="1">IF(ISERROR($S184),"",OFFSET('Smelter Reference List'!$D$4,$S184-4,0)&amp;"")</f>
        <v>BRAZIL</v>
      </c>
      <c r="F184" s="161" t="str">
        <f ca="1">IF(ISERROR($S184),"",OFFSET('Smelter Reference List'!$E$4,$S184-4,0))</f>
        <v>CID001758</v>
      </c>
      <c r="G184" s="161" t="str">
        <f ca="1">IF(C184=$U$4,"Enter smelter details", IF(ISERROR($S184),"",OFFSET('Smelter Reference List'!$F$4,$S184-4,0)))</f>
        <v>CFSI</v>
      </c>
      <c r="H184" s="247">
        <f ca="1">IF(ISERROR($S184),"",OFFSET('Smelter Reference List'!$G$4,$S184-4,0))</f>
        <v>0</v>
      </c>
      <c r="I184" s="248" t="str">
        <f ca="1">IF(ISERROR($S184),"",OFFSET('Smelter Reference List'!$H$4,$S184-4,0))</f>
        <v>Bebedouro</v>
      </c>
      <c r="J184" s="248" t="str">
        <f ca="1">IF(ISERROR($S184),"",OFFSET('Smelter Reference List'!$I$4,$S184-4,0))</f>
        <v>São Paulo</v>
      </c>
      <c r="K184" s="245"/>
      <c r="L184" s="245"/>
      <c r="M184" s="245"/>
      <c r="N184" s="245"/>
      <c r="O184" s="245"/>
      <c r="P184" s="245"/>
      <c r="Q184" s="246"/>
      <c r="R184" s="233"/>
      <c r="S184" s="234">
        <f ca="1">IF(C184="",NA(),MATCH($B184&amp;$C184,'Smelter Reference List'!$J:$J,0))</f>
        <v>442</v>
      </c>
      <c r="T184" s="235"/>
      <c r="U184" s="235">
        <f t="shared" ca="1" si="6"/>
        <v>0</v>
      </c>
      <c r="V184" s="235"/>
      <c r="W184" s="235"/>
      <c r="Y184" s="228" t="str">
        <f t="shared" ca="1" si="7"/>
        <v>TinSoft Metais Ltda.</v>
      </c>
    </row>
    <row r="185" spans="1:25" s="228" customFormat="1" ht="20.25">
      <c r="A185" s="298" t="s">
        <v>1320</v>
      </c>
      <c r="B185" s="232" t="str">
        <f ca="1">IF(LEN(A185)=0,"",INDEX('Smelter Reference List'!$A:$A,MATCH($A185,'Smelter Reference List'!$E:$E,0)))</f>
        <v>Gold</v>
      </c>
      <c r="C185" s="297" t="str">
        <f ca="1">IF(LEN(A185)=0,"",INDEX('Smelter Reference List'!$C:$C,MATCH($A185,'Smelter Reference List'!$E:$E,0)))</f>
        <v>Solar Applied Materials Technology Corp.</v>
      </c>
      <c r="D185" s="161" t="str">
        <f ca="1">IF(ISERROR($S185),"",OFFSET('Smelter Reference List'!$C$4,$S185-4,0)&amp;"")</f>
        <v>Solar Applied Materials Technology Corp.</v>
      </c>
      <c r="E185" s="161" t="str">
        <f ca="1">IF(ISERROR($S185),"",OFFSET('Smelter Reference List'!$D$4,$S185-4,0)&amp;"")</f>
        <v>TAIWAN</v>
      </c>
      <c r="F185" s="161" t="str">
        <f ca="1">IF(ISERROR($S185),"",OFFSET('Smelter Reference List'!$E$4,$S185-4,0))</f>
        <v>CID001761</v>
      </c>
      <c r="G185" s="161" t="str">
        <f ca="1">IF(C185=$U$4,"Enter smelter details", IF(ISERROR($S185),"",OFFSET('Smelter Reference List'!$F$4,$S185-4,0)))</f>
        <v>CFSI</v>
      </c>
      <c r="H185" s="247">
        <f ca="1">IF(ISERROR($S185),"",OFFSET('Smelter Reference List'!$G$4,$S185-4,0))</f>
        <v>0</v>
      </c>
      <c r="I185" s="248" t="str">
        <f ca="1">IF(ISERROR($S185),"",OFFSET('Smelter Reference List'!$H$4,$S185-4,0))</f>
        <v>Tainan City</v>
      </c>
      <c r="J185" s="248" t="str">
        <f ca="1">IF(ISERROR($S185),"",OFFSET('Smelter Reference List'!$I$4,$S185-4,0))</f>
        <v>Taiwan</v>
      </c>
      <c r="K185" s="245"/>
      <c r="L185" s="245"/>
      <c r="M185" s="245"/>
      <c r="N185" s="245"/>
      <c r="O185" s="245"/>
      <c r="P185" s="245"/>
      <c r="Q185" s="246"/>
      <c r="R185" s="233"/>
      <c r="S185" s="234">
        <f ca="1">IF(C185="",NA(),MATCH($B185&amp;$C185,'Smelter Reference List'!$J:$J,0))</f>
        <v>185</v>
      </c>
      <c r="T185" s="235"/>
      <c r="U185" s="235">
        <f t="shared" ca="1" si="6"/>
        <v>0</v>
      </c>
      <c r="V185" s="235"/>
      <c r="W185" s="235"/>
      <c r="Y185" s="228" t="str">
        <f t="shared" ca="1" si="7"/>
        <v>GoldSolar Applied Materials Technology Corp.</v>
      </c>
    </row>
    <row r="186" spans="1:25" s="228" customFormat="1" ht="20.25">
      <c r="A186" s="298" t="s">
        <v>1357</v>
      </c>
      <c r="B186" s="232" t="str">
        <f ca="1">IF(LEN(A186)=0,"",INDEX('Smelter Reference List'!$A:$A,MATCH($A186,'Smelter Reference List'!$E:$E,0)))</f>
        <v>Tantalum</v>
      </c>
      <c r="C186" s="297" t="str">
        <f ca="1">IF(LEN(A186)=0,"",INDEX('Smelter Reference List'!$C:$C,MATCH($A186,'Smelter Reference List'!$E:$E,0)))</f>
        <v>Solikamsk Magnesium Works OAO</v>
      </c>
      <c r="D186" s="161" t="str">
        <f ca="1">IF(ISERROR($S186),"",OFFSET('Smelter Reference List'!$C$4,$S186-4,0)&amp;"")</f>
        <v>Solikamsk Magnesium Works OAO</v>
      </c>
      <c r="E186" s="161" t="str">
        <f ca="1">IF(ISERROR($S186),"",OFFSET('Smelter Reference List'!$D$4,$S186-4,0)&amp;"")</f>
        <v>RUSSIAN FEDERATION</v>
      </c>
      <c r="F186" s="161" t="str">
        <f ca="1">IF(ISERROR($S186),"",OFFSET('Smelter Reference List'!$E$4,$S186-4,0))</f>
        <v>CID001769</v>
      </c>
      <c r="G186" s="161" t="str">
        <f ca="1">IF(C186=$U$4,"Enter smelter details", IF(ISERROR($S186),"",OFFSET('Smelter Reference List'!$F$4,$S186-4,0)))</f>
        <v>CFSI</v>
      </c>
      <c r="H186" s="247">
        <f ca="1">IF(ISERROR($S186),"",OFFSET('Smelter Reference List'!$G$4,$S186-4,0))</f>
        <v>0</v>
      </c>
      <c r="I186" s="248" t="str">
        <f ca="1">IF(ISERROR($S186),"",OFFSET('Smelter Reference List'!$H$4,$S186-4,0))</f>
        <v>Solikamsk</v>
      </c>
      <c r="J186" s="248" t="str">
        <f ca="1">IF(ISERROR($S186),"",OFFSET('Smelter Reference List'!$I$4,$S186-4,0))</f>
        <v>Perm Krai</v>
      </c>
      <c r="K186" s="245"/>
      <c r="L186" s="245"/>
      <c r="M186" s="245"/>
      <c r="N186" s="245"/>
      <c r="O186" s="245"/>
      <c r="P186" s="245"/>
      <c r="Q186" s="246"/>
      <c r="R186" s="233"/>
      <c r="S186" s="234">
        <f ca="1">IF(C186="",NA(),MATCH($B186&amp;$C186,'Smelter Reference List'!$J:$J,0))</f>
        <v>288</v>
      </c>
      <c r="T186" s="235"/>
      <c r="U186" s="235">
        <f t="shared" ca="1" si="6"/>
        <v>0</v>
      </c>
      <c r="V186" s="235"/>
      <c r="W186" s="235"/>
      <c r="Y186" s="228" t="str">
        <f t="shared" ca="1" si="7"/>
        <v>TantalumSolikamsk Magnesium Works OAO</v>
      </c>
    </row>
    <row r="187" spans="1:25" s="228" customFormat="1" ht="20.25">
      <c r="A187" s="298" t="s">
        <v>1321</v>
      </c>
      <c r="B187" s="232" t="str">
        <f ca="1">IF(LEN(A187)=0,"",INDEX('Smelter Reference List'!$A:$A,MATCH($A187,'Smelter Reference List'!$E:$E,0)))</f>
        <v>Gold</v>
      </c>
      <c r="C187" s="297" t="str">
        <f ca="1">IF(LEN(A187)=0,"",INDEX('Smelter Reference List'!$C:$C,MATCH($A187,'Smelter Reference List'!$E:$E,0)))</f>
        <v>Sumitomo Metal Mining Co., Ltd.</v>
      </c>
      <c r="D187" s="161" t="str">
        <f ca="1">IF(ISERROR($S187),"",OFFSET('Smelter Reference List'!$C$4,$S187-4,0)&amp;"")</f>
        <v>Sumitomo Metal Mining Co., Ltd.</v>
      </c>
      <c r="E187" s="161" t="str">
        <f ca="1">IF(ISERROR($S187),"",OFFSET('Smelter Reference List'!$D$4,$S187-4,0)&amp;"")</f>
        <v>JAPAN</v>
      </c>
      <c r="F187" s="161" t="str">
        <f ca="1">IF(ISERROR($S187),"",OFFSET('Smelter Reference List'!$E$4,$S187-4,0))</f>
        <v>CID001798</v>
      </c>
      <c r="G187" s="161" t="str">
        <f ca="1">IF(C187=$U$4,"Enter smelter details", IF(ISERROR($S187),"",OFFSET('Smelter Reference List'!$F$4,$S187-4,0)))</f>
        <v>CFSI</v>
      </c>
      <c r="H187" s="247">
        <f ca="1">IF(ISERROR($S187),"",OFFSET('Smelter Reference List'!$G$4,$S187-4,0))</f>
        <v>0</v>
      </c>
      <c r="I187" s="248" t="str">
        <f ca="1">IF(ISERROR($S187),"",OFFSET('Smelter Reference List'!$H$4,$S187-4,0))</f>
        <v>Saijo</v>
      </c>
      <c r="J187" s="248" t="str">
        <f ca="1">IF(ISERROR($S187),"",OFFSET('Smelter Reference List'!$I$4,$S187-4,0))</f>
        <v>Ehime</v>
      </c>
      <c r="K187" s="245"/>
      <c r="L187" s="245"/>
      <c r="M187" s="245"/>
      <c r="N187" s="245"/>
      <c r="O187" s="245"/>
      <c r="P187" s="245"/>
      <c r="Q187" s="246"/>
      <c r="R187" s="233"/>
      <c r="S187" s="234">
        <f ca="1">IF(C187="",NA(),MATCH($B187&amp;$C187,'Smelter Reference List'!$J:$J,0))</f>
        <v>190</v>
      </c>
      <c r="T187" s="235"/>
      <c r="U187" s="235">
        <f t="shared" ca="1" si="6"/>
        <v>0</v>
      </c>
      <c r="V187" s="235"/>
      <c r="W187" s="235"/>
      <c r="Y187" s="228" t="str">
        <f t="shared" ca="1" si="7"/>
        <v>GoldSumitomo Metal Mining Co., Ltd.</v>
      </c>
    </row>
    <row r="188" spans="1:25" s="228" customFormat="1" ht="20.25">
      <c r="A188" s="298" t="s">
        <v>1358</v>
      </c>
      <c r="B188" s="232" t="str">
        <f ca="1">IF(LEN(A188)=0,"",INDEX('Smelter Reference List'!$A:$A,MATCH($A188,'Smelter Reference List'!$E:$E,0)))</f>
        <v>Tantalum</v>
      </c>
      <c r="C188" s="297" t="str">
        <f ca="1">IF(LEN(A188)=0,"",INDEX('Smelter Reference List'!$C:$C,MATCH($A188,'Smelter Reference List'!$E:$E,0)))</f>
        <v>Taki Chemicals</v>
      </c>
      <c r="D188" s="161" t="str">
        <f ca="1">IF(ISERROR($S188),"",OFFSET('Smelter Reference List'!$C$4,$S188-4,0)&amp;"")</f>
        <v>Taki Chemicals</v>
      </c>
      <c r="E188" s="161" t="str">
        <f ca="1">IF(ISERROR($S188),"",OFFSET('Smelter Reference List'!$D$4,$S188-4,0)&amp;"")</f>
        <v>JAPAN</v>
      </c>
      <c r="F188" s="161" t="str">
        <f ca="1">IF(ISERROR($S188),"",OFFSET('Smelter Reference List'!$E$4,$S188-4,0))</f>
        <v>CID001869</v>
      </c>
      <c r="G188" s="161" t="str">
        <f ca="1">IF(C188=$U$4,"Enter smelter details", IF(ISERROR($S188),"",OFFSET('Smelter Reference List'!$F$4,$S188-4,0)))</f>
        <v>CFSI</v>
      </c>
      <c r="H188" s="247">
        <f ca="1">IF(ISERROR($S188),"",OFFSET('Smelter Reference List'!$G$4,$S188-4,0))</f>
        <v>0</v>
      </c>
      <c r="I188" s="248" t="str">
        <f ca="1">IF(ISERROR($S188),"",OFFSET('Smelter Reference List'!$H$4,$S188-4,0))</f>
        <v>Harima</v>
      </c>
      <c r="J188" s="248" t="str">
        <f ca="1">IF(ISERROR($S188),"",OFFSET('Smelter Reference List'!$I$4,$S188-4,0))</f>
        <v>Hyogo</v>
      </c>
      <c r="K188" s="245"/>
      <c r="L188" s="245"/>
      <c r="M188" s="245"/>
      <c r="N188" s="245"/>
      <c r="O188" s="245"/>
      <c r="P188" s="245"/>
      <c r="Q188" s="246"/>
      <c r="R188" s="233"/>
      <c r="S188" s="234">
        <f ca="1">IF(C188="",NA(),MATCH($B188&amp;$C188,'Smelter Reference List'!$J:$J,0))</f>
        <v>290</v>
      </c>
      <c r="T188" s="235"/>
      <c r="U188" s="235">
        <f t="shared" ca="1" si="6"/>
        <v>0</v>
      </c>
      <c r="V188" s="235"/>
      <c r="W188" s="235"/>
      <c r="Y188" s="228" t="str">
        <f t="shared" ca="1" si="7"/>
        <v>TantalumTaki Chemicals</v>
      </c>
    </row>
    <row r="189" spans="1:25" s="228" customFormat="1" ht="20.25">
      <c r="A189" s="298" t="s">
        <v>1322</v>
      </c>
      <c r="B189" s="232" t="str">
        <f ca="1">IF(LEN(A189)=0,"",INDEX('Smelter Reference List'!$A:$A,MATCH($A189,'Smelter Reference List'!$E:$E,0)))</f>
        <v>Gold</v>
      </c>
      <c r="C189" s="297" t="str">
        <f ca="1">IF(LEN(A189)=0,"",INDEX('Smelter Reference List'!$C:$C,MATCH($A189,'Smelter Reference List'!$E:$E,0)))</f>
        <v>Tanaka Kikinzoku Kogyo K.K.</v>
      </c>
      <c r="D189" s="161" t="str">
        <f ca="1">IF(ISERROR($S189),"",OFFSET('Smelter Reference List'!$C$4,$S189-4,0)&amp;"")</f>
        <v>Tanaka Kikinzoku Kogyo K.K.</v>
      </c>
      <c r="E189" s="161" t="str">
        <f ca="1">IF(ISERROR($S189),"",OFFSET('Smelter Reference List'!$D$4,$S189-4,0)&amp;"")</f>
        <v>JAPAN</v>
      </c>
      <c r="F189" s="161" t="str">
        <f ca="1">IF(ISERROR($S189),"",OFFSET('Smelter Reference List'!$E$4,$S189-4,0))</f>
        <v>CID001875</v>
      </c>
      <c r="G189" s="161" t="str">
        <f ca="1">IF(C189=$U$4,"Enter smelter details", IF(ISERROR($S189),"",OFFSET('Smelter Reference List'!$F$4,$S189-4,0)))</f>
        <v>CFSI</v>
      </c>
      <c r="H189" s="247">
        <f ca="1">IF(ISERROR($S189),"",OFFSET('Smelter Reference List'!$G$4,$S189-4,0))</f>
        <v>0</v>
      </c>
      <c r="I189" s="248" t="str">
        <f ca="1">IF(ISERROR($S189),"",OFFSET('Smelter Reference List'!$H$4,$S189-4,0))</f>
        <v>Hiratsuka</v>
      </c>
      <c r="J189" s="248" t="str">
        <f ca="1">IF(ISERROR($S189),"",OFFSET('Smelter Reference List'!$I$4,$S189-4,0))</f>
        <v>Kanagawa</v>
      </c>
      <c r="K189" s="245"/>
      <c r="L189" s="245"/>
      <c r="M189" s="245"/>
      <c r="N189" s="245"/>
      <c r="O189" s="245"/>
      <c r="P189" s="245"/>
      <c r="Q189" s="246"/>
      <c r="R189" s="233"/>
      <c r="S189" s="234">
        <f ca="1">IF(C189="",NA(),MATCH($B189&amp;$C189,'Smelter Reference List'!$J:$J,0))</f>
        <v>200</v>
      </c>
      <c r="T189" s="235"/>
      <c r="U189" s="235">
        <f t="shared" ca="1" si="6"/>
        <v>0</v>
      </c>
      <c r="V189" s="235"/>
      <c r="W189" s="235"/>
      <c r="Y189" s="228" t="str">
        <f t="shared" ca="1" si="7"/>
        <v>GoldTanaka Kikinzoku Kogyo K.K.</v>
      </c>
    </row>
    <row r="190" spans="1:25" s="228" customFormat="1" ht="20.25">
      <c r="A190" s="298" t="s">
        <v>1421</v>
      </c>
      <c r="B190" s="232" t="str">
        <f ca="1">IF(LEN(A190)=0,"",INDEX('Smelter Reference List'!$A:$A,MATCH($A190,'Smelter Reference List'!$E:$E,0)))</f>
        <v>Tungsten</v>
      </c>
      <c r="C190" s="297" t="str">
        <f ca="1">IF(LEN(A190)=0,"",INDEX('Smelter Reference List'!$C:$C,MATCH($A190,'Smelter Reference List'!$E:$E,0)))</f>
        <v>Tejing (Vietnam) Tungsten Co., Ltd.</v>
      </c>
      <c r="D190" s="161" t="str">
        <f ca="1">IF(ISERROR($S190),"",OFFSET('Smelter Reference List'!$C$4,$S190-4,0)&amp;"")</f>
        <v>Tejing (Vietnam) Tungsten Co., Ltd.</v>
      </c>
      <c r="E190" s="161" t="str">
        <f ca="1">IF(ISERROR($S190),"",OFFSET('Smelter Reference List'!$D$4,$S190-4,0)&amp;"")</f>
        <v>VIET NAM</v>
      </c>
      <c r="F190" s="161" t="str">
        <f ca="1">IF(ISERROR($S190),"",OFFSET('Smelter Reference List'!$E$4,$S190-4,0))</f>
        <v>CID001889</v>
      </c>
      <c r="G190" s="161" t="str">
        <f ca="1">IF(C190=$U$4,"Enter smelter details", IF(ISERROR($S190),"",OFFSET('Smelter Reference List'!$F$4,$S190-4,0)))</f>
        <v>CFSI</v>
      </c>
      <c r="H190" s="247">
        <f ca="1">IF(ISERROR($S190),"",OFFSET('Smelter Reference List'!$G$4,$S190-4,0))</f>
        <v>0</v>
      </c>
      <c r="I190" s="248" t="str">
        <f ca="1">IF(ISERROR($S190),"",OFFSET('Smelter Reference List'!$H$4,$S190-4,0))</f>
        <v>Halong City</v>
      </c>
      <c r="J190" s="248" t="str">
        <f ca="1">IF(ISERROR($S190),"",OFFSET('Smelter Reference List'!$I$4,$S190-4,0))</f>
        <v>TayNinh</v>
      </c>
      <c r="K190" s="245"/>
      <c r="L190" s="245"/>
      <c r="M190" s="245"/>
      <c r="N190" s="245"/>
      <c r="O190" s="245"/>
      <c r="P190" s="245"/>
      <c r="Q190" s="246"/>
      <c r="R190" s="233"/>
      <c r="S190" s="234">
        <f ca="1">IF(C190="",NA(),MATCH($B190&amp;$C190,'Smelter Reference List'!$J:$J,0))</f>
        <v>524</v>
      </c>
      <c r="T190" s="235"/>
      <c r="U190" s="235">
        <f t="shared" ca="1" si="6"/>
        <v>0</v>
      </c>
      <c r="V190" s="235"/>
      <c r="W190" s="235"/>
      <c r="Y190" s="228" t="str">
        <f t="shared" ca="1" si="7"/>
        <v>TungstenTejing (Vietnam) Tungsten Co., Ltd.</v>
      </c>
    </row>
    <row r="191" spans="1:25" s="228" customFormat="1" ht="20.25">
      <c r="A191" s="298" t="s">
        <v>1359</v>
      </c>
      <c r="B191" s="232" t="str">
        <f ca="1">IF(LEN(A191)=0,"",INDEX('Smelter Reference List'!$A:$A,MATCH($A191,'Smelter Reference List'!$E:$E,0)))</f>
        <v>Tantalum</v>
      </c>
      <c r="C191" s="297" t="str">
        <f ca="1">IF(LEN(A191)=0,"",INDEX('Smelter Reference List'!$C:$C,MATCH($A191,'Smelter Reference List'!$E:$E,0)))</f>
        <v>Telex Metals</v>
      </c>
      <c r="D191" s="161" t="str">
        <f ca="1">IF(ISERROR($S191),"",OFFSET('Smelter Reference List'!$C$4,$S191-4,0)&amp;"")</f>
        <v>Telex Metals</v>
      </c>
      <c r="E191" s="161" t="str">
        <f ca="1">IF(ISERROR($S191),"",OFFSET('Smelter Reference List'!$D$4,$S191-4,0)&amp;"")</f>
        <v>UNITED STATES</v>
      </c>
      <c r="F191" s="161" t="str">
        <f ca="1">IF(ISERROR($S191),"",OFFSET('Smelter Reference List'!$E$4,$S191-4,0))</f>
        <v>CID001891</v>
      </c>
      <c r="G191" s="161" t="str">
        <f ca="1">IF(C191=$U$4,"Enter smelter details", IF(ISERROR($S191),"",OFFSET('Smelter Reference List'!$F$4,$S191-4,0)))</f>
        <v>CFSI</v>
      </c>
      <c r="H191" s="247">
        <f ca="1">IF(ISERROR($S191),"",OFFSET('Smelter Reference List'!$G$4,$S191-4,0))</f>
        <v>0</v>
      </c>
      <c r="I191" s="248" t="str">
        <f ca="1">IF(ISERROR($S191),"",OFFSET('Smelter Reference List'!$H$4,$S191-4,0))</f>
        <v>Croydon</v>
      </c>
      <c r="J191" s="248" t="str">
        <f ca="1">IF(ISERROR($S191),"",OFFSET('Smelter Reference List'!$I$4,$S191-4,0))</f>
        <v>Pennsylvania</v>
      </c>
      <c r="K191" s="245"/>
      <c r="L191" s="245"/>
      <c r="M191" s="245"/>
      <c r="N191" s="245"/>
      <c r="O191" s="245"/>
      <c r="P191" s="245"/>
      <c r="Q191" s="246"/>
      <c r="R191" s="233"/>
      <c r="S191" s="234">
        <f ca="1">IF(C191="",NA(),MATCH($B191&amp;$C191,'Smelter Reference List'!$J:$J,0))</f>
        <v>291</v>
      </c>
      <c r="T191" s="235"/>
      <c r="U191" s="235">
        <f t="shared" ca="1" si="6"/>
        <v>0</v>
      </c>
      <c r="V191" s="235"/>
      <c r="W191" s="235"/>
      <c r="Y191" s="228" t="str">
        <f t="shared" ca="1" si="7"/>
        <v>TantalumTelex Metals</v>
      </c>
    </row>
    <row r="192" spans="1:25" s="228" customFormat="1" ht="20.25">
      <c r="A192" s="298" t="s">
        <v>1404</v>
      </c>
      <c r="B192" s="232" t="str">
        <f ca="1">IF(LEN(A192)=0,"",INDEX('Smelter Reference List'!$A:$A,MATCH($A192,'Smelter Reference List'!$E:$E,0)))</f>
        <v>Tin</v>
      </c>
      <c r="C192" s="297" t="str">
        <f ca="1">IF(LEN(A192)=0,"",INDEX('Smelter Reference List'!$C:$C,MATCH($A192,'Smelter Reference List'!$E:$E,0)))</f>
        <v>Thaisarco</v>
      </c>
      <c r="D192" s="161" t="str">
        <f ca="1">IF(ISERROR($S192),"",OFFSET('Smelter Reference List'!$C$4,$S192-4,0)&amp;"")</f>
        <v>Thaisarco</v>
      </c>
      <c r="E192" s="161" t="str">
        <f ca="1">IF(ISERROR($S192),"",OFFSET('Smelter Reference List'!$D$4,$S192-4,0)&amp;"")</f>
        <v>THAILAND</v>
      </c>
      <c r="F192" s="161" t="str">
        <f ca="1">IF(ISERROR($S192),"",OFFSET('Smelter Reference List'!$E$4,$S192-4,0))</f>
        <v>CID001898</v>
      </c>
      <c r="G192" s="161" t="str">
        <f ca="1">IF(C192=$U$4,"Enter smelter details", IF(ISERROR($S192),"",OFFSET('Smelter Reference List'!$F$4,$S192-4,0)))</f>
        <v>CFSI</v>
      </c>
      <c r="H192" s="247">
        <f ca="1">IF(ISERROR($S192),"",OFFSET('Smelter Reference List'!$G$4,$S192-4,0))</f>
        <v>0</v>
      </c>
      <c r="I192" s="248" t="str">
        <f ca="1">IF(ISERROR($S192),"",OFFSET('Smelter Reference List'!$H$4,$S192-4,0))</f>
        <v>Amphur Muang</v>
      </c>
      <c r="J192" s="248" t="str">
        <f ca="1">IF(ISERROR($S192),"",OFFSET('Smelter Reference List'!$I$4,$S192-4,0))</f>
        <v>Phuket</v>
      </c>
      <c r="K192" s="245"/>
      <c r="L192" s="245"/>
      <c r="M192" s="245"/>
      <c r="N192" s="245"/>
      <c r="O192" s="245"/>
      <c r="P192" s="245"/>
      <c r="Q192" s="246"/>
      <c r="R192" s="233"/>
      <c r="S192" s="234">
        <f ca="1">IF(C192="",NA(),MATCH($B192&amp;$C192,'Smelter Reference List'!$J:$J,0))</f>
        <v>445</v>
      </c>
      <c r="T192" s="235"/>
      <c r="U192" s="235">
        <f t="shared" ca="1" si="6"/>
        <v>0</v>
      </c>
      <c r="V192" s="235"/>
      <c r="W192" s="235"/>
      <c r="Y192" s="228" t="str">
        <f t="shared" ca="1" si="7"/>
        <v>TinThaisarco</v>
      </c>
    </row>
    <row r="193" spans="1:25" s="228" customFormat="1" ht="20.25">
      <c r="A193" s="298" t="s">
        <v>3514</v>
      </c>
      <c r="B193" s="232" t="str">
        <f ca="1">IF(LEN(A193)=0,"",INDEX('Smelter Reference List'!$A:$A,MATCH($A193,'Smelter Reference List'!$E:$E,0)))</f>
        <v>Tin</v>
      </c>
      <c r="C193" s="297" t="str">
        <f ca="1">IF(LEN(A193)=0,"",INDEX('Smelter Reference List'!$C:$C,MATCH($A193,'Smelter Reference List'!$E:$E,0)))</f>
        <v>Gejiu Yunxin Nonferrous Electrolysis Co., Ltd.</v>
      </c>
      <c r="D193" s="161" t="str">
        <f ca="1">IF(ISERROR($S193),"",OFFSET('Smelter Reference List'!$C$4,$S193-4,0)&amp;"")</f>
        <v>Gejiu Yunxin Nonferrous Electrolysis Co., Ltd.</v>
      </c>
      <c r="E193" s="161" t="str">
        <f ca="1">IF(ISERROR($S193),"",OFFSET('Smelter Reference List'!$D$4,$S193-4,0)&amp;"")</f>
        <v>CHINA</v>
      </c>
      <c r="F193" s="161" t="str">
        <f ca="1">IF(ISERROR($S193),"",OFFSET('Smelter Reference List'!$E$4,$S193-4,0))</f>
        <v>CID001908</v>
      </c>
      <c r="G193" s="161" t="str">
        <f ca="1">IF(C193=$U$4,"Enter smelter details", IF(ISERROR($S193),"",OFFSET('Smelter Reference List'!$F$4,$S193-4,0)))</f>
        <v>CFSI</v>
      </c>
      <c r="H193" s="247">
        <f ca="1">IF(ISERROR($S193),"",OFFSET('Smelter Reference List'!$G$4,$S193-4,0))</f>
        <v>0</v>
      </c>
      <c r="I193" s="248" t="str">
        <f ca="1">IF(ISERROR($S193),"",OFFSET('Smelter Reference List'!$H$4,$S193-4,0))</f>
        <v>Geiju</v>
      </c>
      <c r="J193" s="248" t="str">
        <f ca="1">IF(ISERROR($S193),"",OFFSET('Smelter Reference List'!$I$4,$S193-4,0))</f>
        <v>Yunnan</v>
      </c>
      <c r="K193" s="245"/>
      <c r="L193" s="245"/>
      <c r="M193" s="245"/>
      <c r="N193" s="245"/>
      <c r="O193" s="245"/>
      <c r="P193" s="245"/>
      <c r="Q193" s="246"/>
      <c r="R193" s="233"/>
      <c r="S193" s="234">
        <f ca="1">IF(C193="",NA(),MATCH($B193&amp;$C193,'Smelter Reference List'!$J:$J,0))</f>
        <v>354</v>
      </c>
      <c r="T193" s="235"/>
      <c r="U193" s="235">
        <f t="shared" ca="1" si="6"/>
        <v>0</v>
      </c>
      <c r="V193" s="235"/>
      <c r="W193" s="235"/>
      <c r="Y193" s="228" t="str">
        <f t="shared" ca="1" si="7"/>
        <v>TinGejiu Yunxin Nonferrous Electrolysis Co., Ltd.</v>
      </c>
    </row>
    <row r="194" spans="1:25" s="228" customFormat="1" ht="20.25">
      <c r="A194" s="298" t="s">
        <v>1323</v>
      </c>
      <c r="B194" s="232" t="str">
        <f ca="1">IF(LEN(A194)=0,"",INDEX('Smelter Reference List'!$A:$A,MATCH($A194,'Smelter Reference List'!$E:$E,0)))</f>
        <v>Gold</v>
      </c>
      <c r="C194" s="297" t="str">
        <f ca="1">IF(LEN(A194)=0,"",INDEX('Smelter Reference List'!$C:$C,MATCH($A194,'Smelter Reference List'!$E:$E,0)))</f>
        <v>Great Wall Precious Metals Co., Ltd. of CBPM</v>
      </c>
      <c r="D194" s="161" t="str">
        <f ca="1">IF(ISERROR($S194),"",OFFSET('Smelter Reference List'!$C$4,$S194-4,0)&amp;"")</f>
        <v>Great Wall Precious Metals Co., Ltd. of CBPM</v>
      </c>
      <c r="E194" s="161" t="str">
        <f ca="1">IF(ISERROR($S194),"",OFFSET('Smelter Reference List'!$D$4,$S194-4,0)&amp;"")</f>
        <v>CHINA</v>
      </c>
      <c r="F194" s="161" t="str">
        <f ca="1">IF(ISERROR($S194),"",OFFSET('Smelter Reference List'!$E$4,$S194-4,0))</f>
        <v>CID001909</v>
      </c>
      <c r="G194" s="161" t="str">
        <f ca="1">IF(C194=$U$4,"Enter smelter details", IF(ISERROR($S194),"",OFFSET('Smelter Reference List'!$F$4,$S194-4,0)))</f>
        <v>CFSI</v>
      </c>
      <c r="H194" s="247">
        <f ca="1">IF(ISERROR($S194),"",OFFSET('Smelter Reference List'!$G$4,$S194-4,0))</f>
        <v>0</v>
      </c>
      <c r="I194" s="248" t="str">
        <f ca="1">IF(ISERROR($S194),"",OFFSET('Smelter Reference List'!$H$4,$S194-4,0))</f>
        <v>Chengdu</v>
      </c>
      <c r="J194" s="248" t="str">
        <f ca="1">IF(ISERROR($S194),"",OFFSET('Smelter Reference List'!$I$4,$S194-4,0))</f>
        <v>Sichuan</v>
      </c>
      <c r="K194" s="245"/>
      <c r="L194" s="245"/>
      <c r="M194" s="245"/>
      <c r="N194" s="245"/>
      <c r="O194" s="245"/>
      <c r="P194" s="245"/>
      <c r="Q194" s="246"/>
      <c r="R194" s="233"/>
      <c r="S194" s="234">
        <f ca="1">IF(C194="",NA(),MATCH($B194&amp;$C194,'Smelter Reference List'!$J:$J,0))</f>
        <v>65</v>
      </c>
      <c r="T194" s="235"/>
      <c r="U194" s="235">
        <f t="shared" ca="1" si="6"/>
        <v>0</v>
      </c>
      <c r="V194" s="235"/>
      <c r="W194" s="235"/>
      <c r="Y194" s="228" t="str">
        <f t="shared" ca="1" si="7"/>
        <v>GoldGreat Wall Precious Metals Co., Ltd. of CBPM</v>
      </c>
    </row>
    <row r="195" spans="1:25" s="228" customFormat="1" ht="20.25">
      <c r="A195" s="298" t="s">
        <v>1324</v>
      </c>
      <c r="B195" s="232" t="str">
        <f ca="1">IF(LEN(A195)=0,"",INDEX('Smelter Reference List'!$A:$A,MATCH($A195,'Smelter Reference List'!$E:$E,0)))</f>
        <v>Gold</v>
      </c>
      <c r="C195" s="297" t="str">
        <f ca="1">IF(LEN(A195)=0,"",INDEX('Smelter Reference List'!$C:$C,MATCH($A195,'Smelter Reference List'!$E:$E,0)))</f>
        <v>The Refinery of Shandong Gold Mining Co., Ltd.</v>
      </c>
      <c r="D195" s="161" t="str">
        <f ca="1">IF(ISERROR($S195),"",OFFSET('Smelter Reference List'!$C$4,$S195-4,0)&amp;"")</f>
        <v>The Refinery of Shandong Gold Mining Co., Ltd.</v>
      </c>
      <c r="E195" s="161" t="str">
        <f ca="1">IF(ISERROR($S195),"",OFFSET('Smelter Reference List'!$D$4,$S195-4,0)&amp;"")</f>
        <v>CHINA</v>
      </c>
      <c r="F195" s="161" t="str">
        <f ca="1">IF(ISERROR($S195),"",OFFSET('Smelter Reference List'!$E$4,$S195-4,0))</f>
        <v>CID001916</v>
      </c>
      <c r="G195" s="161" t="str">
        <f ca="1">IF(C195=$U$4,"Enter smelter details", IF(ISERROR($S195),"",OFFSET('Smelter Reference List'!$F$4,$S195-4,0)))</f>
        <v>CFSI</v>
      </c>
      <c r="H195" s="247">
        <f ca="1">IF(ISERROR($S195),"",OFFSET('Smelter Reference List'!$G$4,$S195-4,0))</f>
        <v>0</v>
      </c>
      <c r="I195" s="248" t="str">
        <f ca="1">IF(ISERROR($S195),"",OFFSET('Smelter Reference List'!$H$4,$S195-4,0))</f>
        <v>Laizhou</v>
      </c>
      <c r="J195" s="248" t="str">
        <f ca="1">IF(ISERROR($S195),"",OFFSET('Smelter Reference List'!$I$4,$S195-4,0))</f>
        <v>Yantai</v>
      </c>
      <c r="K195" s="245"/>
      <c r="L195" s="245"/>
      <c r="M195" s="245"/>
      <c r="N195" s="245"/>
      <c r="O195" s="245"/>
      <c r="P195" s="245"/>
      <c r="Q195" s="246"/>
      <c r="R195" s="233"/>
      <c r="S195" s="234">
        <f ca="1">IF(C195="",NA(),MATCH($B195&amp;$C195,'Smelter Reference List'!$J:$J,0))</f>
        <v>204</v>
      </c>
      <c r="T195" s="235"/>
      <c r="U195" s="235">
        <f t="shared" ca="1" si="6"/>
        <v>0</v>
      </c>
      <c r="V195" s="235"/>
      <c r="W195" s="235"/>
      <c r="Y195" s="228" t="str">
        <f t="shared" ca="1" si="7"/>
        <v>GoldThe Refinery of Shandong Gold Mining Co., Ltd.</v>
      </c>
    </row>
    <row r="196" spans="1:25" s="228" customFormat="1" ht="20.25">
      <c r="A196" s="298" t="s">
        <v>1325</v>
      </c>
      <c r="B196" s="232" t="str">
        <f ca="1">IF(LEN(A196)=0,"",INDEX('Smelter Reference List'!$A:$A,MATCH($A196,'Smelter Reference List'!$E:$E,0)))</f>
        <v>Gold</v>
      </c>
      <c r="C196" s="297" t="str">
        <f ca="1">IF(LEN(A196)=0,"",INDEX('Smelter Reference List'!$C:$C,MATCH($A196,'Smelter Reference List'!$E:$E,0)))</f>
        <v>Tokuriki Honten Co., Ltd.</v>
      </c>
      <c r="D196" s="161" t="str">
        <f ca="1">IF(ISERROR($S196),"",OFFSET('Smelter Reference List'!$C$4,$S196-4,0)&amp;"")</f>
        <v>Tokuriki Honten Co., Ltd.</v>
      </c>
      <c r="E196" s="161" t="str">
        <f ca="1">IF(ISERROR($S196),"",OFFSET('Smelter Reference List'!$D$4,$S196-4,0)&amp;"")</f>
        <v>JAPAN</v>
      </c>
      <c r="F196" s="161" t="str">
        <f ca="1">IF(ISERROR($S196),"",OFFSET('Smelter Reference List'!$E$4,$S196-4,0))</f>
        <v>CID001938</v>
      </c>
      <c r="G196" s="161" t="str">
        <f ca="1">IF(C196=$U$4,"Enter smelter details", IF(ISERROR($S196),"",OFFSET('Smelter Reference List'!$F$4,$S196-4,0)))</f>
        <v>CFSI</v>
      </c>
      <c r="H196" s="247">
        <f ca="1">IF(ISERROR($S196),"",OFFSET('Smelter Reference List'!$G$4,$S196-4,0))</f>
        <v>0</v>
      </c>
      <c r="I196" s="248" t="str">
        <f ca="1">IF(ISERROR($S196),"",OFFSET('Smelter Reference List'!$H$4,$S196-4,0))</f>
        <v>Kuki</v>
      </c>
      <c r="J196" s="248" t="str">
        <f ca="1">IF(ISERROR($S196),"",OFFSET('Smelter Reference List'!$I$4,$S196-4,0))</f>
        <v>Saitama</v>
      </c>
      <c r="K196" s="245"/>
      <c r="L196" s="245"/>
      <c r="M196" s="245"/>
      <c r="N196" s="245"/>
      <c r="O196" s="245"/>
      <c r="P196" s="245"/>
      <c r="Q196" s="246"/>
      <c r="R196" s="233"/>
      <c r="S196" s="234">
        <f ca="1">IF(C196="",NA(),MATCH($B196&amp;$C196,'Smelter Reference List'!$J:$J,0))</f>
        <v>205</v>
      </c>
      <c r="T196" s="235"/>
      <c r="U196" s="235">
        <f t="shared" ca="1" si="6"/>
        <v>0</v>
      </c>
      <c r="V196" s="235"/>
      <c r="W196" s="235"/>
      <c r="Y196" s="228" t="str">
        <f t="shared" ca="1" si="7"/>
        <v>GoldTokuriki Honten Co., Ltd.</v>
      </c>
    </row>
    <row r="197" spans="1:25" s="228" customFormat="1" ht="20.25">
      <c r="A197" s="298" t="s">
        <v>1326</v>
      </c>
      <c r="B197" s="232" t="str">
        <f ca="1">IF(LEN(A197)=0,"",INDEX('Smelter Reference List'!$A:$A,MATCH($A197,'Smelter Reference List'!$E:$E,0)))</f>
        <v>Gold</v>
      </c>
      <c r="C197" s="297" t="str">
        <f ca="1">IF(LEN(A197)=0,"",INDEX('Smelter Reference List'!$C:$C,MATCH($A197,'Smelter Reference List'!$E:$E,0)))</f>
        <v>Tongling Nonferrous Metals Group Co., Ltd.</v>
      </c>
      <c r="D197" s="161" t="str">
        <f ca="1">IF(ISERROR($S197),"",OFFSET('Smelter Reference List'!$C$4,$S197-4,0)&amp;"")</f>
        <v>Tongling Nonferrous Metals Group Co., Ltd.</v>
      </c>
      <c r="E197" s="161" t="str">
        <f ca="1">IF(ISERROR($S197),"",OFFSET('Smelter Reference List'!$D$4,$S197-4,0)&amp;"")</f>
        <v>CHINA</v>
      </c>
      <c r="F197" s="161" t="str">
        <f ca="1">IF(ISERROR($S197),"",OFFSET('Smelter Reference List'!$E$4,$S197-4,0))</f>
        <v>CID001947</v>
      </c>
      <c r="G197" s="161" t="str">
        <f ca="1">IF(C197=$U$4,"Enter smelter details", IF(ISERROR($S197),"",OFFSET('Smelter Reference List'!$F$4,$S197-4,0)))</f>
        <v>CFSI</v>
      </c>
      <c r="H197" s="247">
        <f ca="1">IF(ISERROR($S197),"",OFFSET('Smelter Reference List'!$G$4,$S197-4,0))</f>
        <v>0</v>
      </c>
      <c r="I197" s="248" t="str">
        <f ca="1">IF(ISERROR($S197),"",OFFSET('Smelter Reference List'!$H$4,$S197-4,0))</f>
        <v>Tongling</v>
      </c>
      <c r="J197" s="248" t="str">
        <f ca="1">IF(ISERROR($S197),"",OFFSET('Smelter Reference List'!$I$4,$S197-4,0))</f>
        <v>Anhui</v>
      </c>
      <c r="K197" s="245"/>
      <c r="L197" s="245"/>
      <c r="M197" s="245"/>
      <c r="N197" s="245"/>
      <c r="O197" s="245"/>
      <c r="P197" s="245"/>
      <c r="Q197" s="246"/>
      <c r="R197" s="233"/>
      <c r="S197" s="234">
        <f ca="1">IF(C197="",NA(),MATCH($B197&amp;$C197,'Smelter Reference List'!$J:$J,0))</f>
        <v>206</v>
      </c>
      <c r="T197" s="235"/>
      <c r="U197" s="235">
        <f t="shared" ca="1" si="6"/>
        <v>0</v>
      </c>
      <c r="V197" s="235"/>
      <c r="W197" s="235"/>
      <c r="Y197" s="228" t="str">
        <f t="shared" ca="1" si="7"/>
        <v>GoldTongling Nonferrous Metals Group Co., Ltd.</v>
      </c>
    </row>
    <row r="198" spans="1:25" s="228" customFormat="1" ht="20.25">
      <c r="A198" s="298" t="s">
        <v>1327</v>
      </c>
      <c r="B198" s="232" t="str">
        <f ca="1">IF(LEN(A198)=0,"",INDEX('Smelter Reference List'!$A:$A,MATCH($A198,'Smelter Reference List'!$E:$E,0)))</f>
        <v>Gold</v>
      </c>
      <c r="C198" s="297" t="str">
        <f ca="1">IF(LEN(A198)=0,"",INDEX('Smelter Reference List'!$C:$C,MATCH($A198,'Smelter Reference List'!$E:$E,0)))</f>
        <v>Torecom</v>
      </c>
      <c r="D198" s="161" t="str">
        <f ca="1">IF(ISERROR($S198),"",OFFSET('Smelter Reference List'!$C$4,$S198-4,0)&amp;"")</f>
        <v>Torecom</v>
      </c>
      <c r="E198" s="161" t="str">
        <f ca="1">IF(ISERROR($S198),"",OFFSET('Smelter Reference List'!$D$4,$S198-4,0)&amp;"")</f>
        <v>KOREA, REPUBLIC OF</v>
      </c>
      <c r="F198" s="161" t="str">
        <f ca="1">IF(ISERROR($S198),"",OFFSET('Smelter Reference List'!$E$4,$S198-4,0))</f>
        <v>CID001955</v>
      </c>
      <c r="G198" s="161" t="str">
        <f ca="1">IF(C198=$U$4,"Enter smelter details", IF(ISERROR($S198),"",OFFSET('Smelter Reference List'!$F$4,$S198-4,0)))</f>
        <v>CFSI</v>
      </c>
      <c r="H198" s="247">
        <f ca="1">IF(ISERROR($S198),"",OFFSET('Smelter Reference List'!$G$4,$S198-4,0))</f>
        <v>0</v>
      </c>
      <c r="I198" s="248" t="str">
        <f ca="1">IF(ISERROR($S198),"",OFFSET('Smelter Reference List'!$H$4,$S198-4,0))</f>
        <v>Asan</v>
      </c>
      <c r="J198" s="248" t="str">
        <f ca="1">IF(ISERROR($S198),"",OFFSET('Smelter Reference List'!$I$4,$S198-4,0))</f>
        <v>Chungcheong</v>
      </c>
      <c r="K198" s="245"/>
      <c r="L198" s="245"/>
      <c r="M198" s="245"/>
      <c r="N198" s="245"/>
      <c r="O198" s="245"/>
      <c r="P198" s="245"/>
      <c r="Q198" s="246"/>
      <c r="R198" s="233"/>
      <c r="S198" s="234">
        <f ca="1">IF(C198="",NA(),MATCH($B198&amp;$C198,'Smelter Reference List'!$J:$J,0))</f>
        <v>210</v>
      </c>
      <c r="T198" s="235"/>
      <c r="U198" s="235">
        <f t="shared" ca="1" si="6"/>
        <v>0</v>
      </c>
      <c r="V198" s="235"/>
      <c r="W198" s="235"/>
      <c r="Y198" s="228" t="str">
        <f t="shared" ca="1" si="7"/>
        <v>GoldTorecom</v>
      </c>
    </row>
    <row r="199" spans="1:25" s="228" customFormat="1" ht="20.25">
      <c r="A199" s="298" t="s">
        <v>1360</v>
      </c>
      <c r="B199" s="232" t="str">
        <f ca="1">IF(LEN(A199)=0,"",INDEX('Smelter Reference List'!$A:$A,MATCH($A199,'Smelter Reference List'!$E:$E,0)))</f>
        <v>Tantalum</v>
      </c>
      <c r="C199" s="297" t="str">
        <f ca="1">IF(LEN(A199)=0,"",INDEX('Smelter Reference List'!$C:$C,MATCH($A199,'Smelter Reference List'!$E:$E,0)))</f>
        <v>Ulba Metallurgical Plant JSC</v>
      </c>
      <c r="D199" s="161" t="str">
        <f ca="1">IF(ISERROR($S199),"",OFFSET('Smelter Reference List'!$C$4,$S199-4,0)&amp;"")</f>
        <v>Ulba Metallurgical Plant JSC</v>
      </c>
      <c r="E199" s="161" t="str">
        <f ca="1">IF(ISERROR($S199),"",OFFSET('Smelter Reference List'!$D$4,$S199-4,0)&amp;"")</f>
        <v>KAZAKHSTAN</v>
      </c>
      <c r="F199" s="161" t="str">
        <f ca="1">IF(ISERROR($S199),"",OFFSET('Smelter Reference List'!$E$4,$S199-4,0))</f>
        <v>CID001969</v>
      </c>
      <c r="G199" s="161" t="str">
        <f ca="1">IF(C199=$U$4,"Enter smelter details", IF(ISERROR($S199),"",OFFSET('Smelter Reference List'!$F$4,$S199-4,0)))</f>
        <v>CFSI</v>
      </c>
      <c r="H199" s="247">
        <f ca="1">IF(ISERROR($S199),"",OFFSET('Smelter Reference List'!$G$4,$S199-4,0))</f>
        <v>0</v>
      </c>
      <c r="I199" s="248" t="str">
        <f ca="1">IF(ISERROR($S199),"",OFFSET('Smelter Reference List'!$H$4,$S199-4,0))</f>
        <v>Ust-Kamenogorsk</v>
      </c>
      <c r="J199" s="248" t="str">
        <f ca="1">IF(ISERROR($S199),"",OFFSET('Smelter Reference List'!$I$4,$S199-4,0))</f>
        <v>East Kazakhstan</v>
      </c>
      <c r="K199" s="245"/>
      <c r="L199" s="245"/>
      <c r="M199" s="245"/>
      <c r="N199" s="245"/>
      <c r="O199" s="245"/>
      <c r="P199" s="245"/>
      <c r="Q199" s="246"/>
      <c r="R199" s="233"/>
      <c r="S199" s="234">
        <f ca="1">IF(C199="",NA(),MATCH($B199&amp;$C199,'Smelter Reference List'!$J:$J,0))</f>
        <v>294</v>
      </c>
      <c r="T199" s="235"/>
      <c r="U199" s="235">
        <f t="shared" ca="1" si="6"/>
        <v>0</v>
      </c>
      <c r="V199" s="235"/>
      <c r="W199" s="235"/>
      <c r="Y199" s="228" t="str">
        <f t="shared" ca="1" si="7"/>
        <v>TantalumUlba Metallurgical Plant JSC</v>
      </c>
    </row>
    <row r="200" spans="1:25" s="228" customFormat="1" ht="20.25">
      <c r="A200" s="298" t="s">
        <v>1328</v>
      </c>
      <c r="B200" s="232" t="str">
        <f ca="1">IF(LEN(A200)=0,"",INDEX('Smelter Reference List'!$A:$A,MATCH($A200,'Smelter Reference List'!$E:$E,0)))</f>
        <v>Gold</v>
      </c>
      <c r="C200" s="297" t="str">
        <f ca="1">IF(LEN(A200)=0,"",INDEX('Smelter Reference List'!$C:$C,MATCH($A200,'Smelter Reference List'!$E:$E,0)))</f>
        <v>Umicore Brasil Ltda.</v>
      </c>
      <c r="D200" s="161" t="str">
        <f ca="1">IF(ISERROR($S200),"",OFFSET('Smelter Reference List'!$C$4,$S200-4,0)&amp;"")</f>
        <v>Umicore Brasil Ltda.</v>
      </c>
      <c r="E200" s="161" t="str">
        <f ca="1">IF(ISERROR($S200),"",OFFSET('Smelter Reference List'!$D$4,$S200-4,0)&amp;"")</f>
        <v>BRAZIL</v>
      </c>
      <c r="F200" s="161" t="str">
        <f ca="1">IF(ISERROR($S200),"",OFFSET('Smelter Reference List'!$E$4,$S200-4,0))</f>
        <v>CID001977</v>
      </c>
      <c r="G200" s="161" t="str">
        <f ca="1">IF(C200=$U$4,"Enter smelter details", IF(ISERROR($S200),"",OFFSET('Smelter Reference List'!$F$4,$S200-4,0)))</f>
        <v>CFSI</v>
      </c>
      <c r="H200" s="247">
        <f ca="1">IF(ISERROR($S200),"",OFFSET('Smelter Reference List'!$G$4,$S200-4,0))</f>
        <v>0</v>
      </c>
      <c r="I200" s="248" t="str">
        <f ca="1">IF(ISERROR($S200),"",OFFSET('Smelter Reference List'!$H$4,$S200-4,0))</f>
        <v>Guarulhos</v>
      </c>
      <c r="J200" s="248" t="str">
        <f ca="1">IF(ISERROR($S200),"",OFFSET('Smelter Reference List'!$I$4,$S200-4,0))</f>
        <v>São Paulo</v>
      </c>
      <c r="K200" s="245"/>
      <c r="L200" s="245"/>
      <c r="M200" s="245"/>
      <c r="N200" s="245"/>
      <c r="O200" s="245"/>
      <c r="P200" s="245"/>
      <c r="Q200" s="246"/>
      <c r="R200" s="233"/>
      <c r="S200" s="234">
        <f ca="1">IF(C200="",NA(),MATCH($B200&amp;$C200,'Smelter Reference List'!$J:$J,0))</f>
        <v>212</v>
      </c>
      <c r="T200" s="235"/>
      <c r="U200" s="235">
        <f t="shared" ca="1" si="6"/>
        <v>0</v>
      </c>
      <c r="V200" s="235"/>
      <c r="W200" s="235"/>
      <c r="Y200" s="228" t="str">
        <f t="shared" ca="1" si="7"/>
        <v>GoldUmicore Brasil Ltda.</v>
      </c>
    </row>
    <row r="201" spans="1:25" s="228" customFormat="1" ht="20.25">
      <c r="A201" s="298" t="s">
        <v>1329</v>
      </c>
      <c r="B201" s="232" t="str">
        <f ca="1">IF(LEN(A201)=0,"",INDEX('Smelter Reference List'!$A:$A,MATCH($A201,'Smelter Reference List'!$E:$E,0)))</f>
        <v>Gold</v>
      </c>
      <c r="C201" s="297" t="str">
        <f ca="1">IF(LEN(A201)=0,"",INDEX('Smelter Reference List'!$C:$C,MATCH($A201,'Smelter Reference List'!$E:$E,0)))</f>
        <v>Umicore S.A. Business Unit Precious Metals Refining</v>
      </c>
      <c r="D201" s="161" t="str">
        <f ca="1">IF(ISERROR($S201),"",OFFSET('Smelter Reference List'!$C$4,$S201-4,0)&amp;"")</f>
        <v>Umicore S.A. Business Unit Precious Metals Refining</v>
      </c>
      <c r="E201" s="161" t="str">
        <f ca="1">IF(ISERROR($S201),"",OFFSET('Smelter Reference List'!$D$4,$S201-4,0)&amp;"")</f>
        <v>BELGIUM</v>
      </c>
      <c r="F201" s="161" t="str">
        <f ca="1">IF(ISERROR($S201),"",OFFSET('Smelter Reference List'!$E$4,$S201-4,0))</f>
        <v>CID001980</v>
      </c>
      <c r="G201" s="161" t="str">
        <f ca="1">IF(C201=$U$4,"Enter smelter details", IF(ISERROR($S201),"",OFFSET('Smelter Reference List'!$F$4,$S201-4,0)))</f>
        <v>CFSI</v>
      </c>
      <c r="H201" s="247">
        <f ca="1">IF(ISERROR($S201),"",OFFSET('Smelter Reference List'!$G$4,$S201-4,0))</f>
        <v>0</v>
      </c>
      <c r="I201" s="248" t="str">
        <f ca="1">IF(ISERROR($S201),"",OFFSET('Smelter Reference List'!$H$4,$S201-4,0))</f>
        <v>Hoboken</v>
      </c>
      <c r="J201" s="248" t="str">
        <f ca="1">IF(ISERROR($S201),"",OFFSET('Smelter Reference List'!$I$4,$S201-4,0))</f>
        <v>Antwerp</v>
      </c>
      <c r="K201" s="245"/>
      <c r="L201" s="245"/>
      <c r="M201" s="245"/>
      <c r="N201" s="245"/>
      <c r="O201" s="245"/>
      <c r="P201" s="245"/>
      <c r="Q201" s="246"/>
      <c r="R201" s="233"/>
      <c r="S201" s="234">
        <f ca="1">IF(C201="",NA(),MATCH($B201&amp;$C201,'Smelter Reference List'!$J:$J,0))</f>
        <v>214</v>
      </c>
      <c r="T201" s="235"/>
      <c r="U201" s="235">
        <f t="shared" ca="1" si="6"/>
        <v>0</v>
      </c>
      <c r="V201" s="235"/>
      <c r="W201" s="235"/>
      <c r="Y201" s="228" t="str">
        <f t="shared" ca="1" si="7"/>
        <v>GoldUmicore S.A. Business Unit Precious Metals Refining</v>
      </c>
    </row>
    <row r="202" spans="1:25" s="228" customFormat="1" ht="20.25">
      <c r="A202" s="298" t="s">
        <v>1330</v>
      </c>
      <c r="B202" s="232" t="str">
        <f ca="1">IF(LEN(A202)=0,"",INDEX('Smelter Reference List'!$A:$A,MATCH($A202,'Smelter Reference List'!$E:$E,0)))</f>
        <v>Gold</v>
      </c>
      <c r="C202" s="297" t="str">
        <f ca="1">IF(LEN(A202)=0,"",INDEX('Smelter Reference List'!$C:$C,MATCH($A202,'Smelter Reference List'!$E:$E,0)))</f>
        <v>United Precious Metal Refining, Inc.</v>
      </c>
      <c r="D202" s="161" t="str">
        <f ca="1">IF(ISERROR($S202),"",OFFSET('Smelter Reference List'!$C$4,$S202-4,0)&amp;"")</f>
        <v>United Precious Metal Refining, Inc.</v>
      </c>
      <c r="E202" s="161" t="str">
        <f ca="1">IF(ISERROR($S202),"",OFFSET('Smelter Reference List'!$D$4,$S202-4,0)&amp;"")</f>
        <v>UNITED STATES</v>
      </c>
      <c r="F202" s="161" t="str">
        <f ca="1">IF(ISERROR($S202),"",OFFSET('Smelter Reference List'!$E$4,$S202-4,0))</f>
        <v>CID001993</v>
      </c>
      <c r="G202" s="161" t="str">
        <f ca="1">IF(C202=$U$4,"Enter smelter details", IF(ISERROR($S202),"",OFFSET('Smelter Reference List'!$F$4,$S202-4,0)))</f>
        <v>CFSI</v>
      </c>
      <c r="H202" s="247">
        <f ca="1">IF(ISERROR($S202),"",OFFSET('Smelter Reference List'!$G$4,$S202-4,0))</f>
        <v>0</v>
      </c>
      <c r="I202" s="248" t="str">
        <f ca="1">IF(ISERROR($S202),"",OFFSET('Smelter Reference List'!$H$4,$S202-4,0))</f>
        <v>Alden</v>
      </c>
      <c r="J202" s="248" t="str">
        <f ca="1">IF(ISERROR($S202),"",OFFSET('Smelter Reference List'!$I$4,$S202-4,0))</f>
        <v>New York</v>
      </c>
      <c r="K202" s="245"/>
      <c r="L202" s="245"/>
      <c r="M202" s="245"/>
      <c r="N202" s="245"/>
      <c r="O202" s="245"/>
      <c r="P202" s="245"/>
      <c r="Q202" s="246"/>
      <c r="R202" s="233"/>
      <c r="S202" s="234">
        <f ca="1">IF(C202="",NA(),MATCH($B202&amp;$C202,'Smelter Reference List'!$J:$J,0))</f>
        <v>215</v>
      </c>
      <c r="T202" s="235"/>
      <c r="U202" s="235">
        <f t="shared" ca="1" si="6"/>
        <v>0</v>
      </c>
      <c r="V202" s="235"/>
      <c r="W202" s="235"/>
      <c r="Y202" s="228" t="str">
        <f t="shared" ca="1" si="7"/>
        <v>GoldUnited Precious Metal Refining, Inc.</v>
      </c>
    </row>
    <row r="203" spans="1:25" s="228" customFormat="1" ht="20.25">
      <c r="A203" s="298" t="s">
        <v>1331</v>
      </c>
      <c r="B203" s="232" t="str">
        <f ca="1">IF(LEN(A203)=0,"",INDEX('Smelter Reference List'!$A:$A,MATCH($A203,'Smelter Reference List'!$E:$E,0)))</f>
        <v>Gold</v>
      </c>
      <c r="C203" s="297" t="str">
        <f ca="1">IF(LEN(A203)=0,"",INDEX('Smelter Reference List'!$C:$C,MATCH($A203,'Smelter Reference List'!$E:$E,0)))</f>
        <v>Valcambi S.A.</v>
      </c>
      <c r="D203" s="161" t="str">
        <f ca="1">IF(ISERROR($S203),"",OFFSET('Smelter Reference List'!$C$4,$S203-4,0)&amp;"")</f>
        <v>Valcambi S.A.</v>
      </c>
      <c r="E203" s="161" t="str">
        <f ca="1">IF(ISERROR($S203),"",OFFSET('Smelter Reference List'!$D$4,$S203-4,0)&amp;"")</f>
        <v>SWITZERLAND</v>
      </c>
      <c r="F203" s="161" t="str">
        <f ca="1">IF(ISERROR($S203),"",OFFSET('Smelter Reference List'!$E$4,$S203-4,0))</f>
        <v>CID002003</v>
      </c>
      <c r="G203" s="161" t="str">
        <f ca="1">IF(C203=$U$4,"Enter smelter details", IF(ISERROR($S203),"",OFFSET('Smelter Reference List'!$F$4,$S203-4,0)))</f>
        <v>CFSI</v>
      </c>
      <c r="H203" s="247">
        <f ca="1">IF(ISERROR($S203),"",OFFSET('Smelter Reference List'!$G$4,$S203-4,0))</f>
        <v>0</v>
      </c>
      <c r="I203" s="248" t="str">
        <f ca="1">IF(ISERROR($S203),"",OFFSET('Smelter Reference List'!$H$4,$S203-4,0))</f>
        <v>Balerna</v>
      </c>
      <c r="J203" s="248" t="str">
        <f ca="1">IF(ISERROR($S203),"",OFFSET('Smelter Reference List'!$I$4,$S203-4,0))</f>
        <v>Ticino</v>
      </c>
      <c r="K203" s="245"/>
      <c r="L203" s="245"/>
      <c r="M203" s="245"/>
      <c r="N203" s="245"/>
      <c r="O203" s="245"/>
      <c r="P203" s="245"/>
      <c r="Q203" s="246"/>
      <c r="R203" s="233"/>
      <c r="S203" s="234">
        <f ca="1">IF(C203="",NA(),MATCH($B203&amp;$C203,'Smelter Reference List'!$J:$J,0))</f>
        <v>217</v>
      </c>
      <c r="T203" s="235"/>
      <c r="U203" s="235">
        <f t="shared" ca="1" si="6"/>
        <v>0</v>
      </c>
      <c r="V203" s="235"/>
      <c r="W203" s="235"/>
      <c r="Y203" s="228" t="str">
        <f t="shared" ca="1" si="7"/>
        <v>GoldValcambi S.A.</v>
      </c>
    </row>
    <row r="204" spans="1:25" s="228" customFormat="1" ht="20.25">
      <c r="A204" s="298" t="s">
        <v>2577</v>
      </c>
      <c r="B204" s="232" t="str">
        <f ca="1">IF(LEN(A204)=0,"",INDEX('Smelter Reference List'!$A:$A,MATCH($A204,'Smelter Reference List'!$E:$E,0)))</f>
        <v>Tungsten</v>
      </c>
      <c r="C204" s="297" t="str">
        <f ca="1">IF(LEN(A204)=0,"",INDEX('Smelter Reference List'!$C:$C,MATCH($A204,'Smelter Reference List'!$E:$E,0)))</f>
        <v>Vietnam Youngsun Tungsten Industry Co., Ltd.</v>
      </c>
      <c r="D204" s="161" t="str">
        <f ca="1">IF(ISERROR($S204),"",OFFSET('Smelter Reference List'!$C$4,$S204-4,0)&amp;"")</f>
        <v>Vietnam Youngsun Tungsten Industry Co., Ltd.</v>
      </c>
      <c r="E204" s="161" t="str">
        <f ca="1">IF(ISERROR($S204),"",OFFSET('Smelter Reference List'!$D$4,$S204-4,0)&amp;"")</f>
        <v>VIET NAM</v>
      </c>
      <c r="F204" s="161" t="str">
        <f ca="1">IF(ISERROR($S204),"",OFFSET('Smelter Reference List'!$E$4,$S204-4,0))</f>
        <v>CID002011</v>
      </c>
      <c r="G204" s="161" t="str">
        <f ca="1">IF(C204=$U$4,"Enter smelter details", IF(ISERROR($S204),"",OFFSET('Smelter Reference List'!$F$4,$S204-4,0)))</f>
        <v>CFSI</v>
      </c>
      <c r="H204" s="247">
        <f ca="1">IF(ISERROR($S204),"",OFFSET('Smelter Reference List'!$G$4,$S204-4,0))</f>
        <v>0</v>
      </c>
      <c r="I204" s="248" t="str">
        <f ca="1">IF(ISERROR($S204),"",OFFSET('Smelter Reference List'!$H$4,$S204-4,0))</f>
        <v>Halong City</v>
      </c>
      <c r="J204" s="248" t="str">
        <f ca="1">IF(ISERROR($S204),"",OFFSET('Smelter Reference List'!$I$4,$S204-4,0))</f>
        <v>Quang Ninh</v>
      </c>
      <c r="K204" s="245"/>
      <c r="L204" s="245"/>
      <c r="M204" s="245"/>
      <c r="N204" s="245"/>
      <c r="O204" s="245"/>
      <c r="P204" s="245"/>
      <c r="Q204" s="246"/>
      <c r="R204" s="233"/>
      <c r="S204" s="234">
        <f ca="1">IF(C204="",NA(),MATCH($B204&amp;$C204,'Smelter Reference List'!$J:$J,0))</f>
        <v>525</v>
      </c>
      <c r="T204" s="235"/>
      <c r="U204" s="235">
        <f t="shared" ca="1" si="6"/>
        <v>0</v>
      </c>
      <c r="V204" s="235"/>
      <c r="W204" s="235"/>
      <c r="Y204" s="228" t="str">
        <f t="shared" ca="1" si="7"/>
        <v>TungstenVietnam Youngsun Tungsten Industry Co., Ltd.</v>
      </c>
    </row>
    <row r="205" spans="1:25" s="228" customFormat="1" ht="20.25">
      <c r="A205" s="298" t="s">
        <v>3518</v>
      </c>
      <c r="B205" s="232" t="str">
        <f ca="1">IF(LEN(A205)=0,"",INDEX('Smelter Reference List'!$A:$A,MATCH($A205,'Smelter Reference List'!$E:$E,0)))</f>
        <v>Tin</v>
      </c>
      <c r="C205" s="297" t="str">
        <f ca="1">IF(LEN(A205)=0,"",INDEX('Smelter Reference List'!$C:$C,MATCH($A205,'Smelter Reference List'!$E:$E,0)))</f>
        <v>VQB Mineral and Trading Group JSC</v>
      </c>
      <c r="D205" s="161" t="str">
        <f ca="1">IF(ISERROR($S205),"",OFFSET('Smelter Reference List'!$C$4,$S205-4,0)&amp;"")</f>
        <v>VQB Mineral and Trading Group JSC</v>
      </c>
      <c r="E205" s="161" t="str">
        <f ca="1">IF(ISERROR($S205),"",OFFSET('Smelter Reference List'!$D$4,$S205-4,0)&amp;"")</f>
        <v>VIET NAM</v>
      </c>
      <c r="F205" s="161" t="str">
        <f ca="1">IF(ISERROR($S205),"",OFFSET('Smelter Reference List'!$E$4,$S205-4,0))</f>
        <v>CID002015</v>
      </c>
      <c r="G205" s="161" t="str">
        <f ca="1">IF(C205=$U$4,"Enter smelter details", IF(ISERROR($S205),"",OFFSET('Smelter Reference List'!$F$4,$S205-4,0)))</f>
        <v>CFSI</v>
      </c>
      <c r="H205" s="247">
        <f ca="1">IF(ISERROR($S205),"",OFFSET('Smelter Reference List'!$G$4,$S205-4,0))</f>
        <v>0</v>
      </c>
      <c r="I205" s="248" t="str">
        <f ca="1">IF(ISERROR($S205),"",OFFSET('Smelter Reference List'!$H$4,$S205-4,0))</f>
        <v>Nguyen Van Ngoc</v>
      </c>
      <c r="J205" s="248" t="str">
        <f ca="1">IF(ISERROR($S205),"",OFFSET('Smelter Reference List'!$I$4,$S205-4,0))</f>
        <v>Hanoi</v>
      </c>
      <c r="K205" s="245"/>
      <c r="L205" s="245"/>
      <c r="M205" s="245"/>
      <c r="N205" s="245"/>
      <c r="O205" s="245"/>
      <c r="P205" s="245"/>
      <c r="Q205" s="246"/>
      <c r="R205" s="233"/>
      <c r="S205" s="234">
        <f ca="1">IF(C205="",NA(),MATCH($B205&amp;$C205,'Smelter Reference List'!$J:$J,0))</f>
        <v>451</v>
      </c>
      <c r="T205" s="235"/>
      <c r="U205" s="235">
        <f t="shared" ca="1" si="6"/>
        <v>0</v>
      </c>
      <c r="V205" s="235"/>
      <c r="W205" s="235"/>
      <c r="Y205" s="228" t="str">
        <f t="shared" ca="1" si="7"/>
        <v>TinVQB Mineral and Trading Group JSC</v>
      </c>
    </row>
    <row r="206" spans="1:25" s="228" customFormat="1" ht="20.25">
      <c r="A206" s="298" t="s">
        <v>1332</v>
      </c>
      <c r="B206" s="232" t="str">
        <f ca="1">IF(LEN(A206)=0,"",INDEX('Smelter Reference List'!$A:$A,MATCH($A206,'Smelter Reference List'!$E:$E,0)))</f>
        <v>Gold</v>
      </c>
      <c r="C206" s="297" t="str">
        <f ca="1">IF(LEN(A206)=0,"",INDEX('Smelter Reference List'!$C:$C,MATCH($A206,'Smelter Reference List'!$E:$E,0)))</f>
        <v>Western Australian Mint trading as The Perth Mint</v>
      </c>
      <c r="D206" s="161" t="str">
        <f ca="1">IF(ISERROR($S206),"",OFFSET('Smelter Reference List'!$C$4,$S206-4,0)&amp;"")</f>
        <v>Western Australian Mint trading as The Perth Mint</v>
      </c>
      <c r="E206" s="161" t="str">
        <f ca="1">IF(ISERROR($S206),"",OFFSET('Smelter Reference List'!$D$4,$S206-4,0)&amp;"")</f>
        <v>AUSTRALIA</v>
      </c>
      <c r="F206" s="161" t="str">
        <f ca="1">IF(ISERROR($S206),"",OFFSET('Smelter Reference List'!$E$4,$S206-4,0))</f>
        <v>CID002030</v>
      </c>
      <c r="G206" s="161" t="str">
        <f ca="1">IF(C206=$U$4,"Enter smelter details", IF(ISERROR($S206),"",OFFSET('Smelter Reference List'!$F$4,$S206-4,0)))</f>
        <v>CFSI</v>
      </c>
      <c r="H206" s="247">
        <f ca="1">IF(ISERROR($S206),"",OFFSET('Smelter Reference List'!$G$4,$S206-4,0))</f>
        <v>0</v>
      </c>
      <c r="I206" s="248" t="str">
        <f ca="1">IF(ISERROR($S206),"",OFFSET('Smelter Reference List'!$H$4,$S206-4,0))</f>
        <v>Newburn</v>
      </c>
      <c r="J206" s="248" t="str">
        <f ca="1">IF(ISERROR($S206),"",OFFSET('Smelter Reference List'!$I$4,$S206-4,0))</f>
        <v>Western Australia</v>
      </c>
      <c r="K206" s="245"/>
      <c r="L206" s="245"/>
      <c r="M206" s="245"/>
      <c r="N206" s="245"/>
      <c r="O206" s="245"/>
      <c r="P206" s="245"/>
      <c r="Q206" s="246"/>
      <c r="R206" s="233"/>
      <c r="S206" s="234">
        <f ca="1">IF(C206="",NA(),MATCH($B206&amp;$C206,'Smelter Reference List'!$J:$J,0))</f>
        <v>218</v>
      </c>
      <c r="T206" s="235"/>
      <c r="U206" s="235">
        <f t="shared" ca="1" si="6"/>
        <v>0</v>
      </c>
      <c r="V206" s="235"/>
      <c r="W206" s="235"/>
      <c r="Y206" s="228" t="str">
        <f t="shared" ca="1" si="7"/>
        <v>GoldWestern Australian Mint trading as The Perth Mint</v>
      </c>
    </row>
    <row r="207" spans="1:25" s="228" customFormat="1" ht="20.25">
      <c r="A207" s="298" t="s">
        <v>1405</v>
      </c>
      <c r="B207" s="232" t="str">
        <f ca="1">IF(LEN(A207)=0,"",INDEX('Smelter Reference List'!$A:$A,MATCH($A207,'Smelter Reference List'!$E:$E,0)))</f>
        <v>Tin</v>
      </c>
      <c r="C207" s="297" t="str">
        <f ca="1">IF(LEN(A207)=0,"",INDEX('Smelter Reference List'!$C:$C,MATCH($A207,'Smelter Reference List'!$E:$E,0)))</f>
        <v>White Solder Metalurgia e Mineração Ltda.</v>
      </c>
      <c r="D207" s="161" t="str">
        <f ca="1">IF(ISERROR($S207),"",OFFSET('Smelter Reference List'!$C$4,$S207-4,0)&amp;"")</f>
        <v>White Solder Metalurgia e Mineração Ltda.</v>
      </c>
      <c r="E207" s="161" t="str">
        <f ca="1">IF(ISERROR($S207),"",OFFSET('Smelter Reference List'!$D$4,$S207-4,0)&amp;"")</f>
        <v>BRAZIL</v>
      </c>
      <c r="F207" s="161" t="str">
        <f ca="1">IF(ISERROR($S207),"",OFFSET('Smelter Reference List'!$E$4,$S207-4,0))</f>
        <v>CID002036</v>
      </c>
      <c r="G207" s="161" t="str">
        <f ca="1">IF(C207=$U$4,"Enter smelter details", IF(ISERROR($S207),"",OFFSET('Smelter Reference List'!$F$4,$S207-4,0)))</f>
        <v>CFSI</v>
      </c>
      <c r="H207" s="247">
        <f ca="1">IF(ISERROR($S207),"",OFFSET('Smelter Reference List'!$G$4,$S207-4,0))</f>
        <v>0</v>
      </c>
      <c r="I207" s="248" t="str">
        <f ca="1">IF(ISERROR($S207),"",OFFSET('Smelter Reference List'!$H$4,$S207-4,0))</f>
        <v>Ariquemes</v>
      </c>
      <c r="J207" s="248" t="str">
        <f ca="1">IF(ISERROR($S207),"",OFFSET('Smelter Reference List'!$I$4,$S207-4,0))</f>
        <v>Rondonia</v>
      </c>
      <c r="K207" s="245"/>
      <c r="L207" s="245"/>
      <c r="M207" s="245"/>
      <c r="N207" s="245"/>
      <c r="O207" s="245"/>
      <c r="P207" s="245"/>
      <c r="Q207" s="246"/>
      <c r="R207" s="233"/>
      <c r="S207" s="234">
        <f ca="1">IF(C207="",NA(),MATCH($B207&amp;$C207,'Smelter Reference List'!$J:$J,0))</f>
        <v>452</v>
      </c>
      <c r="T207" s="235"/>
      <c r="U207" s="235">
        <f t="shared" ca="1" si="6"/>
        <v>0</v>
      </c>
      <c r="V207" s="235"/>
      <c r="W207" s="235"/>
      <c r="Y207" s="228" t="str">
        <f t="shared" ca="1" si="7"/>
        <v>TinWhite Solder Metalurgia e Mineração Ltda.</v>
      </c>
    </row>
    <row r="208" spans="1:25" s="228" customFormat="1" ht="20.25">
      <c r="A208" s="298" t="s">
        <v>1422</v>
      </c>
      <c r="B208" s="232" t="str">
        <f ca="1">IF(LEN(A208)=0,"",INDEX('Smelter Reference List'!$A:$A,MATCH($A208,'Smelter Reference List'!$E:$E,0)))</f>
        <v>Tungsten</v>
      </c>
      <c r="C208" s="297" t="str">
        <f ca="1">IF(LEN(A208)=0,"",INDEX('Smelter Reference List'!$C:$C,MATCH($A208,'Smelter Reference List'!$E:$E,0)))</f>
        <v>Wolfram Bergbau und Hütten AG</v>
      </c>
      <c r="D208" s="161" t="str">
        <f ca="1">IF(ISERROR($S208),"",OFFSET('Smelter Reference List'!$C$4,$S208-4,0)&amp;"")</f>
        <v>Wolfram Bergbau und Hütten AG</v>
      </c>
      <c r="E208" s="161" t="str">
        <f ca="1">IF(ISERROR($S208),"",OFFSET('Smelter Reference List'!$D$4,$S208-4,0)&amp;"")</f>
        <v>AUSTRIA</v>
      </c>
      <c r="F208" s="161" t="str">
        <f ca="1">IF(ISERROR($S208),"",OFFSET('Smelter Reference List'!$E$4,$S208-4,0))</f>
        <v>CID002044</v>
      </c>
      <c r="G208" s="161" t="str">
        <f ca="1">IF(C208=$U$4,"Enter smelter details", IF(ISERROR($S208),"",OFFSET('Smelter Reference List'!$F$4,$S208-4,0)))</f>
        <v>CFSI</v>
      </c>
      <c r="H208" s="247">
        <f ca="1">IF(ISERROR($S208),"",OFFSET('Smelter Reference List'!$G$4,$S208-4,0))</f>
        <v>0</v>
      </c>
      <c r="I208" s="248" t="str">
        <f ca="1">IF(ISERROR($S208),"",OFFSET('Smelter Reference List'!$H$4,$S208-4,0))</f>
        <v>St. Martin i-S</v>
      </c>
      <c r="J208" s="248" t="str">
        <f ca="1">IF(ISERROR($S208),"",OFFSET('Smelter Reference List'!$I$4,$S208-4,0))</f>
        <v>Styria</v>
      </c>
      <c r="K208" s="245"/>
      <c r="L208" s="245"/>
      <c r="M208" s="245"/>
      <c r="N208" s="245"/>
      <c r="O208" s="245"/>
      <c r="P208" s="245"/>
      <c r="Q208" s="246"/>
      <c r="R208" s="233"/>
      <c r="S208" s="234">
        <f ca="1">IF(C208="",NA(),MATCH($B208&amp;$C208,'Smelter Reference List'!$J:$J,0))</f>
        <v>528</v>
      </c>
      <c r="T208" s="235"/>
      <c r="U208" s="235">
        <f t="shared" ca="1" si="6"/>
        <v>0</v>
      </c>
      <c r="V208" s="235"/>
      <c r="W208" s="235"/>
      <c r="Y208" s="228" t="str">
        <f t="shared" ca="1" si="7"/>
        <v>TungstenWolfram Bergbau und Hütten AG</v>
      </c>
    </row>
    <row r="209" spans="1:25" s="228" customFormat="1" ht="20.25">
      <c r="A209" s="298" t="s">
        <v>1423</v>
      </c>
      <c r="B209" s="232" t="str">
        <f ca="1">IF(LEN(A209)=0,"",INDEX('Smelter Reference List'!$A:$A,MATCH($A209,'Smelter Reference List'!$E:$E,0)))</f>
        <v>Tungsten</v>
      </c>
      <c r="C209" s="297" t="str">
        <f ca="1">IF(LEN(A209)=0,"",INDEX('Smelter Reference List'!$C:$C,MATCH($A209,'Smelter Reference List'!$E:$E,0)))</f>
        <v>Xiamen Tungsten Co., Ltd.</v>
      </c>
      <c r="D209" s="161" t="str">
        <f ca="1">IF(ISERROR($S209),"",OFFSET('Smelter Reference List'!$C$4,$S209-4,0)&amp;"")</f>
        <v>Xiamen Tungsten Co., Ltd.</v>
      </c>
      <c r="E209" s="161" t="str">
        <f ca="1">IF(ISERROR($S209),"",OFFSET('Smelter Reference List'!$D$4,$S209-4,0)&amp;"")</f>
        <v>CHINA</v>
      </c>
      <c r="F209" s="161" t="str">
        <f ca="1">IF(ISERROR($S209),"",OFFSET('Smelter Reference List'!$E$4,$S209-4,0))</f>
        <v>CID002082</v>
      </c>
      <c r="G209" s="161" t="str">
        <f ca="1">IF(C209=$U$4,"Enter smelter details", IF(ISERROR($S209),"",OFFSET('Smelter Reference List'!$F$4,$S209-4,0)))</f>
        <v>CFSI</v>
      </c>
      <c r="H209" s="247">
        <f ca="1">IF(ISERROR($S209),"",OFFSET('Smelter Reference List'!$G$4,$S209-4,0))</f>
        <v>0</v>
      </c>
      <c r="I209" s="248" t="str">
        <f ca="1">IF(ISERROR($S209),"",OFFSET('Smelter Reference List'!$H$4,$S209-4,0))</f>
        <v>Xiamen</v>
      </c>
      <c r="J209" s="248" t="str">
        <f ca="1">IF(ISERROR($S209),"",OFFSET('Smelter Reference List'!$I$4,$S209-4,0))</f>
        <v>Fujian</v>
      </c>
      <c r="K209" s="245"/>
      <c r="L209" s="245"/>
      <c r="M209" s="245"/>
      <c r="N209" s="245"/>
      <c r="O209" s="245"/>
      <c r="P209" s="245"/>
      <c r="Q209" s="246"/>
      <c r="R209" s="233"/>
      <c r="S209" s="234">
        <f ca="1">IF(C209="",NA(),MATCH($B209&amp;$C209,'Smelter Reference List'!$J:$J,0))</f>
        <v>532</v>
      </c>
      <c r="T209" s="235"/>
      <c r="U209" s="235">
        <f t="shared" ca="1" si="6"/>
        <v>0</v>
      </c>
      <c r="V209" s="235"/>
      <c r="W209" s="235"/>
      <c r="Y209" s="228" t="str">
        <f t="shared" ca="1" si="7"/>
        <v>TungstenXiamen Tungsten Co., Ltd.</v>
      </c>
    </row>
    <row r="210" spans="1:25" s="228" customFormat="1" ht="20.25">
      <c r="A210" s="298" t="s">
        <v>1425</v>
      </c>
      <c r="B210" s="232" t="str">
        <f ca="1">IF(LEN(A210)=0,"",INDEX('Smelter Reference List'!$A:$A,MATCH($A210,'Smelter Reference List'!$E:$E,0)))</f>
        <v>Tungsten</v>
      </c>
      <c r="C210" s="297" t="str">
        <f ca="1">IF(LEN(A210)=0,"",INDEX('Smelter Reference List'!$C:$C,MATCH($A210,'Smelter Reference List'!$E:$E,0)))</f>
        <v>Xinhai Rendan Shaoguan Tungsten Co., Ltd.</v>
      </c>
      <c r="D210" s="161" t="str">
        <f ca="1">IF(ISERROR($S210),"",OFFSET('Smelter Reference List'!$C$4,$S210-4,0)&amp;"")</f>
        <v>Xinhai Rendan Shaoguan Tungsten Co., Ltd.</v>
      </c>
      <c r="E210" s="161" t="str">
        <f ca="1">IF(ISERROR($S210),"",OFFSET('Smelter Reference List'!$D$4,$S210-4,0)&amp;"")</f>
        <v>CHINA</v>
      </c>
      <c r="F210" s="161" t="str">
        <f ca="1">IF(ISERROR($S210),"",OFFSET('Smelter Reference List'!$E$4,$S210-4,0))</f>
        <v>CID002095</v>
      </c>
      <c r="G210" s="161" t="str">
        <f ca="1">IF(C210=$U$4,"Enter smelter details", IF(ISERROR($S210),"",OFFSET('Smelter Reference List'!$F$4,$S210-4,0)))</f>
        <v>CFSI</v>
      </c>
      <c r="H210" s="247">
        <f ca="1">IF(ISERROR($S210),"",OFFSET('Smelter Reference List'!$G$4,$S210-4,0))</f>
        <v>0</v>
      </c>
      <c r="I210" s="248" t="str">
        <f ca="1">IF(ISERROR($S210),"",OFFSET('Smelter Reference List'!$H$4,$S210-4,0))</f>
        <v>Shaoguan</v>
      </c>
      <c r="J210" s="248" t="str">
        <f ca="1">IF(ISERROR($S210),"",OFFSET('Smelter Reference List'!$I$4,$S210-4,0))</f>
        <v>Guangdong</v>
      </c>
      <c r="K210" s="245"/>
      <c r="L210" s="245"/>
      <c r="M210" s="245"/>
      <c r="N210" s="245"/>
      <c r="O210" s="245"/>
      <c r="P210" s="245"/>
      <c r="Q210" s="246"/>
      <c r="R210" s="233"/>
      <c r="S210" s="234">
        <f ca="1">IF(C210="",NA(),MATCH($B210&amp;$C210,'Smelter Reference List'!$J:$J,0))</f>
        <v>534</v>
      </c>
      <c r="T210" s="235"/>
      <c r="U210" s="235">
        <f t="shared" ca="1" si="6"/>
        <v>0</v>
      </c>
      <c r="V210" s="235"/>
      <c r="W210" s="235"/>
      <c r="Y210" s="228" t="str">
        <f t="shared" ca="1" si="7"/>
        <v>TungstenXinhai Rendan Shaoguan Tungsten Co., Ltd.</v>
      </c>
    </row>
    <row r="211" spans="1:25" s="228" customFormat="1" ht="20.25">
      <c r="A211" s="298" t="s">
        <v>1333</v>
      </c>
      <c r="B211" s="232" t="str">
        <f ca="1">IF(LEN(A211)=0,"",INDEX('Smelter Reference List'!$A:$A,MATCH($A211,'Smelter Reference List'!$E:$E,0)))</f>
        <v>Gold</v>
      </c>
      <c r="C211" s="297" t="str">
        <f ca="1">IF(LEN(A211)=0,"",INDEX('Smelter Reference List'!$C:$C,MATCH($A211,'Smelter Reference List'!$E:$E,0)))</f>
        <v>Yamamoto Precious Metal Co., Ltd.</v>
      </c>
      <c r="D211" s="161" t="str">
        <f ca="1">IF(ISERROR($S211),"",OFFSET('Smelter Reference List'!$C$4,$S211-4,0)&amp;"")</f>
        <v>Yamamoto Precious Metal Co., Ltd.</v>
      </c>
      <c r="E211" s="161" t="str">
        <f ca="1">IF(ISERROR($S211),"",OFFSET('Smelter Reference List'!$D$4,$S211-4,0)&amp;"")</f>
        <v>JAPAN</v>
      </c>
      <c r="F211" s="161" t="str">
        <f ca="1">IF(ISERROR($S211),"",OFFSET('Smelter Reference List'!$E$4,$S211-4,0))</f>
        <v>CID002100</v>
      </c>
      <c r="G211" s="161" t="str">
        <f ca="1">IF(C211=$U$4,"Enter smelter details", IF(ISERROR($S211),"",OFFSET('Smelter Reference List'!$F$4,$S211-4,0)))</f>
        <v>CFSI</v>
      </c>
      <c r="H211" s="247">
        <f ca="1">IF(ISERROR($S211),"",OFFSET('Smelter Reference List'!$G$4,$S211-4,0))</f>
        <v>0</v>
      </c>
      <c r="I211" s="248" t="str">
        <f ca="1">IF(ISERROR($S211),"",OFFSET('Smelter Reference List'!$H$4,$S211-4,0))</f>
        <v>Osaka</v>
      </c>
      <c r="J211" s="248" t="str">
        <f ca="1">IF(ISERROR($S211),"",OFFSET('Smelter Reference List'!$I$4,$S211-4,0))</f>
        <v>Kansai</v>
      </c>
      <c r="K211" s="245"/>
      <c r="L211" s="245"/>
      <c r="M211" s="245"/>
      <c r="N211" s="245"/>
      <c r="O211" s="245"/>
      <c r="P211" s="245"/>
      <c r="Q211" s="246"/>
      <c r="R211" s="233"/>
      <c r="S211" s="234">
        <f ca="1">IF(C211="",NA(),MATCH($B211&amp;$C211,'Smelter Reference List'!$J:$J,0))</f>
        <v>222</v>
      </c>
      <c r="T211" s="235"/>
      <c r="U211" s="235">
        <f t="shared" ca="1" si="6"/>
        <v>0</v>
      </c>
      <c r="V211" s="235"/>
      <c r="W211" s="235"/>
      <c r="Y211" s="228" t="str">
        <f t="shared" ca="1" si="7"/>
        <v>GoldYamamoto Precious Metal Co., Ltd.</v>
      </c>
    </row>
    <row r="212" spans="1:25" s="228" customFormat="1" ht="20.25">
      <c r="A212" s="298" t="s">
        <v>1334</v>
      </c>
      <c r="B212" s="232" t="str">
        <f ca="1">IF(LEN(A212)=0,"",INDEX('Smelter Reference List'!$A:$A,MATCH($A212,'Smelter Reference List'!$E:$E,0)))</f>
        <v>Gold</v>
      </c>
      <c r="C212" s="297" t="str">
        <f ca="1">IF(LEN(A212)=0,"",INDEX('Smelter Reference List'!$C:$C,MATCH($A212,'Smelter Reference List'!$E:$E,0)))</f>
        <v>Yokohama Metal Co., Ltd.</v>
      </c>
      <c r="D212" s="161" t="str">
        <f ca="1">IF(ISERROR($S212),"",OFFSET('Smelter Reference List'!$C$4,$S212-4,0)&amp;"")</f>
        <v>Yokohama Metal Co., Ltd.</v>
      </c>
      <c r="E212" s="161" t="str">
        <f ca="1">IF(ISERROR($S212),"",OFFSET('Smelter Reference List'!$D$4,$S212-4,0)&amp;"")</f>
        <v>JAPAN</v>
      </c>
      <c r="F212" s="161" t="str">
        <f ca="1">IF(ISERROR($S212),"",OFFSET('Smelter Reference List'!$E$4,$S212-4,0))</f>
        <v>CID002129</v>
      </c>
      <c r="G212" s="161" t="str">
        <f ca="1">IF(C212=$U$4,"Enter smelter details", IF(ISERROR($S212),"",OFFSET('Smelter Reference List'!$F$4,$S212-4,0)))</f>
        <v>CFSI</v>
      </c>
      <c r="H212" s="247">
        <f ca="1">IF(ISERROR($S212),"",OFFSET('Smelter Reference List'!$G$4,$S212-4,0))</f>
        <v>0</v>
      </c>
      <c r="I212" s="248" t="str">
        <f ca="1">IF(ISERROR($S212),"",OFFSET('Smelter Reference List'!$H$4,$S212-4,0))</f>
        <v>Sagamihara</v>
      </c>
      <c r="J212" s="248" t="str">
        <f ca="1">IF(ISERROR($S212),"",OFFSET('Smelter Reference List'!$I$4,$S212-4,0))</f>
        <v>Kanagawa</v>
      </c>
      <c r="K212" s="245"/>
      <c r="L212" s="245"/>
      <c r="M212" s="245"/>
      <c r="N212" s="245"/>
      <c r="O212" s="245"/>
      <c r="P212" s="245"/>
      <c r="Q212" s="246"/>
      <c r="R212" s="233"/>
      <c r="S212" s="234">
        <f ca="1">IF(C212="",NA(),MATCH($B212&amp;$C212,'Smelter Reference List'!$J:$J,0))</f>
        <v>225</v>
      </c>
      <c r="T212" s="235"/>
      <c r="U212" s="235">
        <f t="shared" ca="1" si="6"/>
        <v>0</v>
      </c>
      <c r="V212" s="235"/>
      <c r="W212" s="235"/>
      <c r="Y212" s="228" t="str">
        <f t="shared" ca="1" si="7"/>
        <v>GoldYokohama Metal Co., Ltd.</v>
      </c>
    </row>
    <row r="213" spans="1:25" s="228" customFormat="1" ht="20.25">
      <c r="A213" s="298" t="s">
        <v>1406</v>
      </c>
      <c r="B213" s="232" t="str">
        <f ca="1">IF(LEN(A213)=0,"",INDEX('Smelter Reference List'!$A:$A,MATCH($A213,'Smelter Reference List'!$E:$E,0)))</f>
        <v>Tin</v>
      </c>
      <c r="C213" s="297" t="str">
        <f ca="1">IF(LEN(A213)=0,"",INDEX('Smelter Reference List'!$C:$C,MATCH($A213,'Smelter Reference List'!$E:$E,0)))</f>
        <v>Yunnan Chengfeng Non-ferrous Metals Co., Ltd.</v>
      </c>
      <c r="D213" s="161" t="str">
        <f ca="1">IF(ISERROR($S213),"",OFFSET('Smelter Reference List'!$C$4,$S213-4,0)&amp;"")</f>
        <v>Yunnan Chengfeng Non-ferrous Metals Co., Ltd.</v>
      </c>
      <c r="E213" s="161" t="str">
        <f ca="1">IF(ISERROR($S213),"",OFFSET('Smelter Reference List'!$D$4,$S213-4,0)&amp;"")</f>
        <v>CHINA</v>
      </c>
      <c r="F213" s="161" t="str">
        <f ca="1">IF(ISERROR($S213),"",OFFSET('Smelter Reference List'!$E$4,$S213-4,0))</f>
        <v>CID002158</v>
      </c>
      <c r="G213" s="161" t="str">
        <f ca="1">IF(C213=$U$4,"Enter smelter details", IF(ISERROR($S213),"",OFFSET('Smelter Reference List'!$F$4,$S213-4,0)))</f>
        <v>CFSI</v>
      </c>
      <c r="H213" s="247">
        <f ca="1">IF(ISERROR($S213),"",OFFSET('Smelter Reference List'!$G$4,$S213-4,0))</f>
        <v>0</v>
      </c>
      <c r="I213" s="248" t="str">
        <f ca="1">IF(ISERROR($S213),"",OFFSET('Smelter Reference List'!$H$4,$S213-4,0))</f>
        <v>Geiju</v>
      </c>
      <c r="J213" s="248" t="str">
        <f ca="1">IF(ISERROR($S213),"",OFFSET('Smelter Reference List'!$I$4,$S213-4,0))</f>
        <v>Yunnan</v>
      </c>
      <c r="K213" s="245"/>
      <c r="L213" s="245"/>
      <c r="M213" s="245"/>
      <c r="N213" s="245"/>
      <c r="O213" s="245"/>
      <c r="P213" s="245"/>
      <c r="Q213" s="246"/>
      <c r="R213" s="233"/>
      <c r="S213" s="234">
        <f ca="1">IF(C213="",NA(),MATCH($B213&amp;$C213,'Smelter Reference List'!$J:$J,0))</f>
        <v>459</v>
      </c>
      <c r="T213" s="235"/>
      <c r="U213" s="235">
        <f t="shared" ca="1" si="6"/>
        <v>0</v>
      </c>
      <c r="V213" s="235"/>
      <c r="W213" s="235"/>
      <c r="Y213" s="228" t="str">
        <f t="shared" ca="1" si="7"/>
        <v>TinYunnan Chengfeng Non-ferrous Metals Co., Ltd.</v>
      </c>
    </row>
    <row r="214" spans="1:25" s="228" customFormat="1" ht="20.25">
      <c r="A214" s="298" t="s">
        <v>1407</v>
      </c>
      <c r="B214" s="232" t="str">
        <f ca="1">IF(LEN(A214)=0,"",INDEX('Smelter Reference List'!$A:$A,MATCH($A214,'Smelter Reference List'!$E:$E,0)))</f>
        <v>Tin</v>
      </c>
      <c r="C214" s="297" t="str">
        <f ca="1">IF(LEN(A214)=0,"",INDEX('Smelter Reference List'!$C:$C,MATCH($A214,'Smelter Reference List'!$E:$E,0)))</f>
        <v>Yunnan Tin Company Limited</v>
      </c>
      <c r="D214" s="161" t="str">
        <f ca="1">IF(ISERROR($S214),"",OFFSET('Smelter Reference List'!$C$4,$S214-4,0)&amp;"")</f>
        <v>Yunnan Tin Company Limited</v>
      </c>
      <c r="E214" s="161" t="str">
        <f ca="1">IF(ISERROR($S214),"",OFFSET('Smelter Reference List'!$D$4,$S214-4,0)&amp;"")</f>
        <v>CHINA</v>
      </c>
      <c r="F214" s="161" t="str">
        <f ca="1">IF(ISERROR($S214),"",OFFSET('Smelter Reference List'!$E$4,$S214-4,0))</f>
        <v>CID002180</v>
      </c>
      <c r="G214" s="161" t="str">
        <f ca="1">IF(C214=$U$4,"Enter smelter details", IF(ISERROR($S214),"",OFFSET('Smelter Reference List'!$F$4,$S214-4,0)))</f>
        <v>CFSI</v>
      </c>
      <c r="H214" s="247">
        <f ca="1">IF(ISERROR($S214),"",OFFSET('Smelter Reference List'!$G$4,$S214-4,0))</f>
        <v>0</v>
      </c>
      <c r="I214" s="248" t="str">
        <f ca="1">IF(ISERROR($S214),"",OFFSET('Smelter Reference List'!$H$4,$S214-4,0))</f>
        <v>Geiju</v>
      </c>
      <c r="J214" s="248" t="str">
        <f ca="1">IF(ISERROR($S214),"",OFFSET('Smelter Reference List'!$I$4,$S214-4,0))</f>
        <v>Yunnan</v>
      </c>
      <c r="K214" s="245"/>
      <c r="L214" s="245"/>
      <c r="M214" s="245"/>
      <c r="N214" s="245"/>
      <c r="O214" s="245"/>
      <c r="P214" s="245"/>
      <c r="Q214" s="246"/>
      <c r="R214" s="233"/>
      <c r="S214" s="234">
        <f ca="1">IF(C214="",NA(),MATCH($B214&amp;$C214,'Smelter Reference List'!$J:$J,0))</f>
        <v>462</v>
      </c>
      <c r="T214" s="235"/>
      <c r="U214" s="235">
        <f t="shared" ca="1" si="6"/>
        <v>0</v>
      </c>
      <c r="V214" s="235"/>
      <c r="W214" s="235"/>
      <c r="Y214" s="228" t="str">
        <f t="shared" ca="1" si="7"/>
        <v>TinYunnan Tin Company Limited</v>
      </c>
    </row>
    <row r="215" spans="1:25" s="228" customFormat="1" ht="20.25">
      <c r="A215" s="298" t="s">
        <v>1336</v>
      </c>
      <c r="B215" s="232" t="str">
        <f ca="1">IF(LEN(A215)=0,"",INDEX('Smelter Reference List'!$A:$A,MATCH($A215,'Smelter Reference List'!$E:$E,0)))</f>
        <v>Gold</v>
      </c>
      <c r="C215" s="297" t="str">
        <f ca="1">IF(LEN(A215)=0,"",INDEX('Smelter Reference List'!$C:$C,MATCH($A215,'Smelter Reference List'!$E:$E,0)))</f>
        <v>Zhongyuan Gold Smelter of Zhongjin Gold Corporation</v>
      </c>
      <c r="D215" s="161" t="str">
        <f ca="1">IF(ISERROR($S215),"",OFFSET('Smelter Reference List'!$C$4,$S215-4,0)&amp;"")</f>
        <v>Zhongyuan Gold Smelter of Zhongjin Gold Corporation</v>
      </c>
      <c r="E215" s="161" t="str">
        <f ca="1">IF(ISERROR($S215),"",OFFSET('Smelter Reference List'!$D$4,$S215-4,0)&amp;"")</f>
        <v>CHINA</v>
      </c>
      <c r="F215" s="161" t="str">
        <f ca="1">IF(ISERROR($S215),"",OFFSET('Smelter Reference List'!$E$4,$S215-4,0))</f>
        <v>CID002224</v>
      </c>
      <c r="G215" s="161" t="str">
        <f ca="1">IF(C215=$U$4,"Enter smelter details", IF(ISERROR($S215),"",OFFSET('Smelter Reference List'!$F$4,$S215-4,0)))</f>
        <v>CFSI</v>
      </c>
      <c r="H215" s="247">
        <f ca="1">IF(ISERROR($S215),"",OFFSET('Smelter Reference List'!$G$4,$S215-4,0))</f>
        <v>0</v>
      </c>
      <c r="I215" s="248" t="str">
        <f ca="1">IF(ISERROR($S215),"",OFFSET('Smelter Reference List'!$H$4,$S215-4,0))</f>
        <v>Sanmenxia</v>
      </c>
      <c r="J215" s="248" t="str">
        <f ca="1">IF(ISERROR($S215),"",OFFSET('Smelter Reference List'!$I$4,$S215-4,0))</f>
        <v>Henan</v>
      </c>
      <c r="K215" s="245"/>
      <c r="L215" s="245"/>
      <c r="M215" s="245"/>
      <c r="N215" s="245"/>
      <c r="O215" s="245"/>
      <c r="P215" s="245"/>
      <c r="Q215" s="246"/>
      <c r="R215" s="233"/>
      <c r="S215" s="234">
        <f ca="1">IF(C215="",NA(),MATCH($B215&amp;$C215,'Smelter Reference List'!$J:$J,0))</f>
        <v>234</v>
      </c>
      <c r="T215" s="235"/>
      <c r="U215" s="235">
        <f t="shared" ca="1" si="6"/>
        <v>0</v>
      </c>
      <c r="V215" s="235"/>
      <c r="W215" s="235"/>
      <c r="Y215" s="228" t="str">
        <f t="shared" ca="1" si="7"/>
        <v>GoldZhongyuan Gold Smelter of Zhongjin Gold Corporation</v>
      </c>
    </row>
    <row r="216" spans="1:25" s="228" customFormat="1" ht="20.25">
      <c r="A216" s="298" t="s">
        <v>1361</v>
      </c>
      <c r="B216" s="232" t="str">
        <f ca="1">IF(LEN(A216)=0,"",INDEX('Smelter Reference List'!$A:$A,MATCH($A216,'Smelter Reference List'!$E:$E,0)))</f>
        <v>Tantalum</v>
      </c>
      <c r="C216" s="297" t="str">
        <f ca="1">IF(LEN(A216)=0,"",INDEX('Smelter Reference List'!$C:$C,MATCH($A216,'Smelter Reference List'!$E:$E,0)))</f>
        <v>Zhuzhou Cemented Carbide</v>
      </c>
      <c r="D216" s="161" t="str">
        <f ca="1">IF(ISERROR($S216),"",OFFSET('Smelter Reference List'!$C$4,$S216-4,0)&amp;"")</f>
        <v>Zhuzhou Cemented Carbide</v>
      </c>
      <c r="E216" s="161" t="str">
        <f ca="1">IF(ISERROR($S216),"",OFFSET('Smelter Reference List'!$D$4,$S216-4,0)&amp;"")</f>
        <v>CHINA</v>
      </c>
      <c r="F216" s="161" t="str">
        <f ca="1">IF(ISERROR($S216),"",OFFSET('Smelter Reference List'!$E$4,$S216-4,0))</f>
        <v>CID002232</v>
      </c>
      <c r="G216" s="161" t="str">
        <f ca="1">IF(C216=$U$4,"Enter smelter details", IF(ISERROR($S216),"",OFFSET('Smelter Reference List'!$F$4,$S216-4,0)))</f>
        <v>CFSI</v>
      </c>
      <c r="H216" s="247">
        <f ca="1">IF(ISERROR($S216),"",OFFSET('Smelter Reference List'!$G$4,$S216-4,0))</f>
        <v>0</v>
      </c>
      <c r="I216" s="248" t="str">
        <f ca="1">IF(ISERROR($S216),"",OFFSET('Smelter Reference List'!$H$4,$S216-4,0))</f>
        <v>Zhuzhou</v>
      </c>
      <c r="J216" s="248" t="str">
        <f ca="1">IF(ISERROR($S216),"",OFFSET('Smelter Reference List'!$I$4,$S216-4,0))</f>
        <v>Hunan</v>
      </c>
      <c r="K216" s="245"/>
      <c r="L216" s="245"/>
      <c r="M216" s="245"/>
      <c r="N216" s="245"/>
      <c r="O216" s="245"/>
      <c r="P216" s="245"/>
      <c r="Q216" s="246"/>
      <c r="R216" s="233"/>
      <c r="S216" s="234">
        <f ca="1">IF(C216="",NA(),MATCH($B216&amp;$C216,'Smelter Reference List'!$J:$J,0))</f>
        <v>298</v>
      </c>
      <c r="T216" s="235"/>
      <c r="U216" s="235">
        <f t="shared" ca="1" si="6"/>
        <v>0</v>
      </c>
      <c r="V216" s="235"/>
      <c r="W216" s="235"/>
      <c r="Y216" s="228" t="str">
        <f t="shared" ca="1" si="7"/>
        <v>TantalumZhuzhou Cemented Carbide</v>
      </c>
    </row>
    <row r="217" spans="1:25" s="228" customFormat="1" ht="20.25">
      <c r="A217" s="298" t="s">
        <v>1337</v>
      </c>
      <c r="B217" s="232" t="str">
        <f ca="1">IF(LEN(A217)=0,"",INDEX('Smelter Reference List'!$A:$A,MATCH($A217,'Smelter Reference List'!$E:$E,0)))</f>
        <v>Gold</v>
      </c>
      <c r="C217" s="297" t="str">
        <f ca="1">IF(LEN(A217)=0,"",INDEX('Smelter Reference List'!$C:$C,MATCH($A217,'Smelter Reference List'!$E:$E,0)))</f>
        <v>Zijin Mining Group Co., Ltd. Gold Refinery</v>
      </c>
      <c r="D217" s="161" t="str">
        <f ca="1">IF(ISERROR($S217),"",OFFSET('Smelter Reference List'!$C$4,$S217-4,0)&amp;"")</f>
        <v>Zijin Mining Group Co., Ltd. Gold Refinery</v>
      </c>
      <c r="E217" s="161" t="str">
        <f ca="1">IF(ISERROR($S217),"",OFFSET('Smelter Reference List'!$D$4,$S217-4,0)&amp;"")</f>
        <v>CHINA</v>
      </c>
      <c r="F217" s="161" t="str">
        <f ca="1">IF(ISERROR($S217),"",OFFSET('Smelter Reference List'!$E$4,$S217-4,0))</f>
        <v>CID002243</v>
      </c>
      <c r="G217" s="161" t="str">
        <f ca="1">IF(C217=$U$4,"Enter smelter details", IF(ISERROR($S217),"",OFFSET('Smelter Reference List'!$F$4,$S217-4,0)))</f>
        <v>CFSI</v>
      </c>
      <c r="H217" s="247">
        <f ca="1">IF(ISERROR($S217),"",OFFSET('Smelter Reference List'!$G$4,$S217-4,0))</f>
        <v>0</v>
      </c>
      <c r="I217" s="248" t="str">
        <f ca="1">IF(ISERROR($S217),"",OFFSET('Smelter Reference List'!$H$4,$S217-4,0))</f>
        <v>Shanghang</v>
      </c>
      <c r="J217" s="248" t="str">
        <f ca="1">IF(ISERROR($S217),"",OFFSET('Smelter Reference List'!$I$4,$S217-4,0))</f>
        <v>Fujian</v>
      </c>
      <c r="K217" s="245"/>
      <c r="L217" s="245"/>
      <c r="M217" s="245"/>
      <c r="N217" s="245"/>
      <c r="O217" s="245"/>
      <c r="P217" s="245"/>
      <c r="Q217" s="246"/>
      <c r="R217" s="233"/>
      <c r="S217" s="234">
        <f ca="1">IF(C217="",NA(),MATCH($B217&amp;$C217,'Smelter Reference List'!$J:$J,0))</f>
        <v>236</v>
      </c>
      <c r="T217" s="235"/>
      <c r="U217" s="235">
        <f t="shared" ca="1" si="6"/>
        <v>0</v>
      </c>
      <c r="V217" s="235"/>
      <c r="W217" s="235"/>
      <c r="Y217" s="228" t="str">
        <f t="shared" ca="1" si="7"/>
        <v>GoldZijin Mining Group Co., Ltd. Gold Refinery</v>
      </c>
    </row>
    <row r="218" spans="1:25" s="228" customFormat="1" ht="20.25">
      <c r="A218" s="298" t="s">
        <v>4280</v>
      </c>
      <c r="B218" s="232" t="str">
        <f ca="1">IF(LEN(A218)=0,"",INDEX('Smelter Reference List'!$A:$A,MATCH($A218,'Smelter Reference List'!$E:$E,0)))</f>
        <v>Gold</v>
      </c>
      <c r="C218" s="297" t="str">
        <f ca="1">IF(LEN(A218)=0,"",INDEX('Smelter Reference List'!$C:$C,MATCH($A218,'Smelter Reference List'!$E:$E,0)))</f>
        <v>Morris and Watson</v>
      </c>
      <c r="D218" s="161" t="str">
        <f ca="1">IF(ISERROR($S218),"",OFFSET('Smelter Reference List'!$C$4,$S218-4,0)&amp;"")</f>
        <v>Morris and Watson</v>
      </c>
      <c r="E218" s="161" t="str">
        <f ca="1">IF(ISERROR($S218),"",OFFSET('Smelter Reference List'!$D$4,$S218-4,0)&amp;"")</f>
        <v>NEW ZEALAND</v>
      </c>
      <c r="F218" s="161" t="str">
        <f ca="1">IF(ISERROR($S218),"",OFFSET('Smelter Reference List'!$E$4,$S218-4,0))</f>
        <v>CID002282</v>
      </c>
      <c r="G218" s="161" t="str">
        <f ca="1">IF(C218=$U$4,"Enter smelter details", IF(ISERROR($S218),"",OFFSET('Smelter Reference List'!$F$4,$S218-4,0)))</f>
        <v>CFSI</v>
      </c>
      <c r="H218" s="247">
        <f ca="1">IF(ISERROR($S218),"",OFFSET('Smelter Reference List'!$G$4,$S218-4,0))</f>
        <v>0</v>
      </c>
      <c r="I218" s="248" t="str">
        <f ca="1">IF(ISERROR($S218),"",OFFSET('Smelter Reference List'!$H$4,$S218-4,0))</f>
        <v>Onehunga</v>
      </c>
      <c r="J218" s="248" t="str">
        <f ca="1">IF(ISERROR($S218),"",OFFSET('Smelter Reference List'!$I$4,$S218-4,0))</f>
        <v>Auckland</v>
      </c>
      <c r="K218" s="245"/>
      <c r="L218" s="245"/>
      <c r="M218" s="245"/>
      <c r="N218" s="245"/>
      <c r="O218" s="245"/>
      <c r="P218" s="245"/>
      <c r="Q218" s="246"/>
      <c r="R218" s="233"/>
      <c r="S218" s="234">
        <f ca="1">IF(C218="",NA(),MATCH($B218&amp;$C218,'Smelter Reference List'!$J:$J,0))</f>
        <v>133</v>
      </c>
      <c r="T218" s="235"/>
      <c r="U218" s="235">
        <f t="shared" ca="1" si="6"/>
        <v>0</v>
      </c>
      <c r="V218" s="235"/>
      <c r="W218" s="235"/>
      <c r="Y218" s="228" t="str">
        <f t="shared" ca="1" si="7"/>
        <v>GoldMorris and Watson</v>
      </c>
    </row>
    <row r="219" spans="1:25" s="228" customFormat="1" ht="20.25">
      <c r="A219" s="298" t="s">
        <v>78</v>
      </c>
      <c r="B219" s="232" t="str">
        <f ca="1">IF(LEN(A219)=0,"",INDEX('Smelter Reference List'!$A:$A,MATCH($A219,'Smelter Reference List'!$E:$E,0)))</f>
        <v>Tantalum</v>
      </c>
      <c r="C219" s="297" t="str">
        <f ca="1">IF(LEN(A219)=0,"",INDEX('Smelter Reference List'!$C:$C,MATCH($A219,'Smelter Reference List'!$E:$E,0)))</f>
        <v>Yichun Jin Yang Rare Metal Co., Ltd.</v>
      </c>
      <c r="D219" s="161" t="str">
        <f ca="1">IF(ISERROR($S219),"",OFFSET('Smelter Reference List'!$C$4,$S219-4,0)&amp;"")</f>
        <v>Yichun Jin Yang Rare Metal Co., Ltd.</v>
      </c>
      <c r="E219" s="161" t="str">
        <f ca="1">IF(ISERROR($S219),"",OFFSET('Smelter Reference List'!$D$4,$S219-4,0)&amp;"")</f>
        <v>CHINA</v>
      </c>
      <c r="F219" s="161" t="str">
        <f ca="1">IF(ISERROR($S219),"",OFFSET('Smelter Reference List'!$E$4,$S219-4,0))</f>
        <v>CID002307</v>
      </c>
      <c r="G219" s="161" t="str">
        <f ca="1">IF(C219=$U$4,"Enter smelter details", IF(ISERROR($S219),"",OFFSET('Smelter Reference List'!$F$4,$S219-4,0)))</f>
        <v>CFSI</v>
      </c>
      <c r="H219" s="247">
        <f ca="1">IF(ISERROR($S219),"",OFFSET('Smelter Reference List'!$G$4,$S219-4,0))</f>
        <v>0</v>
      </c>
      <c r="I219" s="248" t="str">
        <f ca="1">IF(ISERROR($S219),"",OFFSET('Smelter Reference List'!$H$4,$S219-4,0))</f>
        <v>Yifeng Town</v>
      </c>
      <c r="J219" s="248" t="str">
        <f ca="1">IF(ISERROR($S219),"",OFFSET('Smelter Reference List'!$I$4,$S219-4,0))</f>
        <v>Jiangxi</v>
      </c>
      <c r="K219" s="245"/>
      <c r="L219" s="245"/>
      <c r="M219" s="245"/>
      <c r="N219" s="245"/>
      <c r="O219" s="245"/>
      <c r="P219" s="245"/>
      <c r="Q219" s="246"/>
      <c r="R219" s="233"/>
      <c r="S219" s="234">
        <f ca="1">IF(C219="",NA(),MATCH($B219&amp;$C219,'Smelter Reference List'!$J:$J,0))</f>
        <v>296</v>
      </c>
      <c r="T219" s="235"/>
      <c r="U219" s="235">
        <f t="shared" ca="1" si="6"/>
        <v>0</v>
      </c>
      <c r="V219" s="235"/>
      <c r="W219" s="235"/>
      <c r="Y219" s="228" t="str">
        <f t="shared" ca="1" si="7"/>
        <v>TantalumYichun Jin Yang Rare Metal Co., Ltd.</v>
      </c>
    </row>
    <row r="220" spans="1:25" s="228" customFormat="1" ht="20.25">
      <c r="A220" s="298" t="s">
        <v>1262</v>
      </c>
      <c r="B220" s="232" t="str">
        <f ca="1">IF(LEN(A220)=0,"",INDEX('Smelter Reference List'!$A:$A,MATCH($A220,'Smelter Reference List'!$E:$E,0)))</f>
        <v>Gold</v>
      </c>
      <c r="C220" s="297" t="str">
        <f ca="1">IF(LEN(A220)=0,"",INDEX('Smelter Reference List'!$C:$C,MATCH($A220,'Smelter Reference List'!$E:$E,0)))</f>
        <v>Guangdong Jinding Gold Limited</v>
      </c>
      <c r="D220" s="161" t="str">
        <f ca="1">IF(ISERROR($S220),"",OFFSET('Smelter Reference List'!$C$4,$S220-4,0)&amp;"")</f>
        <v>Guangdong Jinding Gold Limited</v>
      </c>
      <c r="E220" s="161" t="str">
        <f ca="1">IF(ISERROR($S220),"",OFFSET('Smelter Reference List'!$D$4,$S220-4,0)&amp;"")</f>
        <v>CHINA</v>
      </c>
      <c r="F220" s="161" t="str">
        <f ca="1">IF(ISERROR($S220),"",OFFSET('Smelter Reference List'!$E$4,$S220-4,0))</f>
        <v>CID002312</v>
      </c>
      <c r="G220" s="161" t="str">
        <f ca="1">IF(C220=$U$4,"Enter smelter details", IF(ISERROR($S220),"",OFFSET('Smelter Reference List'!$F$4,$S220-4,0)))</f>
        <v>CFSI</v>
      </c>
      <c r="H220" s="247">
        <f ca="1">IF(ISERROR($S220),"",OFFSET('Smelter Reference List'!$G$4,$S220-4,0))</f>
        <v>0</v>
      </c>
      <c r="I220" s="248" t="str">
        <f ca="1">IF(ISERROR($S220),"",OFFSET('Smelter Reference List'!$H$4,$S220-4,0))</f>
        <v>Guangzhou</v>
      </c>
      <c r="J220" s="248" t="str">
        <f ca="1">IF(ISERROR($S220),"",OFFSET('Smelter Reference List'!$I$4,$S220-4,0))</f>
        <v>Guangdong</v>
      </c>
      <c r="K220" s="245"/>
      <c r="L220" s="245"/>
      <c r="M220" s="245"/>
      <c r="N220" s="245"/>
      <c r="O220" s="245"/>
      <c r="P220" s="245"/>
      <c r="Q220" s="246"/>
      <c r="R220" s="233"/>
      <c r="S220" s="234">
        <f ca="1">IF(C220="",NA(),MATCH($B220&amp;$C220,'Smelter Reference List'!$J:$J,0))</f>
        <v>67</v>
      </c>
      <c r="T220" s="235"/>
      <c r="U220" s="235">
        <f t="shared" ca="1" si="6"/>
        <v>0</v>
      </c>
      <c r="V220" s="235"/>
      <c r="W220" s="235"/>
      <c r="Y220" s="228" t="str">
        <f t="shared" ca="1" si="7"/>
        <v>GoldGuangdong Jinding Gold Limited</v>
      </c>
    </row>
    <row r="221" spans="1:25" s="228" customFormat="1" ht="20.25">
      <c r="A221" s="298" t="s">
        <v>1426</v>
      </c>
      <c r="B221" s="232" t="str">
        <f ca="1">IF(LEN(A221)=0,"",INDEX('Smelter Reference List'!$A:$A,MATCH($A221,'Smelter Reference List'!$E:$E,0)))</f>
        <v>Tungsten</v>
      </c>
      <c r="C221" s="297" t="str">
        <f ca="1">IF(LEN(A221)=0,"",INDEX('Smelter Reference List'!$C:$C,MATCH($A221,'Smelter Reference List'!$E:$E,0)))</f>
        <v>Jiangxi Minmetals Gao'an Non-ferrous Metals Co., Ltd.</v>
      </c>
      <c r="D221" s="161" t="str">
        <f ca="1">IF(ISERROR($S221),"",OFFSET('Smelter Reference List'!$C$4,$S221-4,0)&amp;"")</f>
        <v>Jiangxi Minmetals Gao'an Non-ferrous Metals Co., Ltd.</v>
      </c>
      <c r="E221" s="161" t="str">
        <f ca="1">IF(ISERROR($S221),"",OFFSET('Smelter Reference List'!$D$4,$S221-4,0)&amp;"")</f>
        <v>CHINA</v>
      </c>
      <c r="F221" s="161" t="str">
        <f ca="1">IF(ISERROR($S221),"",OFFSET('Smelter Reference List'!$E$4,$S221-4,0))</f>
        <v>CID002313</v>
      </c>
      <c r="G221" s="161" t="str">
        <f ca="1">IF(C221=$U$4,"Enter smelter details", IF(ISERROR($S221),"",OFFSET('Smelter Reference List'!$F$4,$S221-4,0)))</f>
        <v>CFSI</v>
      </c>
      <c r="H221" s="247">
        <f ca="1">IF(ISERROR($S221),"",OFFSET('Smelter Reference List'!$G$4,$S221-4,0))</f>
        <v>0</v>
      </c>
      <c r="I221" s="248" t="str">
        <f ca="1">IF(ISERROR($S221),"",OFFSET('Smelter Reference List'!$H$4,$S221-4,0))</f>
        <v>Gao'an</v>
      </c>
      <c r="J221" s="248" t="str">
        <f ca="1">IF(ISERROR($S221),"",OFFSET('Smelter Reference List'!$I$4,$S221-4,0))</f>
        <v>Jiangxi</v>
      </c>
      <c r="K221" s="245"/>
      <c r="L221" s="245"/>
      <c r="M221" s="245"/>
      <c r="N221" s="245"/>
      <c r="O221" s="245"/>
      <c r="P221" s="245"/>
      <c r="Q221" s="246"/>
      <c r="R221" s="233"/>
      <c r="S221" s="234">
        <f ca="1">IF(C221="",NA(),MATCH($B221&amp;$C221,'Smelter Reference List'!$J:$J,0))</f>
        <v>506</v>
      </c>
      <c r="T221" s="235"/>
      <c r="U221" s="235">
        <f t="shared" ca="1" si="6"/>
        <v>0</v>
      </c>
      <c r="V221" s="235"/>
      <c r="W221" s="235"/>
      <c r="Y221" s="228" t="str">
        <f t="shared" ca="1" si="7"/>
        <v>TungstenJiangxi Minmetals Gao'an Non-ferrous Metals Co., Ltd.</v>
      </c>
    </row>
    <row r="222" spans="1:25" s="228" customFormat="1" ht="20.25">
      <c r="A222" s="298" t="s">
        <v>208</v>
      </c>
      <c r="B222" s="232" t="str">
        <f ca="1">IF(LEN(A222)=0,"",INDEX('Smelter Reference List'!$A:$A,MATCH($A222,'Smelter Reference List'!$E:$E,0)))</f>
        <v>Gold</v>
      </c>
      <c r="C222" s="297" t="str">
        <f ca="1">IF(LEN(A222)=0,"",INDEX('Smelter Reference List'!$C:$C,MATCH($A222,'Smelter Reference List'!$E:$E,0)))</f>
        <v>Umicore Precious Metals Thailand</v>
      </c>
      <c r="D222" s="161" t="str">
        <f ca="1">IF(ISERROR($S222),"",OFFSET('Smelter Reference List'!$C$4,$S222-4,0)&amp;"")</f>
        <v>Umicore Precious Metals Thailand</v>
      </c>
      <c r="E222" s="161" t="str">
        <f ca="1">IF(ISERROR($S222),"",OFFSET('Smelter Reference List'!$D$4,$S222-4,0)&amp;"")</f>
        <v>THAILAND</v>
      </c>
      <c r="F222" s="161" t="str">
        <f ca="1">IF(ISERROR($S222),"",OFFSET('Smelter Reference List'!$E$4,$S222-4,0))</f>
        <v>CID002314</v>
      </c>
      <c r="G222" s="161" t="str">
        <f ca="1">IF(C222=$U$4,"Enter smelter details", IF(ISERROR($S222),"",OFFSET('Smelter Reference List'!$F$4,$S222-4,0)))</f>
        <v>CFSI</v>
      </c>
      <c r="H222" s="247">
        <f ca="1">IF(ISERROR($S222),"",OFFSET('Smelter Reference List'!$G$4,$S222-4,0))</f>
        <v>0</v>
      </c>
      <c r="I222" s="248" t="str">
        <f ca="1">IF(ISERROR($S222),"",OFFSET('Smelter Reference List'!$H$4,$S222-4,0))</f>
        <v>Dokmai</v>
      </c>
      <c r="J222" s="248" t="str">
        <f ca="1">IF(ISERROR($S222),"",OFFSET('Smelter Reference List'!$I$4,$S222-4,0))</f>
        <v>Pravet</v>
      </c>
      <c r="K222" s="245"/>
      <c r="L222" s="245"/>
      <c r="M222" s="245"/>
      <c r="N222" s="245"/>
      <c r="O222" s="245"/>
      <c r="P222" s="245"/>
      <c r="Q222" s="246"/>
      <c r="R222" s="233"/>
      <c r="S222" s="234">
        <f ca="1">IF(C222="",NA(),MATCH($B222&amp;$C222,'Smelter Reference List'!$J:$J,0))</f>
        <v>213</v>
      </c>
      <c r="T222" s="235"/>
      <c r="U222" s="235">
        <f t="shared" ref="U222:U281" ca="1" si="8">IF(AND(C222="Smelter not listed",OR(LEN(D222)=0,LEN(E222)=0)),1,0)</f>
        <v>0</v>
      </c>
      <c r="V222" s="235"/>
      <c r="W222" s="235"/>
      <c r="Y222" s="228" t="str">
        <f t="shared" ref="Y222:Y281" ca="1" si="9">B222&amp;C222</f>
        <v>GoldUmicore Precious Metals Thailand</v>
      </c>
    </row>
    <row r="223" spans="1:25" s="228" customFormat="1" ht="20.25">
      <c r="A223" s="298" t="s">
        <v>201</v>
      </c>
      <c r="B223" s="232" t="str">
        <f ca="1">IF(LEN(A223)=0,"",INDEX('Smelter Reference List'!$A:$A,MATCH($A223,'Smelter Reference List'!$E:$E,0)))</f>
        <v>Tungsten</v>
      </c>
      <c r="C223" s="297" t="str">
        <f ca="1">IF(LEN(A223)=0,"",INDEX('Smelter Reference List'!$C:$C,MATCH($A223,'Smelter Reference List'!$E:$E,0)))</f>
        <v>Ganzhou Jiangwu Ferrotungsten Co., Ltd.</v>
      </c>
      <c r="D223" s="161" t="str">
        <f ca="1">IF(ISERROR($S223),"",OFFSET('Smelter Reference List'!$C$4,$S223-4,0)&amp;"")</f>
        <v>Ganzhou Jiangwu Ferrotungsten Co., Ltd.</v>
      </c>
      <c r="E223" s="161" t="str">
        <f ca="1">IF(ISERROR($S223),"",OFFSET('Smelter Reference List'!$D$4,$S223-4,0)&amp;"")</f>
        <v>CHINA</v>
      </c>
      <c r="F223" s="161" t="str">
        <f ca="1">IF(ISERROR($S223),"",OFFSET('Smelter Reference List'!$E$4,$S223-4,0))</f>
        <v>CID002315</v>
      </c>
      <c r="G223" s="161" t="str">
        <f ca="1">IF(C223=$U$4,"Enter smelter details", IF(ISERROR($S223),"",OFFSET('Smelter Reference List'!$F$4,$S223-4,0)))</f>
        <v>CFSI</v>
      </c>
      <c r="H223" s="247">
        <f ca="1">IF(ISERROR($S223),"",OFFSET('Smelter Reference List'!$G$4,$S223-4,0))</f>
        <v>0</v>
      </c>
      <c r="I223" s="248" t="str">
        <f ca="1">IF(ISERROR($S223),"",OFFSET('Smelter Reference List'!$H$4,$S223-4,0))</f>
        <v>Ganzhou</v>
      </c>
      <c r="J223" s="248" t="str">
        <f ca="1">IF(ISERROR($S223),"",OFFSET('Smelter Reference List'!$I$4,$S223-4,0))</f>
        <v>Jiangxi</v>
      </c>
      <c r="K223" s="245"/>
      <c r="L223" s="245"/>
      <c r="M223" s="245"/>
      <c r="N223" s="245"/>
      <c r="O223" s="245"/>
      <c r="P223" s="245"/>
      <c r="Q223" s="246"/>
      <c r="R223" s="233"/>
      <c r="S223" s="234">
        <f ca="1">IF(C223="",NA(),MATCH($B223&amp;$C223,'Smelter Reference List'!$J:$J,0))</f>
        <v>486</v>
      </c>
      <c r="T223" s="235"/>
      <c r="U223" s="235">
        <f t="shared" ca="1" si="8"/>
        <v>0</v>
      </c>
      <c r="V223" s="235"/>
      <c r="W223" s="235"/>
      <c r="Y223" s="228" t="str">
        <f t="shared" ca="1" si="9"/>
        <v>TungstenGanzhou Jiangwu Ferrotungsten Co., Ltd.</v>
      </c>
    </row>
    <row r="224" spans="1:25" s="228" customFormat="1" ht="20.25">
      <c r="A224" s="298" t="s">
        <v>202</v>
      </c>
      <c r="B224" s="232" t="str">
        <f ca="1">IF(LEN(A224)=0,"",INDEX('Smelter Reference List'!$A:$A,MATCH($A224,'Smelter Reference List'!$E:$E,0)))</f>
        <v>Tungsten</v>
      </c>
      <c r="C224" s="297" t="str">
        <f ca="1">IF(LEN(A224)=0,"",INDEX('Smelter Reference List'!$C:$C,MATCH($A224,'Smelter Reference List'!$E:$E,0)))</f>
        <v>Jiangxi Yaosheng Tungsten Co., Ltd.</v>
      </c>
      <c r="D224" s="161" t="str">
        <f ca="1">IF(ISERROR($S224),"",OFFSET('Smelter Reference List'!$C$4,$S224-4,0)&amp;"")</f>
        <v>Jiangxi Yaosheng Tungsten Co., Ltd.</v>
      </c>
      <c r="E224" s="161" t="str">
        <f ca="1">IF(ISERROR($S224),"",OFFSET('Smelter Reference List'!$D$4,$S224-4,0)&amp;"")</f>
        <v>CHINA</v>
      </c>
      <c r="F224" s="161" t="str">
        <f ca="1">IF(ISERROR($S224),"",OFFSET('Smelter Reference List'!$E$4,$S224-4,0))</f>
        <v>CID002316</v>
      </c>
      <c r="G224" s="161" t="str">
        <f ca="1">IF(C224=$U$4,"Enter smelter details", IF(ISERROR($S224),"",OFFSET('Smelter Reference List'!$F$4,$S224-4,0)))</f>
        <v>CFSI</v>
      </c>
      <c r="H224" s="247">
        <f ca="1">IF(ISERROR($S224),"",OFFSET('Smelter Reference List'!$G$4,$S224-4,0))</f>
        <v>0</v>
      </c>
      <c r="I224" s="248" t="str">
        <f ca="1">IF(ISERROR($S224),"",OFFSET('Smelter Reference List'!$H$4,$S224-4,0))</f>
        <v>Ganzhou</v>
      </c>
      <c r="J224" s="248" t="str">
        <f ca="1">IF(ISERROR($S224),"",OFFSET('Smelter Reference List'!$I$4,$S224-4,0))</f>
        <v>Jiangxi</v>
      </c>
      <c r="K224" s="245"/>
      <c r="L224" s="245"/>
      <c r="M224" s="245"/>
      <c r="N224" s="245"/>
      <c r="O224" s="245"/>
      <c r="P224" s="245"/>
      <c r="Q224" s="246"/>
      <c r="R224" s="233"/>
      <c r="S224" s="234">
        <f ca="1">IF(C224="",NA(),MATCH($B224&amp;$C224,'Smelter Reference List'!$J:$J,0))</f>
        <v>512</v>
      </c>
      <c r="T224" s="235"/>
      <c r="U224" s="235">
        <f t="shared" ca="1" si="8"/>
        <v>0</v>
      </c>
      <c r="V224" s="235"/>
      <c r="W224" s="235"/>
      <c r="Y224" s="228" t="str">
        <f t="shared" ca="1" si="9"/>
        <v>TungstenJiangxi Yaosheng Tungsten Co., Ltd.</v>
      </c>
    </row>
    <row r="225" spans="1:25" s="228" customFormat="1" ht="20.25">
      <c r="A225" s="298" t="s">
        <v>203</v>
      </c>
      <c r="B225" s="232" t="str">
        <f ca="1">IF(LEN(A225)=0,"",INDEX('Smelter Reference List'!$A:$A,MATCH($A225,'Smelter Reference List'!$E:$E,0)))</f>
        <v>Tungsten</v>
      </c>
      <c r="C225" s="297" t="str">
        <f ca="1">IF(LEN(A225)=0,"",INDEX('Smelter Reference List'!$C:$C,MATCH($A225,'Smelter Reference List'!$E:$E,0)))</f>
        <v>Jiangxi Xinsheng Tungsten Industry Co., Ltd.</v>
      </c>
      <c r="D225" s="161" t="str">
        <f ca="1">IF(ISERROR($S225),"",OFFSET('Smelter Reference List'!$C$4,$S225-4,0)&amp;"")</f>
        <v>Jiangxi Xinsheng Tungsten Industry Co., Ltd.</v>
      </c>
      <c r="E225" s="161" t="str">
        <f ca="1">IF(ISERROR($S225),"",OFFSET('Smelter Reference List'!$D$4,$S225-4,0)&amp;"")</f>
        <v>CHINA</v>
      </c>
      <c r="F225" s="161" t="str">
        <f ca="1">IF(ISERROR($S225),"",OFFSET('Smelter Reference List'!$E$4,$S225-4,0))</f>
        <v>CID002317</v>
      </c>
      <c r="G225" s="161" t="str">
        <f ca="1">IF(C225=$U$4,"Enter smelter details", IF(ISERROR($S225),"",OFFSET('Smelter Reference List'!$F$4,$S225-4,0)))</f>
        <v>CFSI</v>
      </c>
      <c r="H225" s="247">
        <f ca="1">IF(ISERROR($S225),"",OFFSET('Smelter Reference List'!$G$4,$S225-4,0))</f>
        <v>0</v>
      </c>
      <c r="I225" s="248" t="str">
        <f ca="1">IF(ISERROR($S225),"",OFFSET('Smelter Reference List'!$H$4,$S225-4,0))</f>
        <v>Ganzhou</v>
      </c>
      <c r="J225" s="248" t="str">
        <f ca="1">IF(ISERROR($S225),"",OFFSET('Smelter Reference List'!$I$4,$S225-4,0))</f>
        <v>Jiangxi</v>
      </c>
      <c r="K225" s="245"/>
      <c r="L225" s="245"/>
      <c r="M225" s="245"/>
      <c r="N225" s="245"/>
      <c r="O225" s="245"/>
      <c r="P225" s="245"/>
      <c r="Q225" s="246"/>
      <c r="R225" s="233"/>
      <c r="S225" s="234">
        <f ca="1">IF(C225="",NA(),MATCH($B225&amp;$C225,'Smelter Reference List'!$J:$J,0))</f>
        <v>510</v>
      </c>
      <c r="T225" s="235"/>
      <c r="U225" s="235">
        <f t="shared" ca="1" si="8"/>
        <v>0</v>
      </c>
      <c r="V225" s="235"/>
      <c r="W225" s="235"/>
      <c r="Y225" s="228" t="str">
        <f t="shared" ca="1" si="9"/>
        <v>TungstenJiangxi Xinsheng Tungsten Industry Co., Ltd.</v>
      </c>
    </row>
    <row r="226" spans="1:25" s="228" customFormat="1" ht="20.25">
      <c r="A226" s="298" t="s">
        <v>204</v>
      </c>
      <c r="B226" s="232" t="str">
        <f ca="1">IF(LEN(A226)=0,"",INDEX('Smelter Reference List'!$A:$A,MATCH($A226,'Smelter Reference List'!$E:$E,0)))</f>
        <v>Tungsten</v>
      </c>
      <c r="C226" s="297" t="str">
        <f ca="1">IF(LEN(A226)=0,"",INDEX('Smelter Reference List'!$C:$C,MATCH($A226,'Smelter Reference List'!$E:$E,0)))</f>
        <v>Jiangxi Tonggu Non-ferrous Metallurgical &amp; Chemical Co., Ltd.</v>
      </c>
      <c r="D226" s="161" t="str">
        <f ca="1">IF(ISERROR($S226),"",OFFSET('Smelter Reference List'!$C$4,$S226-4,0)&amp;"")</f>
        <v>Jiangxi Tonggu Non-ferrous Metallurgical &amp; Chemical Co., Ltd.</v>
      </c>
      <c r="E226" s="161" t="str">
        <f ca="1">IF(ISERROR($S226),"",OFFSET('Smelter Reference List'!$D$4,$S226-4,0)&amp;"")</f>
        <v>CHINA</v>
      </c>
      <c r="F226" s="161" t="str">
        <f ca="1">IF(ISERROR($S226),"",OFFSET('Smelter Reference List'!$E$4,$S226-4,0))</f>
        <v>CID002318</v>
      </c>
      <c r="G226" s="161" t="str">
        <f ca="1">IF(C226=$U$4,"Enter smelter details", IF(ISERROR($S226),"",OFFSET('Smelter Reference List'!$F$4,$S226-4,0)))</f>
        <v>CFSI</v>
      </c>
      <c r="H226" s="247">
        <f ca="1">IF(ISERROR($S226),"",OFFSET('Smelter Reference List'!$G$4,$S226-4,0))</f>
        <v>0</v>
      </c>
      <c r="I226" s="248" t="str">
        <f ca="1">IF(ISERROR($S226),"",OFFSET('Smelter Reference List'!$H$4,$S226-4,0))</f>
        <v>Tonggu</v>
      </c>
      <c r="J226" s="248" t="str">
        <f ca="1">IF(ISERROR($S226),"",OFFSET('Smelter Reference List'!$I$4,$S226-4,0))</f>
        <v>Jiangxi</v>
      </c>
      <c r="K226" s="245"/>
      <c r="L226" s="245"/>
      <c r="M226" s="245"/>
      <c r="N226" s="245"/>
      <c r="O226" s="245"/>
      <c r="P226" s="245"/>
      <c r="Q226" s="246"/>
      <c r="R226" s="233"/>
      <c r="S226" s="234">
        <f ca="1">IF(C226="",NA(),MATCH($B226&amp;$C226,'Smelter Reference List'!$J:$J,0))</f>
        <v>507</v>
      </c>
      <c r="T226" s="235"/>
      <c r="U226" s="235">
        <f t="shared" ca="1" si="8"/>
        <v>0</v>
      </c>
      <c r="V226" s="235"/>
      <c r="W226" s="235"/>
      <c r="Y226" s="228" t="str">
        <f t="shared" ca="1" si="9"/>
        <v>TungstenJiangxi Tonggu Non-ferrous Metallurgical &amp; Chemical Co., Ltd.</v>
      </c>
    </row>
    <row r="227" spans="1:25" s="228" customFormat="1" ht="20.25">
      <c r="A227" s="298" t="s">
        <v>205</v>
      </c>
      <c r="B227" s="232" t="str">
        <f ca="1">IF(LEN(A227)=0,"",INDEX('Smelter Reference List'!$A:$A,MATCH($A227,'Smelter Reference List'!$E:$E,0)))</f>
        <v>Tungsten</v>
      </c>
      <c r="C227" s="297" t="str">
        <f ca="1">IF(LEN(A227)=0,"",INDEX('Smelter Reference List'!$C:$C,MATCH($A227,'Smelter Reference List'!$E:$E,0)))</f>
        <v>Malipo Haiyu Tungsten Co., Ltd.</v>
      </c>
      <c r="D227" s="161" t="str">
        <f ca="1">IF(ISERROR($S227),"",OFFSET('Smelter Reference List'!$C$4,$S227-4,0)&amp;"")</f>
        <v>Malipo Haiyu Tungsten Co., Ltd.</v>
      </c>
      <c r="E227" s="161" t="str">
        <f ca="1">IF(ISERROR($S227),"",OFFSET('Smelter Reference List'!$D$4,$S227-4,0)&amp;"")</f>
        <v>CHINA</v>
      </c>
      <c r="F227" s="161" t="str">
        <f ca="1">IF(ISERROR($S227),"",OFFSET('Smelter Reference List'!$E$4,$S227-4,0))</f>
        <v>CID002319</v>
      </c>
      <c r="G227" s="161" t="str">
        <f ca="1">IF(C227=$U$4,"Enter smelter details", IF(ISERROR($S227),"",OFFSET('Smelter Reference List'!$F$4,$S227-4,0)))</f>
        <v>CFSI</v>
      </c>
      <c r="H227" s="247">
        <f ca="1">IF(ISERROR($S227),"",OFFSET('Smelter Reference List'!$G$4,$S227-4,0))</f>
        <v>0</v>
      </c>
      <c r="I227" s="248" t="str">
        <f ca="1">IF(ISERROR($S227),"",OFFSET('Smelter Reference List'!$H$4,$S227-4,0))</f>
        <v>Nanfeng Xiaozhai</v>
      </c>
      <c r="J227" s="248" t="str">
        <f ca="1">IF(ISERROR($S227),"",OFFSET('Smelter Reference List'!$I$4,$S227-4,0))</f>
        <v>Yunnan</v>
      </c>
      <c r="K227" s="245"/>
      <c r="L227" s="245"/>
      <c r="M227" s="245"/>
      <c r="N227" s="245"/>
      <c r="O227" s="245"/>
      <c r="P227" s="245"/>
      <c r="Q227" s="246"/>
      <c r="R227" s="233"/>
      <c r="S227" s="234">
        <f ca="1">IF(C227="",NA(),MATCH($B227&amp;$C227,'Smelter Reference List'!$J:$J,0))</f>
        <v>515</v>
      </c>
      <c r="T227" s="235"/>
      <c r="U227" s="235">
        <f t="shared" ca="1" si="8"/>
        <v>0</v>
      </c>
      <c r="V227" s="235"/>
      <c r="W227" s="235"/>
      <c r="Y227" s="228" t="str">
        <f t="shared" ca="1" si="9"/>
        <v>TungstenMalipo Haiyu Tungsten Co., Ltd.</v>
      </c>
    </row>
    <row r="228" spans="1:25" s="228" customFormat="1" ht="20.25">
      <c r="A228" s="298" t="s">
        <v>206</v>
      </c>
      <c r="B228" s="232" t="str">
        <f ca="1">IF(LEN(A228)=0,"",INDEX('Smelter Reference List'!$A:$A,MATCH($A228,'Smelter Reference List'!$E:$E,0)))</f>
        <v>Tungsten</v>
      </c>
      <c r="C228" s="297" t="str">
        <f ca="1">IF(LEN(A228)=0,"",INDEX('Smelter Reference List'!$C:$C,MATCH($A228,'Smelter Reference List'!$E:$E,0)))</f>
        <v>Xiamen Tungsten (H.C.) Co., Ltd.</v>
      </c>
      <c r="D228" s="161" t="str">
        <f ca="1">IF(ISERROR($S228),"",OFFSET('Smelter Reference List'!$C$4,$S228-4,0)&amp;"")</f>
        <v>Xiamen Tungsten (H.C.) Co., Ltd.</v>
      </c>
      <c r="E228" s="161" t="str">
        <f ca="1">IF(ISERROR($S228),"",OFFSET('Smelter Reference List'!$D$4,$S228-4,0)&amp;"")</f>
        <v>CHINA</v>
      </c>
      <c r="F228" s="161" t="str">
        <f ca="1">IF(ISERROR($S228),"",OFFSET('Smelter Reference List'!$E$4,$S228-4,0))</f>
        <v>CID002320</v>
      </c>
      <c r="G228" s="161" t="str">
        <f ca="1">IF(C228=$U$4,"Enter smelter details", IF(ISERROR($S228),"",OFFSET('Smelter Reference List'!$F$4,$S228-4,0)))</f>
        <v>CFSI</v>
      </c>
      <c r="H228" s="247">
        <f ca="1">IF(ISERROR($S228),"",OFFSET('Smelter Reference List'!$G$4,$S228-4,0))</f>
        <v>0</v>
      </c>
      <c r="I228" s="248" t="str">
        <f ca="1">IF(ISERROR($S228),"",OFFSET('Smelter Reference List'!$H$4,$S228-4,0))</f>
        <v>Xiamen</v>
      </c>
      <c r="J228" s="248" t="str">
        <f ca="1">IF(ISERROR($S228),"",OFFSET('Smelter Reference List'!$I$4,$S228-4,0))</f>
        <v>Fujian</v>
      </c>
      <c r="K228" s="245"/>
      <c r="L228" s="245"/>
      <c r="M228" s="245"/>
      <c r="N228" s="245"/>
      <c r="O228" s="245"/>
      <c r="P228" s="245"/>
      <c r="Q228" s="246"/>
      <c r="R228" s="233"/>
      <c r="S228" s="234">
        <f ca="1">IF(C228="",NA(),MATCH($B228&amp;$C228,'Smelter Reference List'!$J:$J,0))</f>
        <v>531</v>
      </c>
      <c r="T228" s="235"/>
      <c r="U228" s="235">
        <f t="shared" ca="1" si="8"/>
        <v>0</v>
      </c>
      <c r="V228" s="235"/>
      <c r="W228" s="235"/>
      <c r="Y228" s="228" t="str">
        <f t="shared" ca="1" si="9"/>
        <v>TungstenXiamen Tungsten (H.C.) Co., Ltd.</v>
      </c>
    </row>
    <row r="229" spans="1:25" s="228" customFormat="1" ht="20.25">
      <c r="A229" s="298" t="s">
        <v>199</v>
      </c>
      <c r="B229" s="232" t="str">
        <f ca="1">IF(LEN(A229)=0,"",INDEX('Smelter Reference List'!$A:$A,MATCH($A229,'Smelter Reference List'!$E:$E,0)))</f>
        <v>Tungsten</v>
      </c>
      <c r="C229" s="297" t="str">
        <f ca="1">IF(LEN(A229)=0,"",INDEX('Smelter Reference List'!$C:$C,MATCH($A229,'Smelter Reference List'!$E:$E,0)))</f>
        <v>Jiangxi Gan Bei Tungsten Co., Ltd.</v>
      </c>
      <c r="D229" s="161" t="str">
        <f ca="1">IF(ISERROR($S229),"",OFFSET('Smelter Reference List'!$C$4,$S229-4,0)&amp;"")</f>
        <v>Jiangxi Gan Bei Tungsten Co., Ltd.</v>
      </c>
      <c r="E229" s="161" t="str">
        <f ca="1">IF(ISERROR($S229),"",OFFSET('Smelter Reference List'!$D$4,$S229-4,0)&amp;"")</f>
        <v>CHINA</v>
      </c>
      <c r="F229" s="161" t="str">
        <f ca="1">IF(ISERROR($S229),"",OFFSET('Smelter Reference List'!$E$4,$S229-4,0))</f>
        <v>CID002321</v>
      </c>
      <c r="G229" s="161" t="str">
        <f ca="1">IF(C229=$U$4,"Enter smelter details", IF(ISERROR($S229),"",OFFSET('Smelter Reference List'!$F$4,$S229-4,0)))</f>
        <v>CFSI</v>
      </c>
      <c r="H229" s="247">
        <f ca="1">IF(ISERROR($S229),"",OFFSET('Smelter Reference List'!$G$4,$S229-4,0))</f>
        <v>0</v>
      </c>
      <c r="I229" s="248" t="str">
        <f ca="1">IF(ISERROR($S229),"",OFFSET('Smelter Reference List'!$H$4,$S229-4,0))</f>
        <v>Xiushui</v>
      </c>
      <c r="J229" s="248" t="str">
        <f ca="1">IF(ISERROR($S229),"",OFFSET('Smelter Reference List'!$I$4,$S229-4,0))</f>
        <v>Jiangxi</v>
      </c>
      <c r="K229" s="245"/>
      <c r="L229" s="245"/>
      <c r="M229" s="245"/>
      <c r="N229" s="245"/>
      <c r="O229" s="245"/>
      <c r="P229" s="245"/>
      <c r="Q229" s="246"/>
      <c r="R229" s="233"/>
      <c r="S229" s="234">
        <f ca="1">IF(C229="",NA(),MATCH($B229&amp;$C229,'Smelter Reference List'!$J:$J,0))</f>
        <v>505</v>
      </c>
      <c r="T229" s="235"/>
      <c r="U229" s="235">
        <f t="shared" ca="1" si="8"/>
        <v>0</v>
      </c>
      <c r="V229" s="235"/>
      <c r="W229" s="235"/>
      <c r="Y229" s="228" t="str">
        <f t="shared" ca="1" si="9"/>
        <v>TungstenJiangxi Gan Bei Tungsten Co., Ltd.</v>
      </c>
    </row>
    <row r="230" spans="1:25" s="228" customFormat="1" ht="20.25">
      <c r="A230" s="298" t="s">
        <v>3340</v>
      </c>
      <c r="B230" s="232" t="str">
        <f ca="1">IF(LEN(A230)=0,"",INDEX('Smelter Reference List'!$A:$A,MATCH($A230,'Smelter Reference List'!$E:$E,0)))</f>
        <v>Gold</v>
      </c>
      <c r="C230" s="297" t="str">
        <f ca="1">IF(LEN(A230)=0,"",INDEX('Smelter Reference List'!$C:$C,MATCH($A230,'Smelter Reference List'!$E:$E,0)))</f>
        <v>Faggi Enrico S.p.A.</v>
      </c>
      <c r="D230" s="161" t="str">
        <f ca="1">IF(ISERROR($S230),"",OFFSET('Smelter Reference List'!$C$4,$S230-4,0)&amp;"")</f>
        <v>Faggi Enrico S.p.A.</v>
      </c>
      <c r="E230" s="161" t="str">
        <f ca="1">IF(ISERROR($S230),"",OFFSET('Smelter Reference List'!$D$4,$S230-4,0)&amp;"")</f>
        <v>ITALY</v>
      </c>
      <c r="F230" s="161" t="str">
        <f ca="1">IF(ISERROR($S230),"",OFFSET('Smelter Reference List'!$E$4,$S230-4,0))</f>
        <v>CID002355</v>
      </c>
      <c r="G230" s="161" t="str">
        <f ca="1">IF(C230=$U$4,"Enter smelter details", IF(ISERROR($S230),"",OFFSET('Smelter Reference List'!$F$4,$S230-4,0)))</f>
        <v>CFSI</v>
      </c>
      <c r="H230" s="247">
        <f ca="1">IF(ISERROR($S230),"",OFFSET('Smelter Reference List'!$G$4,$S230-4,0))</f>
        <v>0</v>
      </c>
      <c r="I230" s="248" t="str">
        <f ca="1">IF(ISERROR($S230),"",OFFSET('Smelter Reference List'!$H$4,$S230-4,0))</f>
        <v>Sesto Fiorentino</v>
      </c>
      <c r="J230" s="248" t="str">
        <f ca="1">IF(ISERROR($S230),"",OFFSET('Smelter Reference List'!$I$4,$S230-4,0))</f>
        <v>Florence</v>
      </c>
      <c r="K230" s="245"/>
      <c r="L230" s="245"/>
      <c r="M230" s="245"/>
      <c r="N230" s="245"/>
      <c r="O230" s="245"/>
      <c r="P230" s="245"/>
      <c r="Q230" s="246"/>
      <c r="R230" s="233"/>
      <c r="S230" s="234">
        <f ca="1">IF(C230="",NA(),MATCH($B230&amp;$C230,'Smelter Reference List'!$J:$J,0))</f>
        <v>57</v>
      </c>
      <c r="T230" s="235"/>
      <c r="U230" s="235">
        <f t="shared" ca="1" si="8"/>
        <v>0</v>
      </c>
      <c r="V230" s="235"/>
      <c r="W230" s="235"/>
      <c r="Y230" s="228" t="str">
        <f t="shared" ca="1" si="9"/>
        <v>GoldFaggi Enrico S.p.A.</v>
      </c>
    </row>
    <row r="231" spans="1:25" s="228" customFormat="1" ht="20.25">
      <c r="A231" s="298" t="s">
        <v>2705</v>
      </c>
      <c r="B231" s="232" t="str">
        <f ca="1">IF(LEN(A231)=0,"",INDEX('Smelter Reference List'!$A:$A,MATCH($A231,'Smelter Reference List'!$E:$E,0)))</f>
        <v>Tin</v>
      </c>
      <c r="C231" s="297" t="str">
        <f ca="1">IF(LEN(A231)=0,"",INDEX('Smelter Reference List'!$C:$C,MATCH($A231,'Smelter Reference List'!$E:$E,0)))</f>
        <v>CV Venus Inti Perkasa</v>
      </c>
      <c r="D231" s="161" t="str">
        <f ca="1">IF(ISERROR($S231),"",OFFSET('Smelter Reference List'!$C$4,$S231-4,0)&amp;"")</f>
        <v>CV Venus Inti Perkasa</v>
      </c>
      <c r="E231" s="161" t="str">
        <f ca="1">IF(ISERROR($S231),"",OFFSET('Smelter Reference List'!$D$4,$S231-4,0)&amp;"")</f>
        <v>INDONESIA</v>
      </c>
      <c r="F231" s="161" t="str">
        <f ca="1">IF(ISERROR($S231),"",OFFSET('Smelter Reference List'!$E$4,$S231-4,0))</f>
        <v>CID002455</v>
      </c>
      <c r="G231" s="161" t="str">
        <f ca="1">IF(C231=$U$4,"Enter smelter details", IF(ISERROR($S231),"",OFFSET('Smelter Reference List'!$F$4,$S231-4,0)))</f>
        <v>CFSI</v>
      </c>
      <c r="H231" s="247">
        <f ca="1">IF(ISERROR($S231),"",OFFSET('Smelter Reference List'!$G$4,$S231-4,0))</f>
        <v>0</v>
      </c>
      <c r="I231" s="248" t="str">
        <f ca="1">IF(ISERROR($S231),"",OFFSET('Smelter Reference List'!$H$4,$S231-4,0))</f>
        <v>Pangkal Pinang</v>
      </c>
      <c r="J231" s="248" t="str">
        <f ca="1">IF(ISERROR($S231),"",OFFSET('Smelter Reference List'!$I$4,$S231-4,0))</f>
        <v>Bangka</v>
      </c>
      <c r="K231" s="245"/>
      <c r="L231" s="245"/>
      <c r="M231" s="245"/>
      <c r="N231" s="245"/>
      <c r="O231" s="245"/>
      <c r="P231" s="245"/>
      <c r="Q231" s="246"/>
      <c r="R231" s="233"/>
      <c r="S231" s="234">
        <f ca="1">IF(C231="",NA(),MATCH($B231&amp;$C231,'Smelter Reference List'!$J:$J,0))</f>
        <v>336</v>
      </c>
      <c r="T231" s="235"/>
      <c r="U231" s="235">
        <f t="shared" ca="1" si="8"/>
        <v>0</v>
      </c>
      <c r="V231" s="235"/>
      <c r="W231" s="235"/>
      <c r="Y231" s="228" t="str">
        <f t="shared" ca="1" si="9"/>
        <v>TinCV Venus Inti Perkasa</v>
      </c>
    </row>
    <row r="232" spans="1:25" s="228" customFormat="1" ht="20.25">
      <c r="A232" s="298" t="s">
        <v>3344</v>
      </c>
      <c r="B232" s="232" t="str">
        <f ca="1">IF(LEN(A232)=0,"",INDEX('Smelter Reference List'!$A:$A,MATCH($A232,'Smelter Reference List'!$E:$E,0)))</f>
        <v>Gold</v>
      </c>
      <c r="C232" s="297" t="str">
        <f ca="1">IF(LEN(A232)=0,"",INDEX('Smelter Reference List'!$C:$C,MATCH($A232,'Smelter Reference List'!$E:$E,0)))</f>
        <v>Geib Refining Corporation</v>
      </c>
      <c r="D232" s="161" t="str">
        <f ca="1">IF(ISERROR($S232),"",OFFSET('Smelter Reference List'!$C$4,$S232-4,0)&amp;"")</f>
        <v>Geib Refining Corporation</v>
      </c>
      <c r="E232" s="161" t="str">
        <f ca="1">IF(ISERROR($S232),"",OFFSET('Smelter Reference List'!$D$4,$S232-4,0)&amp;"")</f>
        <v>UNITED STATES</v>
      </c>
      <c r="F232" s="161" t="str">
        <f ca="1">IF(ISERROR($S232),"",OFFSET('Smelter Reference List'!$E$4,$S232-4,0))</f>
        <v>CID002459</v>
      </c>
      <c r="G232" s="161" t="str">
        <f ca="1">IF(C232=$U$4,"Enter smelter details", IF(ISERROR($S232),"",OFFSET('Smelter Reference List'!$F$4,$S232-4,0)))</f>
        <v>CFSI</v>
      </c>
      <c r="H232" s="247">
        <f ca="1">IF(ISERROR($S232),"",OFFSET('Smelter Reference List'!$G$4,$S232-4,0))</f>
        <v>0</v>
      </c>
      <c r="I232" s="248" t="str">
        <f ca="1">IF(ISERROR($S232),"",OFFSET('Smelter Reference List'!$H$4,$S232-4,0))</f>
        <v>Warwick</v>
      </c>
      <c r="J232" s="248" t="str">
        <f ca="1">IF(ISERROR($S232),"",OFFSET('Smelter Reference List'!$I$4,$S232-4,0))</f>
        <v>Rhode Island</v>
      </c>
      <c r="K232" s="245"/>
      <c r="L232" s="245"/>
      <c r="M232" s="245"/>
      <c r="N232" s="245"/>
      <c r="O232" s="245"/>
      <c r="P232" s="245"/>
      <c r="Q232" s="246"/>
      <c r="R232" s="233"/>
      <c r="S232" s="234">
        <f ca="1">IF(C232="",NA(),MATCH($B232&amp;$C232,'Smelter Reference List'!$J:$J,0))</f>
        <v>62</v>
      </c>
      <c r="T232" s="235"/>
      <c r="U232" s="235">
        <f t="shared" ca="1" si="8"/>
        <v>0</v>
      </c>
      <c r="V232" s="235"/>
      <c r="W232" s="235"/>
      <c r="Y232" s="228" t="str">
        <f t="shared" ca="1" si="9"/>
        <v>GoldGeib Refining Corporation</v>
      </c>
    </row>
    <row r="233" spans="1:25" s="228" customFormat="1" ht="20.25">
      <c r="A233" s="298" t="s">
        <v>200</v>
      </c>
      <c r="B233" s="232" t="str">
        <f ca="1">IF(LEN(A233)=0,"",INDEX('Smelter Reference List'!$A:$A,MATCH($A233,'Smelter Reference List'!$E:$E,0)))</f>
        <v>Tin</v>
      </c>
      <c r="C233" s="297" t="str">
        <f ca="1">IF(LEN(A233)=0,"",INDEX('Smelter Reference List'!$C:$C,MATCH($A233,'Smelter Reference List'!$E:$E,0)))</f>
        <v>Magnu's Minerais Metais e Ligas Ltda.</v>
      </c>
      <c r="D233" s="161" t="str">
        <f ca="1">IF(ISERROR($S233),"",OFFSET('Smelter Reference List'!$C$4,$S233-4,0)&amp;"")</f>
        <v>Magnu's Minerais Metais e Ligas Ltda.</v>
      </c>
      <c r="E233" s="161" t="str">
        <f ca="1">IF(ISERROR($S233),"",OFFSET('Smelter Reference List'!$D$4,$S233-4,0)&amp;"")</f>
        <v>BRAZIL</v>
      </c>
      <c r="F233" s="161" t="str">
        <f ca="1">IF(ISERROR($S233),"",OFFSET('Smelter Reference List'!$E$4,$S233-4,0))</f>
        <v>CID002468</v>
      </c>
      <c r="G233" s="161" t="str">
        <f ca="1">IF(C233=$U$4,"Enter smelter details", IF(ISERROR($S233),"",OFFSET('Smelter Reference List'!$F$4,$S233-4,0)))</f>
        <v>CFSI</v>
      </c>
      <c r="H233" s="247">
        <f ca="1">IF(ISERROR($S233),"",OFFSET('Smelter Reference List'!$G$4,$S233-4,0))</f>
        <v>0</v>
      </c>
      <c r="I233" s="248" t="str">
        <f ca="1">IF(ISERROR($S233),"",OFFSET('Smelter Reference List'!$H$4,$S233-4,0))</f>
        <v>São João del Rei</v>
      </c>
      <c r="J233" s="248" t="str">
        <f ca="1">IF(ISERROR($S233),"",OFFSET('Smelter Reference List'!$I$4,$S233-4,0))</f>
        <v>Minas Gerais</v>
      </c>
      <c r="K233" s="245"/>
      <c r="L233" s="245"/>
      <c r="M233" s="245"/>
      <c r="N233" s="245"/>
      <c r="O233" s="245"/>
      <c r="P233" s="245"/>
      <c r="Q233" s="246"/>
      <c r="R233" s="233"/>
      <c r="S233" s="234">
        <f ca="1">IF(C233="",NA(),MATCH($B233&amp;$C233,'Smelter Reference List'!$J:$J,0))</f>
        <v>376</v>
      </c>
      <c r="T233" s="235"/>
      <c r="U233" s="235">
        <f t="shared" ca="1" si="8"/>
        <v>0</v>
      </c>
      <c r="V233" s="235"/>
      <c r="W233" s="235"/>
      <c r="Y233" s="228" t="str">
        <f t="shared" ca="1" si="9"/>
        <v>TinMagnu's Minerais Metais e Ligas Ltda.</v>
      </c>
    </row>
    <row r="234" spans="1:25" s="228" customFormat="1" ht="20.25">
      <c r="A234" s="298" t="s">
        <v>2713</v>
      </c>
      <c r="B234" s="232" t="str">
        <f ca="1">IF(LEN(A234)=0,"",INDEX('Smelter Reference List'!$A:$A,MATCH($A234,'Smelter Reference List'!$E:$E,0)))</f>
        <v>Tin</v>
      </c>
      <c r="C234" s="297" t="str">
        <f ca="1">IF(LEN(A234)=0,"",INDEX('Smelter Reference List'!$C:$C,MATCH($A234,'Smelter Reference List'!$E:$E,0)))</f>
        <v>PT Tirus Putra Mandiri</v>
      </c>
      <c r="D234" s="161" t="str">
        <f ca="1">IF(ISERROR($S234),"",OFFSET('Smelter Reference List'!$C$4,$S234-4,0)&amp;"")</f>
        <v>PT Tirus Putra Mandiri</v>
      </c>
      <c r="E234" s="161" t="str">
        <f ca="1">IF(ISERROR($S234),"",OFFSET('Smelter Reference List'!$D$4,$S234-4,0)&amp;"")</f>
        <v>INDONESIA</v>
      </c>
      <c r="F234" s="161" t="str">
        <f ca="1">IF(ISERROR($S234),"",OFFSET('Smelter Reference List'!$E$4,$S234-4,0))</f>
        <v>CID002478</v>
      </c>
      <c r="G234" s="161" t="str">
        <f ca="1">IF(C234=$U$4,"Enter smelter details", IF(ISERROR($S234),"",OFFSET('Smelter Reference List'!$F$4,$S234-4,0)))</f>
        <v>CFSI</v>
      </c>
      <c r="H234" s="247">
        <f ca="1">IF(ISERROR($S234),"",OFFSET('Smelter Reference List'!$G$4,$S234-4,0))</f>
        <v>0</v>
      </c>
      <c r="I234" s="248" t="str">
        <f ca="1">IF(ISERROR($S234),"",OFFSET('Smelter Reference List'!$H$4,$S234-4,0))</f>
        <v>Bogor</v>
      </c>
      <c r="J234" s="248" t="str">
        <f ca="1">IF(ISERROR($S234),"",OFFSET('Smelter Reference List'!$I$4,$S234-4,0))</f>
        <v>West Java</v>
      </c>
      <c r="K234" s="245"/>
      <c r="L234" s="245"/>
      <c r="M234" s="245"/>
      <c r="N234" s="245"/>
      <c r="O234" s="245"/>
      <c r="P234" s="245"/>
      <c r="Q234" s="246"/>
      <c r="R234" s="233"/>
      <c r="S234" s="234">
        <f ca="1">IF(C234="",NA(),MATCH($B234&amp;$C234,'Smelter Reference List'!$J:$J,0))</f>
        <v>435</v>
      </c>
      <c r="T234" s="235"/>
      <c r="U234" s="235">
        <f t="shared" ca="1" si="8"/>
        <v>0</v>
      </c>
      <c r="V234" s="235"/>
      <c r="W234" s="235"/>
      <c r="Y234" s="228" t="str">
        <f t="shared" ca="1" si="9"/>
        <v>TinPT Tirus Putra Mandiri</v>
      </c>
    </row>
    <row r="235" spans="1:25" s="228" customFormat="1" ht="20.25">
      <c r="A235" s="298" t="s">
        <v>2714</v>
      </c>
      <c r="B235" s="232" t="str">
        <f ca="1">IF(LEN(A235)=0,"",INDEX('Smelter Reference List'!$A:$A,MATCH($A235,'Smelter Reference List'!$E:$E,0)))</f>
        <v>Tin</v>
      </c>
      <c r="C235" s="297" t="str">
        <f ca="1">IF(LEN(A235)=0,"",INDEX('Smelter Reference List'!$C:$C,MATCH($A235,'Smelter Reference List'!$E:$E,0)))</f>
        <v>PT Wahana Perkit Jaya</v>
      </c>
      <c r="D235" s="161" t="str">
        <f ca="1">IF(ISERROR($S235),"",OFFSET('Smelter Reference List'!$C$4,$S235-4,0)&amp;"")</f>
        <v>PT Wahana Perkit Jaya</v>
      </c>
      <c r="E235" s="161" t="str">
        <f ca="1">IF(ISERROR($S235),"",OFFSET('Smelter Reference List'!$D$4,$S235-4,0)&amp;"")</f>
        <v>INDONESIA</v>
      </c>
      <c r="F235" s="161" t="str">
        <f ca="1">IF(ISERROR($S235),"",OFFSET('Smelter Reference List'!$E$4,$S235-4,0))</f>
        <v>CID002479</v>
      </c>
      <c r="G235" s="161" t="str">
        <f ca="1">IF(C235=$U$4,"Enter smelter details", IF(ISERROR($S235),"",OFFSET('Smelter Reference List'!$F$4,$S235-4,0)))</f>
        <v>CFSI</v>
      </c>
      <c r="H235" s="247">
        <f ca="1">IF(ISERROR($S235),"",OFFSET('Smelter Reference List'!$G$4,$S235-4,0))</f>
        <v>0</v>
      </c>
      <c r="I235" s="248" t="str">
        <f ca="1">IF(ISERROR($S235),"",OFFSET('Smelter Reference List'!$H$4,$S235-4,0))</f>
        <v>Topang Island</v>
      </c>
      <c r="J235" s="248" t="str">
        <f ca="1">IF(ISERROR($S235),"",OFFSET('Smelter Reference List'!$I$4,$S235-4,0))</f>
        <v>Riau Province</v>
      </c>
      <c r="K235" s="245"/>
      <c r="L235" s="245"/>
      <c r="M235" s="245"/>
      <c r="N235" s="245"/>
      <c r="O235" s="245"/>
      <c r="P235" s="245"/>
      <c r="Q235" s="246"/>
      <c r="R235" s="233"/>
      <c r="S235" s="234">
        <f ca="1">IF(C235="",NA(),MATCH($B235&amp;$C235,'Smelter Reference List'!$J:$J,0))</f>
        <v>437</v>
      </c>
      <c r="T235" s="235"/>
      <c r="U235" s="235">
        <f t="shared" ca="1" si="8"/>
        <v>0</v>
      </c>
      <c r="V235" s="235"/>
      <c r="W235" s="235"/>
      <c r="Y235" s="228" t="str">
        <f t="shared" ca="1" si="9"/>
        <v>TinPT Wahana Perkit Jaya</v>
      </c>
    </row>
    <row r="236" spans="1:25" s="228" customFormat="1" ht="20.25">
      <c r="A236" s="298" t="s">
        <v>725</v>
      </c>
      <c r="B236" s="232" t="str">
        <f ca="1">IF(LEN(A236)=0,"",INDEX('Smelter Reference List'!$A:$A,MATCH($A236,'Smelter Reference List'!$E:$E,0)))</f>
        <v>Tantalum</v>
      </c>
      <c r="C236" s="297" t="str">
        <f ca="1">IF(LEN(A236)=0,"",INDEX('Smelter Reference List'!$C:$C,MATCH($A236,'Smelter Reference List'!$E:$E,0)))</f>
        <v>Hengyang King Xing Lifeng New Materials Co., Ltd.</v>
      </c>
      <c r="D236" s="161" t="str">
        <f ca="1">IF(ISERROR($S236),"",OFFSET('Smelter Reference List'!$C$4,$S236-4,0)&amp;"")</f>
        <v>Hengyang King Xing Lifeng New Materials Co., Ltd.</v>
      </c>
      <c r="E236" s="161" t="str">
        <f ca="1">IF(ISERROR($S236),"",OFFSET('Smelter Reference List'!$D$4,$S236-4,0)&amp;"")</f>
        <v>CHINA</v>
      </c>
      <c r="F236" s="161" t="str">
        <f ca="1">IF(ISERROR($S236),"",OFFSET('Smelter Reference List'!$E$4,$S236-4,0))</f>
        <v>CID002492</v>
      </c>
      <c r="G236" s="161" t="str">
        <f ca="1">IF(C236=$U$4,"Enter smelter details", IF(ISERROR($S236),"",OFFSET('Smelter Reference List'!$F$4,$S236-4,0)))</f>
        <v>CFSI</v>
      </c>
      <c r="H236" s="247">
        <f ca="1">IF(ISERROR($S236),"",OFFSET('Smelter Reference List'!$G$4,$S236-4,0))</f>
        <v>0</v>
      </c>
      <c r="I236" s="248" t="str">
        <f ca="1">IF(ISERROR($S236),"",OFFSET('Smelter Reference List'!$H$4,$S236-4,0))</f>
        <v>Hengyang</v>
      </c>
      <c r="J236" s="248" t="str">
        <f ca="1">IF(ISERROR($S236),"",OFFSET('Smelter Reference List'!$I$4,$S236-4,0))</f>
        <v>Hunan</v>
      </c>
      <c r="K236" s="245"/>
      <c r="L236" s="245"/>
      <c r="M236" s="245"/>
      <c r="N236" s="245"/>
      <c r="O236" s="245"/>
      <c r="P236" s="245"/>
      <c r="Q236" s="246"/>
      <c r="R236" s="233"/>
      <c r="S236" s="234">
        <f ca="1">IF(C236="",NA(),MATCH($B236&amp;$C236,'Smelter Reference List'!$J:$J,0))</f>
        <v>261</v>
      </c>
      <c r="T236" s="235"/>
      <c r="U236" s="235">
        <f t="shared" ca="1" si="8"/>
        <v>0</v>
      </c>
      <c r="V236" s="235"/>
      <c r="W236" s="235"/>
      <c r="Y236" s="228" t="str">
        <f t="shared" ca="1" si="9"/>
        <v>TantalumHengyang King Xing Lifeng New Materials Co., Ltd.</v>
      </c>
    </row>
    <row r="237" spans="1:25" s="228" customFormat="1" ht="20.25">
      <c r="A237" s="298" t="s">
        <v>722</v>
      </c>
      <c r="B237" s="232" t="str">
        <f ca="1">IF(LEN(A237)=0,"",INDEX('Smelter Reference List'!$A:$A,MATCH($A237,'Smelter Reference List'!$E:$E,0)))</f>
        <v>Tungsten</v>
      </c>
      <c r="C237" s="297" t="str">
        <f ca="1">IF(LEN(A237)=0,"",INDEX('Smelter Reference List'!$C:$C,MATCH($A237,'Smelter Reference List'!$E:$E,0)))</f>
        <v>Ganzhou Seadragon W &amp; Mo Co., Ltd.</v>
      </c>
      <c r="D237" s="161" t="str">
        <f ca="1">IF(ISERROR($S237),"",OFFSET('Smelter Reference List'!$C$4,$S237-4,0)&amp;"")</f>
        <v>Ganzhou Seadragon W &amp; Mo Co., Ltd.</v>
      </c>
      <c r="E237" s="161" t="str">
        <f ca="1">IF(ISERROR($S237),"",OFFSET('Smelter Reference List'!$D$4,$S237-4,0)&amp;"")</f>
        <v>CHINA</v>
      </c>
      <c r="F237" s="161" t="str">
        <f ca="1">IF(ISERROR($S237),"",OFFSET('Smelter Reference List'!$E$4,$S237-4,0))</f>
        <v>CID002494</v>
      </c>
      <c r="G237" s="161" t="str">
        <f ca="1">IF(C237=$U$4,"Enter smelter details", IF(ISERROR($S237),"",OFFSET('Smelter Reference List'!$F$4,$S237-4,0)))</f>
        <v>CFSI</v>
      </c>
      <c r="H237" s="247">
        <f ca="1">IF(ISERROR($S237),"",OFFSET('Smelter Reference List'!$G$4,$S237-4,0))</f>
        <v>0</v>
      </c>
      <c r="I237" s="248" t="str">
        <f ca="1">IF(ISERROR($S237),"",OFFSET('Smelter Reference List'!$H$4,$S237-4,0))</f>
        <v>Ganzhou</v>
      </c>
      <c r="J237" s="248" t="str">
        <f ca="1">IF(ISERROR($S237),"",OFFSET('Smelter Reference List'!$I$4,$S237-4,0))</f>
        <v>Jiangxi</v>
      </c>
      <c r="K237" s="245"/>
      <c r="L237" s="245"/>
      <c r="M237" s="245"/>
      <c r="N237" s="245"/>
      <c r="O237" s="245"/>
      <c r="P237" s="245"/>
      <c r="Q237" s="246"/>
      <c r="R237" s="233"/>
      <c r="S237" s="234">
        <f ca="1">IF(C237="",NA(),MATCH($B237&amp;$C237,'Smelter Reference List'!$J:$J,0))</f>
        <v>488</v>
      </c>
      <c r="T237" s="235"/>
      <c r="U237" s="235">
        <f t="shared" ca="1" si="8"/>
        <v>0</v>
      </c>
      <c r="V237" s="235"/>
      <c r="W237" s="235"/>
      <c r="Y237" s="228" t="str">
        <f t="shared" ca="1" si="9"/>
        <v>TungstenGanzhou Seadragon W &amp; Mo Co., Ltd.</v>
      </c>
    </row>
    <row r="238" spans="1:25" s="228" customFormat="1" ht="20.25">
      <c r="A238" s="298" t="s">
        <v>2576</v>
      </c>
      <c r="B238" s="232" t="str">
        <f ca="1">IF(LEN(A238)=0,"",INDEX('Smelter Reference List'!$A:$A,MATCH($A238,'Smelter Reference List'!$E:$E,0)))</f>
        <v>Tin</v>
      </c>
      <c r="C238" s="297" t="str">
        <f ca="1">IF(LEN(A238)=0,"",INDEX('Smelter Reference List'!$C:$C,MATCH($A238,'Smelter Reference List'!$E:$E,0)))</f>
        <v>Melt Metais e Ligas S.A.</v>
      </c>
      <c r="D238" s="161" t="str">
        <f ca="1">IF(ISERROR($S238),"",OFFSET('Smelter Reference List'!$C$4,$S238-4,0)&amp;"")</f>
        <v>Melt Metais e Ligas S.A.</v>
      </c>
      <c r="E238" s="161" t="str">
        <f ca="1">IF(ISERROR($S238),"",OFFSET('Smelter Reference List'!$D$4,$S238-4,0)&amp;"")</f>
        <v>BRAZIL</v>
      </c>
      <c r="F238" s="161" t="str">
        <f ca="1">IF(ISERROR($S238),"",OFFSET('Smelter Reference List'!$E$4,$S238-4,0))</f>
        <v>CID002500</v>
      </c>
      <c r="G238" s="161" t="str">
        <f ca="1">IF(C238=$U$4,"Enter smelter details", IF(ISERROR($S238),"",OFFSET('Smelter Reference List'!$F$4,$S238-4,0)))</f>
        <v>CFSI</v>
      </c>
      <c r="H238" s="247">
        <f ca="1">IF(ISERROR($S238),"",OFFSET('Smelter Reference List'!$G$4,$S238-4,0))</f>
        <v>0</v>
      </c>
      <c r="I238" s="248" t="str">
        <f ca="1">IF(ISERROR($S238),"",OFFSET('Smelter Reference List'!$H$4,$S238-4,0))</f>
        <v>Ariquemes</v>
      </c>
      <c r="J238" s="248" t="str">
        <f ca="1">IF(ISERROR($S238),"",OFFSET('Smelter Reference List'!$I$4,$S238-4,0))</f>
        <v>Rondonia</v>
      </c>
      <c r="K238" s="245"/>
      <c r="L238" s="245"/>
      <c r="M238" s="245"/>
      <c r="N238" s="245"/>
      <c r="O238" s="245"/>
      <c r="P238" s="245"/>
      <c r="Q238" s="246"/>
      <c r="R238" s="233"/>
      <c r="S238" s="234">
        <f ca="1">IF(C238="",NA(),MATCH($B238&amp;$C238,'Smelter Reference List'!$J:$J,0))</f>
        <v>378</v>
      </c>
      <c r="T238" s="235"/>
      <c r="U238" s="235">
        <f t="shared" ca="1" si="8"/>
        <v>0</v>
      </c>
      <c r="V238" s="235"/>
      <c r="W238" s="235"/>
      <c r="Y238" s="228" t="str">
        <f t="shared" ca="1" si="9"/>
        <v>TinMelt Metais e Ligas S.A.</v>
      </c>
    </row>
    <row r="239" spans="1:25" s="228" customFormat="1" ht="20.25">
      <c r="A239" s="298" t="s">
        <v>5013</v>
      </c>
      <c r="B239" s="232" t="s">
        <v>2325</v>
      </c>
      <c r="C239" s="297" t="e">
        <f ca="1">IF(LEN(A239)=0,"",INDEX('Smelter Reference List'!$C:$C,MATCH($A239,'Smelter Reference List'!$E:$E,0)))</f>
        <v>#N/A</v>
      </c>
      <c r="D239" s="161" t="s">
        <v>5029</v>
      </c>
      <c r="E239" s="161" t="s">
        <v>2181</v>
      </c>
      <c r="F239" s="161" t="s">
        <v>5013</v>
      </c>
      <c r="G239" s="161" t="e">
        <f ca="1">IF(C239=$U$4,"Enter smelter details", IF(ISERROR($S239),"",OFFSET('Smelter Reference List'!$F$4,$S239-4,0)))</f>
        <v>#N/A</v>
      </c>
      <c r="H239" s="247" t="str">
        <f ca="1">IF(ISERROR($S239),"",OFFSET('Smelter Reference List'!$G$4,$S239-4,0))</f>
        <v/>
      </c>
      <c r="I239" s="248" t="str">
        <f ca="1">IF(ISERROR($S239),"",OFFSET('Smelter Reference List'!$H$4,$S239-4,0))</f>
        <v/>
      </c>
      <c r="J239" s="248" t="str">
        <f ca="1">IF(ISERROR($S239),"",OFFSET('Smelter Reference List'!$I$4,$S239-4,0))</f>
        <v/>
      </c>
      <c r="K239" s="245"/>
      <c r="L239" s="245"/>
      <c r="M239" s="245"/>
      <c r="N239" s="245"/>
      <c r="O239" s="245"/>
      <c r="P239" s="245"/>
      <c r="Q239" s="246"/>
      <c r="R239" s="233"/>
      <c r="S239" s="234" t="e">
        <f ca="1">IF(C239="",NA(),MATCH($B239&amp;$C239,'Smelter Reference List'!$J:$J,0))</f>
        <v>#N/A</v>
      </c>
      <c r="T239" s="235"/>
      <c r="U239" s="235" t="e">
        <f t="shared" ca="1" si="8"/>
        <v>#N/A</v>
      </c>
      <c r="V239" s="235"/>
      <c r="W239" s="235"/>
      <c r="Y239" s="228" t="e">
        <f t="shared" ca="1" si="9"/>
        <v>#N/A</v>
      </c>
    </row>
    <row r="240" spans="1:25" s="228" customFormat="1" ht="20.25">
      <c r="A240" s="298" t="s">
        <v>2716</v>
      </c>
      <c r="B240" s="232" t="str">
        <f ca="1">IF(LEN(A240)=0,"",INDEX('Smelter Reference List'!$A:$A,MATCH($A240,'Smelter Reference List'!$E:$E,0)))</f>
        <v>Tungsten</v>
      </c>
      <c r="C240" s="297" t="str">
        <f ca="1">IF(LEN(A240)=0,"",INDEX('Smelter Reference List'!$C:$C,MATCH($A240,'Smelter Reference List'!$E:$E,0)))</f>
        <v>Asia Tungsten Products Vietnam Ltd.</v>
      </c>
      <c r="D240" s="161" t="str">
        <f ca="1">IF(ISERROR($S240),"",OFFSET('Smelter Reference List'!$C$4,$S240-4,0)&amp;"")</f>
        <v>Asia Tungsten Products Vietnam Ltd.</v>
      </c>
      <c r="E240" s="161" t="str">
        <f ca="1">IF(ISERROR($S240),"",OFFSET('Smelter Reference List'!$D$4,$S240-4,0)&amp;"")</f>
        <v>VIET NAM</v>
      </c>
      <c r="F240" s="161" t="str">
        <f ca="1">IF(ISERROR($S240),"",OFFSET('Smelter Reference List'!$E$4,$S240-4,0))</f>
        <v>CID002502</v>
      </c>
      <c r="G240" s="161" t="str">
        <f ca="1">IF(C240=$U$4,"Enter smelter details", IF(ISERROR($S240),"",OFFSET('Smelter Reference List'!$F$4,$S240-4,0)))</f>
        <v>CFSI</v>
      </c>
      <c r="H240" s="247">
        <f ca="1">IF(ISERROR($S240),"",OFFSET('Smelter Reference List'!$G$4,$S240-4,0))</f>
        <v>0</v>
      </c>
      <c r="I240" s="248" t="str">
        <f ca="1">IF(ISERROR($S240),"",OFFSET('Smelter Reference List'!$H$4,$S240-4,0))</f>
        <v>Vinh Bao District</v>
      </c>
      <c r="J240" s="248" t="str">
        <f ca="1">IF(ISERROR($S240),"",OFFSET('Smelter Reference List'!$I$4,$S240-4,0))</f>
        <v>Hai Phong</v>
      </c>
      <c r="K240" s="245"/>
      <c r="L240" s="245"/>
      <c r="M240" s="245"/>
      <c r="N240" s="245"/>
      <c r="O240" s="245"/>
      <c r="P240" s="245"/>
      <c r="Q240" s="246"/>
      <c r="R240" s="233"/>
      <c r="S240" s="234">
        <f ca="1">IF(C240="",NA(),MATCH($B240&amp;$C240,'Smelter Reference List'!$J:$J,0))</f>
        <v>474</v>
      </c>
      <c r="T240" s="235"/>
      <c r="U240" s="235">
        <f t="shared" ca="1" si="8"/>
        <v>0</v>
      </c>
      <c r="V240" s="235"/>
      <c r="W240" s="235"/>
      <c r="Y240" s="228" t="str">
        <f t="shared" ca="1" si="9"/>
        <v>TungstenAsia Tungsten Products Vietnam Ltd.</v>
      </c>
    </row>
    <row r="241" spans="1:25" s="228" customFormat="1" ht="20.25">
      <c r="A241" s="298" t="s">
        <v>2709</v>
      </c>
      <c r="B241" s="232" t="str">
        <f ca="1">IF(LEN(A241)=0,"",INDEX('Smelter Reference List'!$A:$A,MATCH($A241,'Smelter Reference List'!$E:$E,0)))</f>
        <v>Tin</v>
      </c>
      <c r="C241" s="297" t="str">
        <f ca="1">IF(LEN(A241)=0,"",INDEX('Smelter Reference List'!$C:$C,MATCH($A241,'Smelter Reference List'!$E:$E,0)))</f>
        <v>PT ATD Makmur Mandiri Jaya</v>
      </c>
      <c r="D241" s="161" t="str">
        <f ca="1">IF(ISERROR($S241),"",OFFSET('Smelter Reference List'!$C$4,$S241-4,0)&amp;"")</f>
        <v>PT ATD Makmur Mandiri Jaya</v>
      </c>
      <c r="E241" s="161" t="str">
        <f ca="1">IF(ISERROR($S241),"",OFFSET('Smelter Reference List'!$D$4,$S241-4,0)&amp;"")</f>
        <v>INDONESIA</v>
      </c>
      <c r="F241" s="161" t="str">
        <f ca="1">IF(ISERROR($S241),"",OFFSET('Smelter Reference List'!$E$4,$S241-4,0))</f>
        <v>CID002503</v>
      </c>
      <c r="G241" s="161" t="str">
        <f ca="1">IF(C241=$U$4,"Enter smelter details", IF(ISERROR($S241),"",OFFSET('Smelter Reference List'!$F$4,$S241-4,0)))</f>
        <v>CFSI</v>
      </c>
      <c r="H241" s="247">
        <f ca="1">IF(ISERROR($S241),"",OFFSET('Smelter Reference List'!$G$4,$S241-4,0))</f>
        <v>0</v>
      </c>
      <c r="I241" s="248" t="str">
        <f ca="1">IF(ISERROR($S241),"",OFFSET('Smelter Reference List'!$H$4,$S241-4,0))</f>
        <v>Sungailiat</v>
      </c>
      <c r="J241" s="248" t="str">
        <f ca="1">IF(ISERROR($S241),"",OFFSET('Smelter Reference List'!$I$4,$S241-4,0))</f>
        <v>Bangka</v>
      </c>
      <c r="K241" s="245"/>
      <c r="L241" s="245"/>
      <c r="M241" s="245"/>
      <c r="N241" s="245"/>
      <c r="O241" s="245"/>
      <c r="P241" s="245"/>
      <c r="Q241" s="246"/>
      <c r="R241" s="233"/>
      <c r="S241" s="234">
        <f ca="1">IF(C241="",NA(),MATCH($B241&amp;$C241,'Smelter Reference List'!$J:$J,0))</f>
        <v>400</v>
      </c>
      <c r="T241" s="235"/>
      <c r="U241" s="235">
        <f t="shared" ca="1" si="8"/>
        <v>0</v>
      </c>
      <c r="V241" s="235"/>
      <c r="W241" s="235"/>
      <c r="Y241" s="228" t="str">
        <f t="shared" ca="1" si="9"/>
        <v>TinPT ATD Makmur Mandiri Jaya</v>
      </c>
    </row>
    <row r="242" spans="1:25" s="228" customFormat="1" ht="20.25">
      <c r="A242" s="298" t="s">
        <v>2698</v>
      </c>
      <c r="B242" s="232" t="str">
        <f ca="1">IF(LEN(A242)=0,"",INDEX('Smelter Reference List'!$A:$A,MATCH($A242,'Smelter Reference List'!$E:$E,0)))</f>
        <v>Tantalum</v>
      </c>
      <c r="C242" s="297" t="str">
        <f ca="1">IF(LEN(A242)=0,"",INDEX('Smelter Reference List'!$C:$C,MATCH($A242,'Smelter Reference List'!$E:$E,0)))</f>
        <v>D Block Metals, LLC</v>
      </c>
      <c r="D242" s="161" t="str">
        <f ca="1">IF(ISERROR($S242),"",OFFSET('Smelter Reference List'!$C$4,$S242-4,0)&amp;"")</f>
        <v>D Block Metals, LLC</v>
      </c>
      <c r="E242" s="161" t="str">
        <f ca="1">IF(ISERROR($S242),"",OFFSET('Smelter Reference List'!$D$4,$S242-4,0)&amp;"")</f>
        <v>UNITED STATES</v>
      </c>
      <c r="F242" s="161" t="str">
        <f ca="1">IF(ISERROR($S242),"",OFFSET('Smelter Reference List'!$E$4,$S242-4,0))</f>
        <v>CID002504</v>
      </c>
      <c r="G242" s="161" t="str">
        <f ca="1">IF(C242=$U$4,"Enter smelter details", IF(ISERROR($S242),"",OFFSET('Smelter Reference List'!$F$4,$S242-4,0)))</f>
        <v>CFSI</v>
      </c>
      <c r="H242" s="247">
        <f ca="1">IF(ISERROR($S242),"",OFFSET('Smelter Reference List'!$G$4,$S242-4,0))</f>
        <v>0</v>
      </c>
      <c r="I242" s="248" t="str">
        <f ca="1">IF(ISERROR($S242),"",OFFSET('Smelter Reference List'!$H$4,$S242-4,0))</f>
        <v>Gastonia</v>
      </c>
      <c r="J242" s="248" t="str">
        <f ca="1">IF(ISERROR($S242),"",OFFSET('Smelter Reference List'!$I$4,$S242-4,0))</f>
        <v>North Carolina</v>
      </c>
      <c r="K242" s="245"/>
      <c r="L242" s="245"/>
      <c r="M242" s="245"/>
      <c r="N242" s="245"/>
      <c r="O242" s="245"/>
      <c r="P242" s="245"/>
      <c r="Q242" s="246"/>
      <c r="R242" s="233"/>
      <c r="S242" s="234">
        <f ca="1">IF(C242="",NA(),MATCH($B242&amp;$C242,'Smelter Reference List'!$J:$J,0))</f>
        <v>243</v>
      </c>
      <c r="T242" s="235"/>
      <c r="U242" s="235">
        <f t="shared" ca="1" si="8"/>
        <v>0</v>
      </c>
      <c r="V242" s="235"/>
      <c r="W242" s="235"/>
      <c r="Y242" s="228" t="str">
        <f t="shared" ca="1" si="9"/>
        <v>TantalumD Block Metals, LLC</v>
      </c>
    </row>
    <row r="243" spans="1:25" s="228" customFormat="1" ht="20.25">
      <c r="A243" s="298" t="s">
        <v>2699</v>
      </c>
      <c r="B243" s="232" t="str">
        <f ca="1">IF(LEN(A243)=0,"",INDEX('Smelter Reference List'!$A:$A,MATCH($A243,'Smelter Reference List'!$E:$E,0)))</f>
        <v>Tantalum</v>
      </c>
      <c r="C243" s="297" t="str">
        <f ca="1">IF(LEN(A243)=0,"",INDEX('Smelter Reference List'!$C:$C,MATCH($A243,'Smelter Reference List'!$E:$E,0)))</f>
        <v>FIR Metals &amp; Resource Ltd.</v>
      </c>
      <c r="D243" s="161" t="str">
        <f ca="1">IF(ISERROR($S243),"",OFFSET('Smelter Reference List'!$C$4,$S243-4,0)&amp;"")</f>
        <v>FIR Metals &amp; Resource Ltd.</v>
      </c>
      <c r="E243" s="161" t="str">
        <f ca="1">IF(ISERROR($S243),"",OFFSET('Smelter Reference List'!$D$4,$S243-4,0)&amp;"")</f>
        <v>CHINA</v>
      </c>
      <c r="F243" s="161" t="str">
        <f ca="1">IF(ISERROR($S243),"",OFFSET('Smelter Reference List'!$E$4,$S243-4,0))</f>
        <v>CID002505</v>
      </c>
      <c r="G243" s="161" t="str">
        <f ca="1">IF(C243=$U$4,"Enter smelter details", IF(ISERROR($S243),"",OFFSET('Smelter Reference List'!$F$4,$S243-4,0)))</f>
        <v>CFSI</v>
      </c>
      <c r="H243" s="247">
        <f ca="1">IF(ISERROR($S243),"",OFFSET('Smelter Reference List'!$G$4,$S243-4,0))</f>
        <v>0</v>
      </c>
      <c r="I243" s="248" t="str">
        <f ca="1">IF(ISERROR($S243),"",OFFSET('Smelter Reference List'!$H$4,$S243-4,0))</f>
        <v>Zhuzhou</v>
      </c>
      <c r="J243" s="248" t="str">
        <f ca="1">IF(ISERROR($S243),"",OFFSET('Smelter Reference List'!$I$4,$S243-4,0))</f>
        <v>Hunan</v>
      </c>
      <c r="K243" s="245"/>
      <c r="L243" s="245"/>
      <c r="M243" s="245"/>
      <c r="N243" s="245"/>
      <c r="O243" s="245"/>
      <c r="P243" s="245"/>
      <c r="Q243" s="246"/>
      <c r="R243" s="233"/>
      <c r="S243" s="234">
        <f ca="1">IF(C243="",NA(),MATCH($B243&amp;$C243,'Smelter Reference List'!$J:$J,0))</f>
        <v>250</v>
      </c>
      <c r="T243" s="235"/>
      <c r="U243" s="235">
        <f t="shared" ca="1" si="8"/>
        <v>0</v>
      </c>
      <c r="V243" s="235"/>
      <c r="W243" s="235"/>
      <c r="Y243" s="228" t="str">
        <f t="shared" ca="1" si="9"/>
        <v>TantalumFIR Metals &amp; Resource Ltd.</v>
      </c>
    </row>
    <row r="244" spans="1:25" s="228" customFormat="1" ht="20.25">
      <c r="A244" s="298" t="s">
        <v>2701</v>
      </c>
      <c r="B244" s="232" t="str">
        <f ca="1">IF(LEN(A244)=0,"",INDEX('Smelter Reference List'!$A:$A,MATCH($A244,'Smelter Reference List'!$E:$E,0)))</f>
        <v>Tantalum</v>
      </c>
      <c r="C244" s="297" t="str">
        <f ca="1">IF(LEN(A244)=0,"",INDEX('Smelter Reference List'!$C:$C,MATCH($A244,'Smelter Reference List'!$E:$E,0)))</f>
        <v>Jiujiang Zhongao Tantalum &amp; Niobium Co., Ltd.</v>
      </c>
      <c r="D244" s="161" t="str">
        <f ca="1">IF(ISERROR($S244),"",OFFSET('Smelter Reference List'!$C$4,$S244-4,0)&amp;"")</f>
        <v>Jiujiang Zhongao Tantalum &amp; Niobium Co., Ltd.</v>
      </c>
      <c r="E244" s="161" t="str">
        <f ca="1">IF(ISERROR($S244),"",OFFSET('Smelter Reference List'!$D$4,$S244-4,0)&amp;"")</f>
        <v>CHINA</v>
      </c>
      <c r="F244" s="161" t="str">
        <f ca="1">IF(ISERROR($S244),"",OFFSET('Smelter Reference List'!$E$4,$S244-4,0))</f>
        <v>CID002506</v>
      </c>
      <c r="G244" s="161" t="str">
        <f ca="1">IF(C244=$U$4,"Enter smelter details", IF(ISERROR($S244),"",OFFSET('Smelter Reference List'!$F$4,$S244-4,0)))</f>
        <v>CFSI</v>
      </c>
      <c r="H244" s="247">
        <f ca="1">IF(ISERROR($S244),"",OFFSET('Smelter Reference List'!$G$4,$S244-4,0))</f>
        <v>0</v>
      </c>
      <c r="I244" s="248" t="str">
        <f ca="1">IF(ISERROR($S244),"",OFFSET('Smelter Reference List'!$H$4,$S244-4,0))</f>
        <v>Jiujiang</v>
      </c>
      <c r="J244" s="248" t="str">
        <f ca="1">IF(ISERROR($S244),"",OFFSET('Smelter Reference List'!$I$4,$S244-4,0))</f>
        <v>Jiangxi</v>
      </c>
      <c r="K244" s="245"/>
      <c r="L244" s="245"/>
      <c r="M244" s="245"/>
      <c r="N244" s="245"/>
      <c r="O244" s="245"/>
      <c r="P244" s="245"/>
      <c r="Q244" s="246"/>
      <c r="R244" s="233"/>
      <c r="S244" s="234">
        <f ca="1">IF(C244="",NA(),MATCH($B244&amp;$C244,'Smelter Reference List'!$J:$J,0))</f>
        <v>268</v>
      </c>
      <c r="T244" s="235"/>
      <c r="U244" s="235">
        <f t="shared" ca="1" si="8"/>
        <v>0</v>
      </c>
      <c r="V244" s="235"/>
      <c r="W244" s="235"/>
      <c r="Y244" s="228" t="str">
        <f t="shared" ca="1" si="9"/>
        <v>TantalumJiujiang Zhongao Tantalum &amp; Niobium Co., Ltd.</v>
      </c>
    </row>
    <row r="245" spans="1:25" s="228" customFormat="1" ht="20.25">
      <c r="A245" s="298" t="s">
        <v>2702</v>
      </c>
      <c r="B245" s="232" t="str">
        <f ca="1">IF(LEN(A245)=0,"",INDEX('Smelter Reference List'!$A:$A,MATCH($A245,'Smelter Reference List'!$E:$E,0)))</f>
        <v>Tin</v>
      </c>
      <c r="C245" s="297" t="str">
        <f ca="1">IF(LEN(A245)=0,"",INDEX('Smelter Reference List'!$C:$C,MATCH($A245,'Smelter Reference List'!$E:$E,0)))</f>
        <v>Phoenix Metal Ltd.</v>
      </c>
      <c r="D245" s="161" t="str">
        <f ca="1">IF(ISERROR($S245),"",OFFSET('Smelter Reference List'!$C$4,$S245-4,0)&amp;"")</f>
        <v>Phoenix Metal Ltd.</v>
      </c>
      <c r="E245" s="161" t="str">
        <f ca="1">IF(ISERROR($S245),"",OFFSET('Smelter Reference List'!$D$4,$S245-4,0)&amp;"")</f>
        <v>RWANDA</v>
      </c>
      <c r="F245" s="161" t="str">
        <f ca="1">IF(ISERROR($S245),"",OFFSET('Smelter Reference List'!$E$4,$S245-4,0))</f>
        <v>CID002507</v>
      </c>
      <c r="G245" s="161" t="str">
        <f ca="1">IF(C245=$U$4,"Enter smelter details", IF(ISERROR($S245),"",OFFSET('Smelter Reference List'!$F$4,$S245-4,0)))</f>
        <v>CFSI</v>
      </c>
      <c r="H245" s="247">
        <f ca="1">IF(ISERROR($S245),"",OFFSET('Smelter Reference List'!$G$4,$S245-4,0))</f>
        <v>0</v>
      </c>
      <c r="I245" s="248" t="str">
        <f ca="1">IF(ISERROR($S245),"",OFFSET('Smelter Reference List'!$H$4,$S245-4,0))</f>
        <v>Jabana</v>
      </c>
      <c r="J245" s="248" t="str">
        <f ca="1">IF(ISERROR($S245),"",OFFSET('Smelter Reference List'!$I$4,$S245-4,0))</f>
        <v>Kigali</v>
      </c>
      <c r="K245" s="245"/>
      <c r="L245" s="245"/>
      <c r="M245" s="245"/>
      <c r="N245" s="245"/>
      <c r="O245" s="245"/>
      <c r="P245" s="245"/>
      <c r="Q245" s="246"/>
      <c r="R245" s="233"/>
      <c r="S245" s="234">
        <f ca="1">IF(C245="",NA(),MATCH($B245&amp;$C245,'Smelter Reference List'!$J:$J,0))</f>
        <v>396</v>
      </c>
      <c r="T245" s="235"/>
      <c r="U245" s="235">
        <f t="shared" ca="1" si="8"/>
        <v>0</v>
      </c>
      <c r="V245" s="235"/>
      <c r="W245" s="235"/>
      <c r="Y245" s="228" t="str">
        <f t="shared" ca="1" si="9"/>
        <v>TinPhoenix Metal Ltd.</v>
      </c>
    </row>
    <row r="246" spans="1:25" s="228" customFormat="1" ht="20.25">
      <c r="A246" s="298" t="s">
        <v>2703</v>
      </c>
      <c r="B246" s="232" t="str">
        <f ca="1">IF(LEN(A246)=0,"",INDEX('Smelter Reference List'!$A:$A,MATCH($A246,'Smelter Reference List'!$E:$E,0)))</f>
        <v>Tantalum</v>
      </c>
      <c r="C246" s="297" t="str">
        <f ca="1">IF(LEN(A246)=0,"",INDEX('Smelter Reference List'!$C:$C,MATCH($A246,'Smelter Reference List'!$E:$E,0)))</f>
        <v>XinXing HaoRong Electronic Material Co., Ltd.</v>
      </c>
      <c r="D246" s="161" t="str">
        <f ca="1">IF(ISERROR($S246),"",OFFSET('Smelter Reference List'!$C$4,$S246-4,0)&amp;"")</f>
        <v>XinXing HaoRong Electronic Material Co., Ltd.</v>
      </c>
      <c r="E246" s="161" t="str">
        <f ca="1">IF(ISERROR($S246),"",OFFSET('Smelter Reference List'!$D$4,$S246-4,0)&amp;"")</f>
        <v>CHINA</v>
      </c>
      <c r="F246" s="161" t="str">
        <f ca="1">IF(ISERROR($S246),"",OFFSET('Smelter Reference List'!$E$4,$S246-4,0))</f>
        <v>CID002508</v>
      </c>
      <c r="G246" s="161" t="str">
        <f ca="1">IF(C246=$U$4,"Enter smelter details", IF(ISERROR($S246),"",OFFSET('Smelter Reference List'!$F$4,$S246-4,0)))</f>
        <v>CFSI</v>
      </c>
      <c r="H246" s="247">
        <f ca="1">IF(ISERROR($S246),"",OFFSET('Smelter Reference List'!$G$4,$S246-4,0))</f>
        <v>0</v>
      </c>
      <c r="I246" s="248" t="str">
        <f ca="1">IF(ISERROR($S246),"",OFFSET('Smelter Reference List'!$H$4,$S246-4,0))</f>
        <v>YunFu City</v>
      </c>
      <c r="J246" s="248" t="str">
        <f ca="1">IF(ISERROR($S246),"",OFFSET('Smelter Reference List'!$I$4,$S246-4,0))</f>
        <v>Guangdong</v>
      </c>
      <c r="K246" s="245"/>
      <c r="L246" s="245"/>
      <c r="M246" s="245"/>
      <c r="N246" s="245"/>
      <c r="O246" s="245"/>
      <c r="P246" s="245"/>
      <c r="Q246" s="246"/>
      <c r="R246" s="233"/>
      <c r="S246" s="234">
        <f ca="1">IF(C246="",NA(),MATCH($B246&amp;$C246,'Smelter Reference List'!$J:$J,0))</f>
        <v>295</v>
      </c>
      <c r="T246" s="235"/>
      <c r="U246" s="235">
        <f t="shared" ca="1" si="8"/>
        <v>0</v>
      </c>
      <c r="V246" s="235"/>
      <c r="W246" s="235"/>
      <c r="Y246" s="228" t="str">
        <f t="shared" ca="1" si="9"/>
        <v>TantalumXinXing HaoRong Electronic Material Co., Ltd.</v>
      </c>
    </row>
    <row r="247" spans="1:25" s="228" customFormat="1" ht="20.25">
      <c r="A247" s="298" t="s">
        <v>2691</v>
      </c>
      <c r="B247" s="232" t="str">
        <f ca="1">IF(LEN(A247)=0,"",INDEX('Smelter Reference List'!$A:$A,MATCH($A247,'Smelter Reference List'!$E:$E,0)))</f>
        <v>Gold</v>
      </c>
      <c r="C247" s="297" t="str">
        <f ca="1">IF(LEN(A247)=0,"",INDEX('Smelter Reference List'!$C:$C,MATCH($A247,'Smelter Reference List'!$E:$E,0)))</f>
        <v>MMTC-PAMP India Pvt., Ltd.</v>
      </c>
      <c r="D247" s="161" t="str">
        <f ca="1">IF(ISERROR($S247),"",OFFSET('Smelter Reference List'!$C$4,$S247-4,0)&amp;"")</f>
        <v>MMTC-PAMP India Pvt., Ltd.</v>
      </c>
      <c r="E247" s="161" t="str">
        <f ca="1">IF(ISERROR($S247),"",OFFSET('Smelter Reference List'!$D$4,$S247-4,0)&amp;"")</f>
        <v>INDIA</v>
      </c>
      <c r="F247" s="161" t="str">
        <f ca="1">IF(ISERROR($S247),"",OFFSET('Smelter Reference List'!$E$4,$S247-4,0))</f>
        <v>CID002509</v>
      </c>
      <c r="G247" s="161" t="str">
        <f ca="1">IF(C247=$U$4,"Enter smelter details", IF(ISERROR($S247),"",OFFSET('Smelter Reference List'!$F$4,$S247-4,0)))</f>
        <v>CFSI</v>
      </c>
      <c r="H247" s="247">
        <f ca="1">IF(ISERROR($S247),"",OFFSET('Smelter Reference List'!$G$4,$S247-4,0))</f>
        <v>0</v>
      </c>
      <c r="I247" s="248" t="str">
        <f ca="1">IF(ISERROR($S247),"",OFFSET('Smelter Reference List'!$H$4,$S247-4,0))</f>
        <v>Mewat</v>
      </c>
      <c r="J247" s="248" t="str">
        <f ca="1">IF(ISERROR($S247),"",OFFSET('Smelter Reference List'!$I$4,$S247-4,0))</f>
        <v>Haryana</v>
      </c>
      <c r="K247" s="245"/>
      <c r="L247" s="245"/>
      <c r="M247" s="245"/>
      <c r="N247" s="245"/>
      <c r="O247" s="245"/>
      <c r="P247" s="245"/>
      <c r="Q247" s="246"/>
      <c r="R247" s="233"/>
      <c r="S247" s="234">
        <f ca="1">IF(C247="",NA(),MATCH($B247&amp;$C247,'Smelter Reference List'!$J:$J,0))</f>
        <v>131</v>
      </c>
      <c r="T247" s="235"/>
      <c r="U247" s="235">
        <f t="shared" ca="1" si="8"/>
        <v>0</v>
      </c>
      <c r="V247" s="235"/>
      <c r="W247" s="235"/>
      <c r="Y247" s="228" t="str">
        <f t="shared" ca="1" si="9"/>
        <v>GoldMMTC-PAMP India Pvt., Ltd.</v>
      </c>
    </row>
    <row r="248" spans="1:25" s="228" customFormat="1" ht="20.25">
      <c r="A248" s="298" t="s">
        <v>2693</v>
      </c>
      <c r="B248" s="232" t="str">
        <f ca="1">IF(LEN(A248)=0,"",INDEX('Smelter Reference List'!$A:$A,MATCH($A248,'Smelter Reference List'!$E:$E,0)))</f>
        <v>Gold</v>
      </c>
      <c r="C248" s="297" t="str">
        <f ca="1">IF(LEN(A248)=0,"",INDEX('Smelter Reference List'!$C:$C,MATCH($A248,'Smelter Reference List'!$E:$E,0)))</f>
        <v>Republic Metals Corporation</v>
      </c>
      <c r="D248" s="161" t="str">
        <f ca="1">IF(ISERROR($S248),"",OFFSET('Smelter Reference List'!$C$4,$S248-4,0)&amp;"")</f>
        <v>Republic Metals Corporation</v>
      </c>
      <c r="E248" s="161" t="str">
        <f ca="1">IF(ISERROR($S248),"",OFFSET('Smelter Reference List'!$D$4,$S248-4,0)&amp;"")</f>
        <v>UNITED STATES</v>
      </c>
      <c r="F248" s="161" t="str">
        <f ca="1">IF(ISERROR($S248),"",OFFSET('Smelter Reference List'!$E$4,$S248-4,0))</f>
        <v>CID002510</v>
      </c>
      <c r="G248" s="161" t="str">
        <f ca="1">IF(C248=$U$4,"Enter smelter details", IF(ISERROR($S248),"",OFFSET('Smelter Reference List'!$F$4,$S248-4,0)))</f>
        <v>CFSI</v>
      </c>
      <c r="H248" s="247">
        <f ca="1">IF(ISERROR($S248),"",OFFSET('Smelter Reference List'!$G$4,$S248-4,0))</f>
        <v>0</v>
      </c>
      <c r="I248" s="248" t="str">
        <f ca="1">IF(ISERROR($S248),"",OFFSET('Smelter Reference List'!$H$4,$S248-4,0))</f>
        <v>Miami</v>
      </c>
      <c r="J248" s="248" t="str">
        <f ca="1">IF(ISERROR($S248),"",OFFSET('Smelter Reference List'!$I$4,$S248-4,0))</f>
        <v>Florida</v>
      </c>
      <c r="K248" s="245"/>
      <c r="L248" s="245"/>
      <c r="M248" s="245"/>
      <c r="N248" s="245"/>
      <c r="O248" s="245"/>
      <c r="P248" s="245"/>
      <c r="Q248" s="246"/>
      <c r="R248" s="233"/>
      <c r="S248" s="234">
        <f ca="1">IF(C248="",NA(),MATCH($B248&amp;$C248,'Smelter Reference List'!$J:$J,0))</f>
        <v>158</v>
      </c>
      <c r="T248" s="235"/>
      <c r="U248" s="235">
        <f t="shared" ca="1" si="8"/>
        <v>0</v>
      </c>
      <c r="V248" s="235"/>
      <c r="W248" s="235"/>
      <c r="Y248" s="228" t="str">
        <f t="shared" ca="1" si="9"/>
        <v>GoldRepublic Metals Corporation</v>
      </c>
    </row>
    <row r="249" spans="1:25" s="228" customFormat="1" ht="20.25">
      <c r="A249" s="298" t="s">
        <v>2689</v>
      </c>
      <c r="B249" s="232" t="str">
        <f ca="1">IF(LEN(A249)=0,"",INDEX('Smelter Reference List'!$A:$A,MATCH($A249,'Smelter Reference List'!$E:$E,0)))</f>
        <v>Gold</v>
      </c>
      <c r="C249" s="297" t="str">
        <f ca="1">IF(LEN(A249)=0,"",INDEX('Smelter Reference List'!$C:$C,MATCH($A249,'Smelter Reference List'!$E:$E,0)))</f>
        <v>KGHM Polska Miedź Spółka Akcyjna</v>
      </c>
      <c r="D249" s="161" t="str">
        <f ca="1">IF(ISERROR($S249),"",OFFSET('Smelter Reference List'!$C$4,$S249-4,0)&amp;"")</f>
        <v>KGHM Polska Miedź Spółka Akcyjna</v>
      </c>
      <c r="E249" s="161" t="str">
        <f ca="1">IF(ISERROR($S249),"",OFFSET('Smelter Reference List'!$D$4,$S249-4,0)&amp;"")</f>
        <v>POLAND</v>
      </c>
      <c r="F249" s="161" t="str">
        <f ca="1">IF(ISERROR($S249),"",OFFSET('Smelter Reference List'!$E$4,$S249-4,0))</f>
        <v>CID002511</v>
      </c>
      <c r="G249" s="161" t="str">
        <f ca="1">IF(C249=$U$4,"Enter smelter details", IF(ISERROR($S249),"",OFFSET('Smelter Reference List'!$F$4,$S249-4,0)))</f>
        <v>CFSI</v>
      </c>
      <c r="H249" s="247">
        <f ca="1">IF(ISERROR($S249),"",OFFSET('Smelter Reference List'!$G$4,$S249-4,0))</f>
        <v>0</v>
      </c>
      <c r="I249" s="248" t="str">
        <f ca="1">IF(ISERROR($S249),"",OFFSET('Smelter Reference List'!$H$4,$S249-4,0))</f>
        <v>Lubin</v>
      </c>
      <c r="J249" s="248" t="str">
        <f ca="1">IF(ISERROR($S249),"",OFFSET('Smelter Reference List'!$I$4,$S249-4,0))</f>
        <v>Lower Silesian Voivodeship</v>
      </c>
      <c r="K249" s="245"/>
      <c r="L249" s="245"/>
      <c r="M249" s="245"/>
      <c r="N249" s="245"/>
      <c r="O249" s="245"/>
      <c r="P249" s="245"/>
      <c r="Q249" s="246"/>
      <c r="R249" s="233"/>
      <c r="S249" s="234">
        <f ca="1">IF(C249="",NA(),MATCH($B249&amp;$C249,'Smelter Reference List'!$J:$J,0))</f>
        <v>98</v>
      </c>
      <c r="T249" s="235"/>
      <c r="U249" s="235">
        <f t="shared" ca="1" si="8"/>
        <v>0</v>
      </c>
      <c r="V249" s="235"/>
      <c r="W249" s="235"/>
      <c r="Y249" s="228" t="str">
        <f t="shared" ca="1" si="9"/>
        <v>GoldKGHM Polska Miedź Spółka Akcyjna</v>
      </c>
    </row>
    <row r="250" spans="1:25" s="228" customFormat="1" ht="20.25">
      <c r="A250" s="298" t="s">
        <v>2700</v>
      </c>
      <c r="B250" s="232" t="str">
        <f ca="1">IF(LEN(A250)=0,"",INDEX('Smelter Reference List'!$A:$A,MATCH($A250,'Smelter Reference List'!$E:$E,0)))</f>
        <v>Tantalum</v>
      </c>
      <c r="C250" s="297" t="str">
        <f ca="1">IF(LEN(A250)=0,"",INDEX('Smelter Reference List'!$C:$C,MATCH($A250,'Smelter Reference List'!$E:$E,0)))</f>
        <v>Jiangxi Dinghai Tantalum &amp; Niobium Co., Ltd.</v>
      </c>
      <c r="D250" s="161" t="str">
        <f ca="1">IF(ISERROR($S250),"",OFFSET('Smelter Reference List'!$C$4,$S250-4,0)&amp;"")</f>
        <v>Jiangxi Dinghai Tantalum &amp; Niobium Co., Ltd.</v>
      </c>
      <c r="E250" s="161" t="str">
        <f ca="1">IF(ISERROR($S250),"",OFFSET('Smelter Reference List'!$D$4,$S250-4,0)&amp;"")</f>
        <v>CHINA</v>
      </c>
      <c r="F250" s="161" t="str">
        <f ca="1">IF(ISERROR($S250),"",OFFSET('Smelter Reference List'!$E$4,$S250-4,0))</f>
        <v>CID002512</v>
      </c>
      <c r="G250" s="161" t="str">
        <f ca="1">IF(C250=$U$4,"Enter smelter details", IF(ISERROR($S250),"",OFFSET('Smelter Reference List'!$F$4,$S250-4,0)))</f>
        <v>CFSI</v>
      </c>
      <c r="H250" s="247">
        <f ca="1">IF(ISERROR($S250),"",OFFSET('Smelter Reference List'!$G$4,$S250-4,0))</f>
        <v>0</v>
      </c>
      <c r="I250" s="248" t="str">
        <f ca="1">IF(ISERROR($S250),"",OFFSET('Smelter Reference List'!$H$4,$S250-4,0))</f>
        <v>Fengxin</v>
      </c>
      <c r="J250" s="248" t="str">
        <f ca="1">IF(ISERROR($S250),"",OFFSET('Smelter Reference List'!$I$4,$S250-4,0))</f>
        <v>Jiangxi</v>
      </c>
      <c r="K250" s="245"/>
      <c r="L250" s="245"/>
      <c r="M250" s="245"/>
      <c r="N250" s="245"/>
      <c r="O250" s="245"/>
      <c r="P250" s="245"/>
      <c r="Q250" s="246"/>
      <c r="R250" s="233"/>
      <c r="S250" s="234">
        <f ca="1">IF(C250="",NA(),MATCH($B250&amp;$C250,'Smelter Reference List'!$J:$J,0))</f>
        <v>264</v>
      </c>
      <c r="T250" s="235"/>
      <c r="U250" s="235">
        <f t="shared" ca="1" si="8"/>
        <v>0</v>
      </c>
      <c r="V250" s="235"/>
      <c r="W250" s="235"/>
      <c r="Y250" s="228" t="str">
        <f t="shared" ca="1" si="9"/>
        <v>TantalumJiangxi Dinghai Tantalum &amp; Niobium Co., Ltd.</v>
      </c>
    </row>
    <row r="251" spans="1:25" s="228" customFormat="1" ht="20.25">
      <c r="A251" s="298" t="s">
        <v>2718</v>
      </c>
      <c r="B251" s="232" t="str">
        <f ca="1">IF(LEN(A251)=0,"",INDEX('Smelter Reference List'!$A:$A,MATCH($A251,'Smelter Reference List'!$E:$E,0)))</f>
        <v>Tungsten</v>
      </c>
      <c r="C251" s="297" t="str">
        <f ca="1">IF(LEN(A251)=0,"",INDEX('Smelter Reference List'!$C:$C,MATCH($A251,'Smelter Reference List'!$E:$E,0)))</f>
        <v>Chenzhou Diamond Tungsten Products Co., Ltd.</v>
      </c>
      <c r="D251" s="161" t="str">
        <f ca="1">IF(ISERROR($S251),"",OFFSET('Smelter Reference List'!$C$4,$S251-4,0)&amp;"")</f>
        <v>Chenzhou Diamond Tungsten Products Co., Ltd.</v>
      </c>
      <c r="E251" s="161" t="str">
        <f ca="1">IF(ISERROR($S251),"",OFFSET('Smelter Reference List'!$D$4,$S251-4,0)&amp;"")</f>
        <v>CHINA</v>
      </c>
      <c r="F251" s="161" t="str">
        <f ca="1">IF(ISERROR($S251),"",OFFSET('Smelter Reference List'!$E$4,$S251-4,0))</f>
        <v>CID002513</v>
      </c>
      <c r="G251" s="161" t="str">
        <f ca="1">IF(C251=$U$4,"Enter smelter details", IF(ISERROR($S251),"",OFFSET('Smelter Reference List'!$F$4,$S251-4,0)))</f>
        <v>CFSI</v>
      </c>
      <c r="H251" s="247">
        <f ca="1">IF(ISERROR($S251),"",OFFSET('Smelter Reference List'!$G$4,$S251-4,0))</f>
        <v>0</v>
      </c>
      <c r="I251" s="248" t="str">
        <f ca="1">IF(ISERROR($S251),"",OFFSET('Smelter Reference List'!$H$4,$S251-4,0))</f>
        <v>Chenzhou</v>
      </c>
      <c r="J251" s="248" t="str">
        <f ca="1">IF(ISERROR($S251),"",OFFSET('Smelter Reference List'!$I$4,$S251-4,0))</f>
        <v>Hunan</v>
      </c>
      <c r="K251" s="245"/>
      <c r="L251" s="245"/>
      <c r="M251" s="245"/>
      <c r="N251" s="245"/>
      <c r="O251" s="245"/>
      <c r="P251" s="245"/>
      <c r="Q251" s="246"/>
      <c r="R251" s="233"/>
      <c r="S251" s="234">
        <f ca="1">IF(C251="",NA(),MATCH($B251&amp;$C251,'Smelter Reference List'!$J:$J,0))</f>
        <v>478</v>
      </c>
      <c r="T251" s="235"/>
      <c r="U251" s="235">
        <f t="shared" ca="1" si="8"/>
        <v>0</v>
      </c>
      <c r="V251" s="235"/>
      <c r="W251" s="235"/>
      <c r="Y251" s="228" t="str">
        <f t="shared" ca="1" si="9"/>
        <v>TungstenChenzhou Diamond Tungsten Products Co., Ltd.</v>
      </c>
    </row>
    <row r="252" spans="1:25" s="228" customFormat="1" ht="20.25">
      <c r="A252" s="298" t="s">
        <v>2696</v>
      </c>
      <c r="B252" s="232" t="str">
        <f ca="1">IF(LEN(A252)=0,"",INDEX('Smelter Reference List'!$A:$A,MATCH($A252,'Smelter Reference List'!$E:$E,0)))</f>
        <v>Gold</v>
      </c>
      <c r="C252" s="297" t="str">
        <f ca="1">IF(LEN(A252)=0,"",INDEX('Smelter Reference List'!$C:$C,MATCH($A252,'Smelter Reference List'!$E:$E,0)))</f>
        <v>Singway Technology Co., Ltd.</v>
      </c>
      <c r="D252" s="161" t="str">
        <f ca="1">IF(ISERROR($S252),"",OFFSET('Smelter Reference List'!$C$4,$S252-4,0)&amp;"")</f>
        <v>Singway Technology Co., Ltd.</v>
      </c>
      <c r="E252" s="161" t="str">
        <f ca="1">IF(ISERROR($S252),"",OFFSET('Smelter Reference List'!$D$4,$S252-4,0)&amp;"")</f>
        <v>TAIWAN</v>
      </c>
      <c r="F252" s="161" t="str">
        <f ca="1">IF(ISERROR($S252),"",OFFSET('Smelter Reference List'!$E$4,$S252-4,0))</f>
        <v>CID002516</v>
      </c>
      <c r="G252" s="161" t="str">
        <f ca="1">IF(C252=$U$4,"Enter smelter details", IF(ISERROR($S252),"",OFFSET('Smelter Reference List'!$F$4,$S252-4,0)))</f>
        <v>CFSI</v>
      </c>
      <c r="H252" s="247">
        <f ca="1">IF(ISERROR($S252),"",OFFSET('Smelter Reference List'!$G$4,$S252-4,0))</f>
        <v>0</v>
      </c>
      <c r="I252" s="248" t="str">
        <f ca="1">IF(ISERROR($S252),"",OFFSET('Smelter Reference List'!$H$4,$S252-4,0))</f>
        <v>Dayuan</v>
      </c>
      <c r="J252" s="248" t="str">
        <f ca="1">IF(ISERROR($S252),"",OFFSET('Smelter Reference List'!$I$4,$S252-4,0))</f>
        <v>Taoyuan</v>
      </c>
      <c r="K252" s="245"/>
      <c r="L252" s="245"/>
      <c r="M252" s="245"/>
      <c r="N252" s="245"/>
      <c r="O252" s="245"/>
      <c r="P252" s="245"/>
      <c r="Q252" s="246"/>
      <c r="R252" s="233"/>
      <c r="S252" s="234">
        <f ca="1">IF(C252="",NA(),MATCH($B252&amp;$C252,'Smelter Reference List'!$J:$J,0))</f>
        <v>181</v>
      </c>
      <c r="T252" s="235"/>
      <c r="U252" s="235">
        <f t="shared" ca="1" si="8"/>
        <v>0</v>
      </c>
      <c r="V252" s="235"/>
      <c r="W252" s="235"/>
      <c r="Y252" s="228" t="str">
        <f t="shared" ca="1" si="9"/>
        <v>GoldSingway Technology Co., Ltd.</v>
      </c>
    </row>
    <row r="253" spans="1:25" s="228" customFormat="1" ht="20.25">
      <c r="A253" s="298" t="s">
        <v>2707</v>
      </c>
      <c r="B253" s="232" t="str">
        <f ca="1">IF(LEN(A253)=0,"",INDEX('Smelter Reference List'!$A:$A,MATCH($A253,'Smelter Reference List'!$E:$E,0)))</f>
        <v>Tin</v>
      </c>
      <c r="C253" s="297" t="str">
        <f ca="1">IF(LEN(A253)=0,"",INDEX('Smelter Reference List'!$C:$C,MATCH($A253,'Smelter Reference List'!$E:$E,0)))</f>
        <v>O.M. Manufacturing Philippines, Inc.</v>
      </c>
      <c r="D253" s="161" t="str">
        <f ca="1">IF(ISERROR($S253),"",OFFSET('Smelter Reference List'!$C$4,$S253-4,0)&amp;"")</f>
        <v>O.M. Manufacturing Philippines, Inc.</v>
      </c>
      <c r="E253" s="161" t="str">
        <f ca="1">IF(ISERROR($S253),"",OFFSET('Smelter Reference List'!$D$4,$S253-4,0)&amp;"")</f>
        <v>PHILIPPINES</v>
      </c>
      <c r="F253" s="161" t="str">
        <f ca="1">IF(ISERROR($S253),"",OFFSET('Smelter Reference List'!$E$4,$S253-4,0))</f>
        <v>CID002517</v>
      </c>
      <c r="G253" s="161" t="str">
        <f ca="1">IF(C253=$U$4,"Enter smelter details", IF(ISERROR($S253),"",OFFSET('Smelter Reference List'!$F$4,$S253-4,0)))</f>
        <v>CFSI</v>
      </c>
      <c r="H253" s="247">
        <f ca="1">IF(ISERROR($S253),"",OFFSET('Smelter Reference List'!$G$4,$S253-4,0))</f>
        <v>0</v>
      </c>
      <c r="I253" s="248" t="str">
        <f ca="1">IF(ISERROR($S253),"",OFFSET('Smelter Reference List'!$H$4,$S253-4,0))</f>
        <v>Cavite Economic Zone</v>
      </c>
      <c r="J253" s="248" t="str">
        <f ca="1">IF(ISERROR($S253),"",OFFSET('Smelter Reference List'!$I$4,$S253-4,0))</f>
        <v>Rosario Cavite</v>
      </c>
      <c r="K253" s="245"/>
      <c r="L253" s="245"/>
      <c r="M253" s="245"/>
      <c r="N253" s="245"/>
      <c r="O253" s="245"/>
      <c r="P253" s="245"/>
      <c r="Q253" s="246"/>
      <c r="R253" s="233"/>
      <c r="S253" s="234">
        <f ca="1">IF(C253="",NA(),MATCH($B253&amp;$C253,'Smelter Reference List'!$J:$J,0))</f>
        <v>392</v>
      </c>
      <c r="T253" s="235"/>
      <c r="U253" s="235">
        <f t="shared" ca="1" si="8"/>
        <v>0</v>
      </c>
      <c r="V253" s="235"/>
      <c r="W253" s="235"/>
      <c r="Y253" s="228" t="str">
        <f t="shared" ca="1" si="9"/>
        <v>TinO.M. Manufacturing Philippines, Inc.</v>
      </c>
    </row>
    <row r="254" spans="1:25" s="228" customFormat="1" ht="20.25">
      <c r="A254" s="298" t="s">
        <v>2720</v>
      </c>
      <c r="B254" s="232" t="str">
        <f ca="1">IF(LEN(A254)=0,"",INDEX('Smelter Reference List'!$A:$A,MATCH($A254,'Smelter Reference List'!$E:$E,0)))</f>
        <v>Tungsten</v>
      </c>
      <c r="C254" s="297" t="str">
        <f ca="1">IF(LEN(A254)=0,"",INDEX('Smelter Reference List'!$C:$C,MATCH($A254,'Smelter Reference List'!$E:$E,0)))</f>
        <v>Dayu Jincheng Tungsten Industry Co., Ltd.</v>
      </c>
      <c r="D254" s="161" t="str">
        <f ca="1">IF(ISERROR($S254),"",OFFSET('Smelter Reference List'!$C$4,$S254-4,0)&amp;"")</f>
        <v>Dayu Jincheng Tungsten Industry Co., Ltd.</v>
      </c>
      <c r="E254" s="161" t="str">
        <f ca="1">IF(ISERROR($S254),"",OFFSET('Smelter Reference List'!$D$4,$S254-4,0)&amp;"")</f>
        <v>CHINA</v>
      </c>
      <c r="F254" s="161" t="str">
        <f ca="1">IF(ISERROR($S254),"",OFFSET('Smelter Reference List'!$E$4,$S254-4,0))</f>
        <v>CID002518</v>
      </c>
      <c r="G254" s="161" t="str">
        <f ca="1">IF(C254=$U$4,"Enter smelter details", IF(ISERROR($S254),"",OFFSET('Smelter Reference List'!$F$4,$S254-4,0)))</f>
        <v>CFSI</v>
      </c>
      <c r="H254" s="247">
        <f ca="1">IF(ISERROR($S254),"",OFFSET('Smelter Reference List'!$G$4,$S254-4,0))</f>
        <v>0</v>
      </c>
      <c r="I254" s="248" t="str">
        <f ca="1">IF(ISERROR($S254),"",OFFSET('Smelter Reference List'!$H$4,$S254-4,0))</f>
        <v>Dayu Country</v>
      </c>
      <c r="J254" s="248" t="str">
        <f ca="1">IF(ISERROR($S254),"",OFFSET('Smelter Reference List'!$I$4,$S254-4,0))</f>
        <v>Jiangxi</v>
      </c>
      <c r="K254" s="245"/>
      <c r="L254" s="245"/>
      <c r="M254" s="245"/>
      <c r="N254" s="245"/>
      <c r="O254" s="245"/>
      <c r="P254" s="245"/>
      <c r="Q254" s="246"/>
      <c r="R254" s="233"/>
      <c r="S254" s="234">
        <f ca="1">IF(C254="",NA(),MATCH($B254&amp;$C254,'Smelter Reference List'!$J:$J,0))</f>
        <v>481</v>
      </c>
      <c r="T254" s="235"/>
      <c r="U254" s="235">
        <f t="shared" ca="1" si="8"/>
        <v>0</v>
      </c>
      <c r="V254" s="235"/>
      <c r="W254" s="235"/>
      <c r="Y254" s="228" t="str">
        <f t="shared" ca="1" si="9"/>
        <v>TungstenDayu Jincheng Tungsten Industry Co., Ltd.</v>
      </c>
    </row>
    <row r="255" spans="1:25" s="228" customFormat="1" ht="20.25">
      <c r="A255" s="298" t="s">
        <v>2711</v>
      </c>
      <c r="B255" s="232" t="str">
        <f ca="1">IF(LEN(A255)=0,"",INDEX('Smelter Reference List'!$A:$A,MATCH($A255,'Smelter Reference List'!$E:$E,0)))</f>
        <v>Tin</v>
      </c>
      <c r="C255" s="297" t="str">
        <f ca="1">IF(LEN(A255)=0,"",INDEX('Smelter Reference List'!$C:$C,MATCH($A255,'Smelter Reference List'!$E:$E,0)))</f>
        <v>PT Inti Stania Prima</v>
      </c>
      <c r="D255" s="161" t="str">
        <f ca="1">IF(ISERROR($S255),"",OFFSET('Smelter Reference List'!$C$4,$S255-4,0)&amp;"")</f>
        <v>PT Inti Stania Prima</v>
      </c>
      <c r="E255" s="161" t="str">
        <f ca="1">IF(ISERROR($S255),"",OFFSET('Smelter Reference List'!$D$4,$S255-4,0)&amp;"")</f>
        <v>INDONESIA</v>
      </c>
      <c r="F255" s="161" t="str">
        <f ca="1">IF(ISERROR($S255),"",OFFSET('Smelter Reference List'!$E$4,$S255-4,0))</f>
        <v>CID002530</v>
      </c>
      <c r="G255" s="161" t="str">
        <f ca="1">IF(C255=$U$4,"Enter smelter details", IF(ISERROR($S255),"",OFFSET('Smelter Reference List'!$F$4,$S255-4,0)))</f>
        <v>CFSI</v>
      </c>
      <c r="H255" s="247">
        <f ca="1">IF(ISERROR($S255),"",OFFSET('Smelter Reference List'!$G$4,$S255-4,0))</f>
        <v>0</v>
      </c>
      <c r="I255" s="248" t="str">
        <f ca="1">IF(ISERROR($S255),"",OFFSET('Smelter Reference List'!$H$4,$S255-4,0))</f>
        <v>Sungailiat</v>
      </c>
      <c r="J255" s="248" t="str">
        <f ca="1">IF(ISERROR($S255),"",OFFSET('Smelter Reference List'!$I$4,$S255-4,0))</f>
        <v>Bangka</v>
      </c>
      <c r="K255" s="245"/>
      <c r="L255" s="245"/>
      <c r="M255" s="245"/>
      <c r="N255" s="245"/>
      <c r="O255" s="245"/>
      <c r="P255" s="245"/>
      <c r="Q255" s="246"/>
      <c r="R255" s="233"/>
      <c r="S255" s="234">
        <f ca="1">IF(C255="",NA(),MATCH($B255&amp;$C255,'Smelter Reference List'!$J:$J,0))</f>
        <v>415</v>
      </c>
      <c r="T255" s="235"/>
      <c r="U255" s="235">
        <f t="shared" ca="1" si="8"/>
        <v>0</v>
      </c>
      <c r="V255" s="235"/>
      <c r="W255" s="235"/>
      <c r="Y255" s="228" t="str">
        <f t="shared" ca="1" si="9"/>
        <v>TinPT Inti Stania Prima</v>
      </c>
    </row>
    <row r="256" spans="1:25" s="228" customFormat="1" ht="20.25">
      <c r="A256" s="298" t="s">
        <v>2722</v>
      </c>
      <c r="B256" s="232" t="str">
        <f ca="1">IF(LEN(A256)=0,"",INDEX('Smelter Reference List'!$A:$A,MATCH($A256,'Smelter Reference List'!$E:$E,0)))</f>
        <v>Tungsten</v>
      </c>
      <c r="C256" s="297" t="str">
        <f ca="1">IF(LEN(A256)=0,"",INDEX('Smelter Reference List'!$C:$C,MATCH($A256,'Smelter Reference List'!$E:$E,0)))</f>
        <v>Ganxian Shirui New Material Co., Ltd.</v>
      </c>
      <c r="D256" s="161" t="str">
        <f ca="1">IF(ISERROR($S256),"",OFFSET('Smelter Reference List'!$C$4,$S256-4,0)&amp;"")</f>
        <v>Ganxian Shirui New Material Co., Ltd.</v>
      </c>
      <c r="E256" s="161" t="str">
        <f ca="1">IF(ISERROR($S256),"",OFFSET('Smelter Reference List'!$D$4,$S256-4,0)&amp;"")</f>
        <v>CHINA</v>
      </c>
      <c r="F256" s="161" t="str">
        <f ca="1">IF(ISERROR($S256),"",OFFSET('Smelter Reference List'!$E$4,$S256-4,0))</f>
        <v>CID002531</v>
      </c>
      <c r="G256" s="161" t="str">
        <f ca="1">IF(C256=$U$4,"Enter smelter details", IF(ISERROR($S256),"",OFFSET('Smelter Reference List'!$F$4,$S256-4,0)))</f>
        <v>CFSI</v>
      </c>
      <c r="H256" s="247">
        <f ca="1">IF(ISERROR($S256),"",OFFSET('Smelter Reference List'!$G$4,$S256-4,0))</f>
        <v>0</v>
      </c>
      <c r="I256" s="248" t="str">
        <f ca="1">IF(ISERROR($S256),"",OFFSET('Smelter Reference List'!$H$4,$S256-4,0))</f>
        <v>Ganxian</v>
      </c>
      <c r="J256" s="248" t="str">
        <f ca="1">IF(ISERROR($S256),"",OFFSET('Smelter Reference List'!$I$4,$S256-4,0))</f>
        <v>Jiangxi</v>
      </c>
      <c r="K256" s="245"/>
      <c r="L256" s="245"/>
      <c r="M256" s="245"/>
      <c r="N256" s="245"/>
      <c r="O256" s="245"/>
      <c r="P256" s="245"/>
      <c r="Q256" s="246"/>
      <c r="R256" s="233"/>
      <c r="S256" s="234">
        <f ca="1">IF(C256="",NA(),MATCH($B256&amp;$C256,'Smelter Reference List'!$J:$J,0))</f>
        <v>484</v>
      </c>
      <c r="T256" s="235"/>
      <c r="U256" s="235">
        <f t="shared" ca="1" si="8"/>
        <v>0</v>
      </c>
      <c r="V256" s="235"/>
      <c r="W256" s="235"/>
      <c r="Y256" s="228" t="str">
        <f t="shared" ca="1" si="9"/>
        <v>TungstenGanxian Shirui New Material Co., Ltd.</v>
      </c>
    </row>
    <row r="257" spans="1:25" s="228" customFormat="1" ht="20.25">
      <c r="A257" s="298" t="s">
        <v>3582</v>
      </c>
      <c r="B257" s="232" t="str">
        <f ca="1">IF(LEN(A257)=0,"",INDEX('Smelter Reference List'!$A:$A,MATCH($A257,'Smelter Reference List'!$E:$E,0)))</f>
        <v>Tungsten</v>
      </c>
      <c r="C257" s="297" t="str">
        <f ca="1">IF(LEN(A257)=0,"",INDEX('Smelter Reference List'!$C:$C,MATCH($A257,'Smelter Reference List'!$E:$E,0)))</f>
        <v>Pobedit, JSC</v>
      </c>
      <c r="D257" s="161" t="str">
        <f ca="1">IF(ISERROR($S257),"",OFFSET('Smelter Reference List'!$C$4,$S257-4,0)&amp;"")</f>
        <v>Pobedit, JSC</v>
      </c>
      <c r="E257" s="161" t="str">
        <f ca="1">IF(ISERROR($S257),"",OFFSET('Smelter Reference List'!$D$4,$S257-4,0)&amp;"")</f>
        <v>RUSSIAN FEDERATION</v>
      </c>
      <c r="F257" s="161" t="str">
        <f ca="1">IF(ISERROR($S257),"",OFFSET('Smelter Reference List'!$E$4,$S257-4,0))</f>
        <v>CID002532</v>
      </c>
      <c r="G257" s="161" t="str">
        <f ca="1">IF(C257=$U$4,"Enter smelter details", IF(ISERROR($S257),"",OFFSET('Smelter Reference List'!$F$4,$S257-4,0)))</f>
        <v>CFSI</v>
      </c>
      <c r="H257" s="247">
        <f ca="1">IF(ISERROR($S257),"",OFFSET('Smelter Reference List'!$G$4,$S257-4,0))</f>
        <v>0</v>
      </c>
      <c r="I257" s="248" t="str">
        <f ca="1">IF(ISERROR($S257),"",OFFSET('Smelter Reference List'!$H$4,$S257-4,0))</f>
        <v>Vladikavkaz</v>
      </c>
      <c r="J257" s="248" t="str">
        <f ca="1">IF(ISERROR($S257),"",OFFSET('Smelter Reference List'!$I$4,$S257-4,0))</f>
        <v>Republic of North Ossetia-Alania</v>
      </c>
      <c r="K257" s="245"/>
      <c r="L257" s="245"/>
      <c r="M257" s="245"/>
      <c r="N257" s="245"/>
      <c r="O257" s="245"/>
      <c r="P257" s="245"/>
      <c r="Q257" s="246"/>
      <c r="R257" s="233"/>
      <c r="S257" s="234">
        <f ca="1">IF(C257="",NA(),MATCH($B257&amp;$C257,'Smelter Reference List'!$J:$J,0))</f>
        <v>520</v>
      </c>
      <c r="T257" s="235"/>
      <c r="U257" s="235">
        <f t="shared" ca="1" si="8"/>
        <v>0</v>
      </c>
      <c r="V257" s="235"/>
      <c r="W257" s="235"/>
      <c r="Y257" s="228" t="str">
        <f t="shared" ca="1" si="9"/>
        <v>TungstenPobedit, JSC</v>
      </c>
    </row>
    <row r="258" spans="1:25" s="228" customFormat="1" ht="20.25">
      <c r="A258" s="298" t="s">
        <v>2726</v>
      </c>
      <c r="B258" s="232" t="str">
        <f ca="1">IF(LEN(A258)=0,"",INDEX('Smelter Reference List'!$A:$A,MATCH($A258,'Smelter Reference List'!$E:$E,0)))</f>
        <v>Tungsten</v>
      </c>
      <c r="C258" s="297" t="str">
        <f ca="1">IF(LEN(A258)=0,"",INDEX('Smelter Reference List'!$C:$C,MATCH($A258,'Smelter Reference List'!$E:$E,0)))</f>
        <v>Jiangxi Xiushui Xianggan Nonferrous Metals Co., Ltd.</v>
      </c>
      <c r="D258" s="161" t="str">
        <f ca="1">IF(ISERROR($S258),"",OFFSET('Smelter Reference List'!$C$4,$S258-4,0)&amp;"")</f>
        <v>Jiangxi Xiushui Xianggan Nonferrous Metals Co., Ltd.</v>
      </c>
      <c r="E258" s="161" t="str">
        <f ca="1">IF(ISERROR($S258),"",OFFSET('Smelter Reference List'!$D$4,$S258-4,0)&amp;"")</f>
        <v>CHINA</v>
      </c>
      <c r="F258" s="161" t="str">
        <f ca="1">IF(ISERROR($S258),"",OFFSET('Smelter Reference List'!$E$4,$S258-4,0))</f>
        <v>CID002535</v>
      </c>
      <c r="G258" s="161" t="str">
        <f ca="1">IF(C258=$U$4,"Enter smelter details", IF(ISERROR($S258),"",OFFSET('Smelter Reference List'!$F$4,$S258-4,0)))</f>
        <v>CFSI</v>
      </c>
      <c r="H258" s="247">
        <f ca="1">IF(ISERROR($S258),"",OFFSET('Smelter Reference List'!$G$4,$S258-4,0))</f>
        <v>0</v>
      </c>
      <c r="I258" s="248" t="str">
        <f ca="1">IF(ISERROR($S258),"",OFFSET('Smelter Reference List'!$H$4,$S258-4,0))</f>
        <v>Xiushui</v>
      </c>
      <c r="J258" s="248" t="str">
        <f ca="1">IF(ISERROR($S258),"",OFFSET('Smelter Reference List'!$I$4,$S258-4,0))</f>
        <v>Jiangxi</v>
      </c>
      <c r="K258" s="245"/>
      <c r="L258" s="245"/>
      <c r="M258" s="245"/>
      <c r="N258" s="245"/>
      <c r="O258" s="245"/>
      <c r="P258" s="245"/>
      <c r="Q258" s="246"/>
      <c r="R258" s="233"/>
      <c r="S258" s="234">
        <f ca="1">IF(C258="",NA(),MATCH($B258&amp;$C258,'Smelter Reference List'!$J:$J,0))</f>
        <v>511</v>
      </c>
      <c r="T258" s="235"/>
      <c r="U258" s="235">
        <f t="shared" ca="1" si="8"/>
        <v>0</v>
      </c>
      <c r="V258" s="235"/>
      <c r="W258" s="235"/>
      <c r="Y258" s="228" t="str">
        <f t="shared" ca="1" si="9"/>
        <v>TungstenJiangxi Xiushui Xianggan Nonferrous Metals Co., Ltd.</v>
      </c>
    </row>
    <row r="259" spans="1:25" s="228" customFormat="1" ht="20.25">
      <c r="A259" s="298" t="s">
        <v>2724</v>
      </c>
      <c r="B259" s="232" t="str">
        <f ca="1">IF(LEN(A259)=0,"",INDEX('Smelter Reference List'!$A:$A,MATCH($A259,'Smelter Reference List'!$E:$E,0)))</f>
        <v>Tungsten</v>
      </c>
      <c r="C259" s="297" t="str">
        <f ca="1">IF(LEN(A259)=0,"",INDEX('Smelter Reference List'!$C:$C,MATCH($A259,'Smelter Reference List'!$E:$E,0)))</f>
        <v>Ganzhou Yatai Tungsten Co., Ltd.</v>
      </c>
      <c r="D259" s="161" t="str">
        <f ca="1">IF(ISERROR($S259),"",OFFSET('Smelter Reference List'!$C$4,$S259-4,0)&amp;"")</f>
        <v>Ganzhou Yatai Tungsten Co., Ltd.</v>
      </c>
      <c r="E259" s="161" t="str">
        <f ca="1">IF(ISERROR($S259),"",OFFSET('Smelter Reference List'!$D$4,$S259-4,0)&amp;"")</f>
        <v>CHINA</v>
      </c>
      <c r="F259" s="161" t="str">
        <f ca="1">IF(ISERROR($S259),"",OFFSET('Smelter Reference List'!$E$4,$S259-4,0))</f>
        <v>CID002536</v>
      </c>
      <c r="G259" s="161" t="str">
        <f ca="1">IF(C259=$U$4,"Enter smelter details", IF(ISERROR($S259),"",OFFSET('Smelter Reference List'!$F$4,$S259-4,0)))</f>
        <v>CFSI</v>
      </c>
      <c r="H259" s="247">
        <f ca="1">IF(ISERROR($S259),"",OFFSET('Smelter Reference List'!$G$4,$S259-4,0))</f>
        <v>0</v>
      </c>
      <c r="I259" s="248" t="str">
        <f ca="1">IF(ISERROR($S259),"",OFFSET('Smelter Reference List'!$H$4,$S259-4,0))</f>
        <v>Ganzhou</v>
      </c>
      <c r="J259" s="248" t="str">
        <f ca="1">IF(ISERROR($S259),"",OFFSET('Smelter Reference List'!$I$4,$S259-4,0))</f>
        <v>Jiangxi</v>
      </c>
      <c r="K259" s="245"/>
      <c r="L259" s="245"/>
      <c r="M259" s="245"/>
      <c r="N259" s="245"/>
      <c r="O259" s="245"/>
      <c r="P259" s="245"/>
      <c r="Q259" s="246"/>
      <c r="R259" s="233"/>
      <c r="S259" s="234">
        <f ca="1">IF(C259="",NA(),MATCH($B259&amp;$C259,'Smelter Reference List'!$J:$J,0))</f>
        <v>489</v>
      </c>
      <c r="T259" s="235"/>
      <c r="U259" s="235">
        <f t="shared" ca="1" si="8"/>
        <v>0</v>
      </c>
      <c r="V259" s="235"/>
      <c r="W259" s="235"/>
      <c r="Y259" s="228" t="str">
        <f t="shared" ca="1" si="9"/>
        <v>TungstenGanzhou Yatai Tungsten Co., Ltd.</v>
      </c>
    </row>
    <row r="260" spans="1:25" s="228" customFormat="1" ht="20.25">
      <c r="A260" s="298" t="s">
        <v>2728</v>
      </c>
      <c r="B260" s="232" t="str">
        <f ca="1">IF(LEN(A260)=0,"",INDEX('Smelter Reference List'!$A:$A,MATCH($A260,'Smelter Reference List'!$E:$E,0)))</f>
        <v>Tungsten</v>
      </c>
      <c r="C260" s="297" t="str">
        <f ca="1">IF(LEN(A260)=0,"",INDEX('Smelter Reference List'!$C:$C,MATCH($A260,'Smelter Reference List'!$E:$E,0)))</f>
        <v>Sanher Tungsten Vietnam Co., Ltd.</v>
      </c>
      <c r="D260" s="161" t="str">
        <f ca="1">IF(ISERROR($S260),"",OFFSET('Smelter Reference List'!$C$4,$S260-4,0)&amp;"")</f>
        <v>Sanher Tungsten Vietnam Co., Ltd.</v>
      </c>
      <c r="E260" s="161" t="str">
        <f ca="1">IF(ISERROR($S260),"",OFFSET('Smelter Reference List'!$D$4,$S260-4,0)&amp;"")</f>
        <v>VIET NAM</v>
      </c>
      <c r="F260" s="161" t="str">
        <f ca="1">IF(ISERROR($S260),"",OFFSET('Smelter Reference List'!$E$4,$S260-4,0))</f>
        <v>CID002538</v>
      </c>
      <c r="G260" s="161" t="str">
        <f ca="1">IF(C260=$U$4,"Enter smelter details", IF(ISERROR($S260),"",OFFSET('Smelter Reference List'!$F$4,$S260-4,0)))</f>
        <v>CFSI</v>
      </c>
      <c r="H260" s="247">
        <f ca="1">IF(ISERROR($S260),"",OFFSET('Smelter Reference List'!$G$4,$S260-4,0))</f>
        <v>0</v>
      </c>
      <c r="I260" s="248" t="str">
        <f ca="1">IF(ISERROR($S260),"",OFFSET('Smelter Reference List'!$H$4,$S260-4,0))</f>
        <v>Huyen Nhon Trach</v>
      </c>
      <c r="J260" s="248" t="str">
        <f ca="1">IF(ISERROR($S260),"",OFFSET('Smelter Reference List'!$I$4,$S260-4,0))</f>
        <v>Tinh Dong Nai</v>
      </c>
      <c r="K260" s="245"/>
      <c r="L260" s="245"/>
      <c r="M260" s="245"/>
      <c r="N260" s="245"/>
      <c r="O260" s="245"/>
      <c r="P260" s="245"/>
      <c r="Q260" s="246"/>
      <c r="R260" s="233"/>
      <c r="S260" s="234">
        <f ca="1">IF(C260="",NA(),MATCH($B260&amp;$C260,'Smelter Reference List'!$J:$J,0))</f>
        <v>521</v>
      </c>
      <c r="T260" s="235"/>
      <c r="U260" s="235">
        <f t="shared" ca="1" si="8"/>
        <v>0</v>
      </c>
      <c r="V260" s="235"/>
      <c r="W260" s="235"/>
      <c r="Y260" s="228" t="str">
        <f t="shared" ca="1" si="9"/>
        <v>TungstenSanher Tungsten Vietnam Co., Ltd.</v>
      </c>
    </row>
    <row r="261" spans="1:25" s="228" customFormat="1" ht="20.25">
      <c r="A261" s="298" t="s">
        <v>2752</v>
      </c>
      <c r="B261" s="232" t="str">
        <f ca="1">IF(LEN(A261)=0,"",INDEX('Smelter Reference List'!$A:$A,MATCH($A261,'Smelter Reference List'!$E:$E,0)))</f>
        <v>Tantalum</v>
      </c>
      <c r="C261" s="297" t="str">
        <f ca="1">IF(LEN(A261)=0,"",INDEX('Smelter Reference List'!$C:$C,MATCH($A261,'Smelter Reference List'!$E:$E,0)))</f>
        <v>KEMET Blue Metals</v>
      </c>
      <c r="D261" s="161" t="str">
        <f ca="1">IF(ISERROR($S261),"",OFFSET('Smelter Reference List'!$C$4,$S261-4,0)&amp;"")</f>
        <v>KEMET Blue Metals</v>
      </c>
      <c r="E261" s="161" t="str">
        <f ca="1">IF(ISERROR($S261),"",OFFSET('Smelter Reference List'!$D$4,$S261-4,0)&amp;"")</f>
        <v>MEXICO</v>
      </c>
      <c r="F261" s="161" t="str">
        <f ca="1">IF(ISERROR($S261),"",OFFSET('Smelter Reference List'!$E$4,$S261-4,0))</f>
        <v>CID002539</v>
      </c>
      <c r="G261" s="161" t="str">
        <f ca="1">IF(C261=$U$4,"Enter smelter details", IF(ISERROR($S261),"",OFFSET('Smelter Reference List'!$F$4,$S261-4,0)))</f>
        <v>CFSI</v>
      </c>
      <c r="H261" s="247">
        <f ca="1">IF(ISERROR($S261),"",OFFSET('Smelter Reference List'!$G$4,$S261-4,0))</f>
        <v>0</v>
      </c>
      <c r="I261" s="248" t="str">
        <f ca="1">IF(ISERROR($S261),"",OFFSET('Smelter Reference List'!$H$4,$S261-4,0))</f>
        <v>Matamoros</v>
      </c>
      <c r="J261" s="248" t="str">
        <f ca="1">IF(ISERROR($S261),"",OFFSET('Smelter Reference List'!$I$4,$S261-4,0))</f>
        <v>Tamaulipas</v>
      </c>
      <c r="K261" s="245"/>
      <c r="L261" s="245"/>
      <c r="M261" s="245"/>
      <c r="N261" s="245"/>
      <c r="O261" s="245"/>
      <c r="P261" s="245"/>
      <c r="Q261" s="246"/>
      <c r="R261" s="233"/>
      <c r="S261" s="234">
        <f ca="1">IF(C261="",NA(),MATCH($B261&amp;$C261,'Smelter Reference List'!$J:$J,0))</f>
        <v>269</v>
      </c>
      <c r="T261" s="235"/>
      <c r="U261" s="235">
        <f t="shared" ca="1" si="8"/>
        <v>0</v>
      </c>
      <c r="V261" s="235"/>
      <c r="W261" s="235"/>
      <c r="Y261" s="228" t="str">
        <f t="shared" ca="1" si="9"/>
        <v>TantalumKEMET Blue Metals</v>
      </c>
    </row>
    <row r="262" spans="1:25" s="228" customFormat="1" ht="20.25">
      <c r="A262" s="298" t="s">
        <v>2754</v>
      </c>
      <c r="B262" s="232" t="str">
        <f ca="1">IF(LEN(A262)=0,"",INDEX('Smelter Reference List'!$A:$A,MATCH($A262,'Smelter Reference List'!$E:$E,0)))</f>
        <v>Tantalum</v>
      </c>
      <c r="C262" s="297" t="str">
        <f ca="1">IF(LEN(A262)=0,"",INDEX('Smelter Reference List'!$C:$C,MATCH($A262,'Smelter Reference List'!$E:$E,0)))</f>
        <v>Plansee SE Liezen</v>
      </c>
      <c r="D262" s="161" t="str">
        <f ca="1">IF(ISERROR($S262),"",OFFSET('Smelter Reference List'!$C$4,$S262-4,0)&amp;"")</f>
        <v>Plansee SE Liezen</v>
      </c>
      <c r="E262" s="161" t="str">
        <f ca="1">IF(ISERROR($S262),"",OFFSET('Smelter Reference List'!$D$4,$S262-4,0)&amp;"")</f>
        <v>AUSTRIA</v>
      </c>
      <c r="F262" s="161" t="str">
        <f ca="1">IF(ISERROR($S262),"",OFFSET('Smelter Reference List'!$E$4,$S262-4,0))</f>
        <v>CID002540</v>
      </c>
      <c r="G262" s="161" t="str">
        <f ca="1">IF(C262=$U$4,"Enter smelter details", IF(ISERROR($S262),"",OFFSET('Smelter Reference List'!$F$4,$S262-4,0)))</f>
        <v>CFSI</v>
      </c>
      <c r="H262" s="247">
        <f ca="1">IF(ISERROR($S262),"",OFFSET('Smelter Reference List'!$G$4,$S262-4,0))</f>
        <v>0</v>
      </c>
      <c r="I262" s="248" t="str">
        <f ca="1">IF(ISERROR($S262),"",OFFSET('Smelter Reference List'!$H$4,$S262-4,0))</f>
        <v>Liezen</v>
      </c>
      <c r="J262" s="248" t="str">
        <f ca="1">IF(ISERROR($S262),"",OFFSET('Smelter Reference List'!$I$4,$S262-4,0))</f>
        <v>Styria</v>
      </c>
      <c r="K262" s="245"/>
      <c r="L262" s="245"/>
      <c r="M262" s="245"/>
      <c r="N262" s="245"/>
      <c r="O262" s="245"/>
      <c r="P262" s="245"/>
      <c r="Q262" s="246"/>
      <c r="R262" s="233"/>
      <c r="S262" s="234">
        <f ca="1">IF(C262="",NA(),MATCH($B262&amp;$C262,'Smelter Reference List'!$J:$J,0))</f>
        <v>279</v>
      </c>
      <c r="T262" s="235"/>
      <c r="U262" s="235">
        <f t="shared" ca="1" si="8"/>
        <v>0</v>
      </c>
      <c r="V262" s="235"/>
      <c r="W262" s="235"/>
      <c r="Y262" s="228" t="str">
        <f t="shared" ca="1" si="9"/>
        <v>TantalumPlansee SE Liezen</v>
      </c>
    </row>
    <row r="263" spans="1:25" s="228" customFormat="1" ht="20.25">
      <c r="A263" s="298" t="s">
        <v>2760</v>
      </c>
      <c r="B263" s="232" t="str">
        <f ca="1">IF(LEN(A263)=0,"",INDEX('Smelter Reference List'!$A:$A,MATCH($A263,'Smelter Reference List'!$E:$E,0)))</f>
        <v>Tungsten</v>
      </c>
      <c r="C263" s="297" t="str">
        <f ca="1">IF(LEN(A263)=0,"",INDEX('Smelter Reference List'!$C:$C,MATCH($A263,'Smelter Reference List'!$E:$E,0)))</f>
        <v>H.C. Starck GmbH</v>
      </c>
      <c r="D263" s="161" t="str">
        <f ca="1">IF(ISERROR($S263),"",OFFSET('Smelter Reference List'!$C$4,$S263-4,0)&amp;"")</f>
        <v>H.C. Starck GmbH</v>
      </c>
      <c r="E263" s="161" t="str">
        <f ca="1">IF(ISERROR($S263),"",OFFSET('Smelter Reference List'!$D$4,$S263-4,0)&amp;"")</f>
        <v>GERMANY</v>
      </c>
      <c r="F263" s="161" t="str">
        <f ca="1">IF(ISERROR($S263),"",OFFSET('Smelter Reference List'!$E$4,$S263-4,0))</f>
        <v>CID002541</v>
      </c>
      <c r="G263" s="161" t="str">
        <f ca="1">IF(C263=$U$4,"Enter smelter details", IF(ISERROR($S263),"",OFFSET('Smelter Reference List'!$F$4,$S263-4,0)))</f>
        <v>CFSI</v>
      </c>
      <c r="H263" s="247">
        <f ca="1">IF(ISERROR($S263),"",OFFSET('Smelter Reference List'!$G$4,$S263-4,0))</f>
        <v>0</v>
      </c>
      <c r="I263" s="248" t="str">
        <f ca="1">IF(ISERROR($S263),"",OFFSET('Smelter Reference List'!$H$4,$S263-4,0))</f>
        <v>Goslar</v>
      </c>
      <c r="J263" s="248" t="str">
        <f ca="1">IF(ISERROR($S263),"",OFFSET('Smelter Reference List'!$I$4,$S263-4,0))</f>
        <v>Lower Saxony</v>
      </c>
      <c r="K263" s="245"/>
      <c r="L263" s="245"/>
      <c r="M263" s="245"/>
      <c r="N263" s="245"/>
      <c r="O263" s="245"/>
      <c r="P263" s="245"/>
      <c r="Q263" s="246"/>
      <c r="R263" s="233"/>
      <c r="S263" s="234">
        <f ca="1">IF(C263="",NA(),MATCH($B263&amp;$C263,'Smelter Reference List'!$J:$J,0))</f>
        <v>493</v>
      </c>
      <c r="T263" s="235"/>
      <c r="U263" s="235">
        <f t="shared" ca="1" si="8"/>
        <v>0</v>
      </c>
      <c r="V263" s="235"/>
      <c r="W263" s="235"/>
      <c r="Y263" s="228" t="str">
        <f t="shared" ca="1" si="9"/>
        <v>TungstenH.C. Starck GmbH</v>
      </c>
    </row>
    <row r="264" spans="1:25" s="228" customFormat="1" ht="20.25">
      <c r="A264" s="298" t="s">
        <v>2761</v>
      </c>
      <c r="B264" s="232" t="str">
        <f ca="1">IF(LEN(A264)=0,"",INDEX('Smelter Reference List'!$A:$A,MATCH($A264,'Smelter Reference List'!$E:$E,0)))</f>
        <v>Tungsten</v>
      </c>
      <c r="C264" s="297" t="str">
        <f ca="1">IF(LEN(A264)=0,"",INDEX('Smelter Reference List'!$C:$C,MATCH($A264,'Smelter Reference List'!$E:$E,0)))</f>
        <v>H.C. Starck Smelting GmbH &amp; Co.KG</v>
      </c>
      <c r="D264" s="161" t="str">
        <f ca="1">IF(ISERROR($S264),"",OFFSET('Smelter Reference List'!$C$4,$S264-4,0)&amp;"")</f>
        <v>H.C. Starck Smelting GmbH &amp; Co.KG</v>
      </c>
      <c r="E264" s="161" t="str">
        <f ca="1">IF(ISERROR($S264),"",OFFSET('Smelter Reference List'!$D$4,$S264-4,0)&amp;"")</f>
        <v>GERMANY</v>
      </c>
      <c r="F264" s="161" t="str">
        <f ca="1">IF(ISERROR($S264),"",OFFSET('Smelter Reference List'!$E$4,$S264-4,0))</f>
        <v>CID002542</v>
      </c>
      <c r="G264" s="161" t="str">
        <f ca="1">IF(C264=$U$4,"Enter smelter details", IF(ISERROR($S264),"",OFFSET('Smelter Reference List'!$F$4,$S264-4,0)))</f>
        <v>CFSI</v>
      </c>
      <c r="H264" s="247">
        <f ca="1">IF(ISERROR($S264),"",OFFSET('Smelter Reference List'!$G$4,$S264-4,0))</f>
        <v>0</v>
      </c>
      <c r="I264" s="248" t="str">
        <f ca="1">IF(ISERROR($S264),"",OFFSET('Smelter Reference List'!$H$4,$S264-4,0))</f>
        <v>Laufenburg</v>
      </c>
      <c r="J264" s="248" t="str">
        <f ca="1">IF(ISERROR($S264),"",OFFSET('Smelter Reference List'!$I$4,$S264-4,0))</f>
        <v>Baden-Württemberg</v>
      </c>
      <c r="K264" s="245"/>
      <c r="L264" s="245"/>
      <c r="M264" s="245"/>
      <c r="N264" s="245"/>
      <c r="O264" s="245"/>
      <c r="P264" s="245"/>
      <c r="Q264" s="246"/>
      <c r="R264" s="233"/>
      <c r="S264" s="234">
        <f ca="1">IF(C264="",NA(),MATCH($B264&amp;$C264,'Smelter Reference List'!$J:$J,0))</f>
        <v>494</v>
      </c>
      <c r="T264" s="235"/>
      <c r="U264" s="235">
        <f t="shared" ca="1" si="8"/>
        <v>0</v>
      </c>
      <c r="V264" s="235"/>
      <c r="W264" s="235"/>
      <c r="Y264" s="228" t="str">
        <f t="shared" ca="1" si="9"/>
        <v>TungstenH.C. Starck Smelting GmbH &amp; Co.KG</v>
      </c>
    </row>
    <row r="265" spans="1:25" s="228" customFormat="1" ht="20.25">
      <c r="A265" s="298" t="s">
        <v>2764</v>
      </c>
      <c r="B265" s="232" t="str">
        <f ca="1">IF(LEN(A265)=0,"",INDEX('Smelter Reference List'!$A:$A,MATCH($A265,'Smelter Reference List'!$E:$E,0)))</f>
        <v>Tungsten</v>
      </c>
      <c r="C265" s="297" t="str">
        <f ca="1">IF(LEN(A265)=0,"",INDEX('Smelter Reference List'!$C:$C,MATCH($A265,'Smelter Reference List'!$E:$E,0)))</f>
        <v>Nui Phao H.C. Starck Tungsten Chemicals Manufacturing LLC</v>
      </c>
      <c r="D265" s="161" t="str">
        <f ca="1">IF(ISERROR($S265),"",OFFSET('Smelter Reference List'!$C$4,$S265-4,0)&amp;"")</f>
        <v>Nui Phao H.C. Starck Tungsten Chemicals Manufacturing LLC</v>
      </c>
      <c r="E265" s="161" t="str">
        <f ca="1">IF(ISERROR($S265),"",OFFSET('Smelter Reference List'!$D$4,$S265-4,0)&amp;"")</f>
        <v>VIET NAM</v>
      </c>
      <c r="F265" s="161" t="str">
        <f ca="1">IF(ISERROR($S265),"",OFFSET('Smelter Reference List'!$E$4,$S265-4,0))</f>
        <v>CID002543</v>
      </c>
      <c r="G265" s="161" t="str">
        <f ca="1">IF(C265=$U$4,"Enter smelter details", IF(ISERROR($S265),"",OFFSET('Smelter Reference List'!$F$4,$S265-4,0)))</f>
        <v>CFSI</v>
      </c>
      <c r="H265" s="247">
        <f ca="1">IF(ISERROR($S265),"",OFFSET('Smelter Reference List'!$G$4,$S265-4,0))</f>
        <v>0</v>
      </c>
      <c r="I265" s="248" t="str">
        <f ca="1">IF(ISERROR($S265),"",OFFSET('Smelter Reference List'!$H$4,$S265-4,0))</f>
        <v>Dai Tu</v>
      </c>
      <c r="J265" s="248" t="str">
        <f ca="1">IF(ISERROR($S265),"",OFFSET('Smelter Reference List'!$I$4,$S265-4,0))</f>
        <v>Thai Nguyen</v>
      </c>
      <c r="K265" s="245"/>
      <c r="L265" s="245"/>
      <c r="M265" s="245"/>
      <c r="N265" s="245"/>
      <c r="O265" s="245"/>
      <c r="P265" s="245"/>
      <c r="Q265" s="246"/>
      <c r="R265" s="233"/>
      <c r="S265" s="234">
        <f ca="1">IF(C265="",NA(),MATCH($B265&amp;$C265,'Smelter Reference List'!$J:$J,0))</f>
        <v>518</v>
      </c>
      <c r="T265" s="235"/>
      <c r="U265" s="235">
        <f t="shared" ca="1" si="8"/>
        <v>0</v>
      </c>
      <c r="V265" s="235"/>
      <c r="W265" s="235"/>
      <c r="Y265" s="228" t="str">
        <f t="shared" ca="1" si="9"/>
        <v>TungstenNui Phao H.C. Starck Tungsten Chemicals Manufacturing LLC</v>
      </c>
    </row>
    <row r="266" spans="1:25" s="228" customFormat="1" ht="20.25">
      <c r="A266" s="298" t="s">
        <v>2738</v>
      </c>
      <c r="B266" s="232" t="str">
        <f ca="1">IF(LEN(A266)=0,"",INDEX('Smelter Reference List'!$A:$A,MATCH($A266,'Smelter Reference List'!$E:$E,0)))</f>
        <v>Tantalum</v>
      </c>
      <c r="C266" s="297" t="str">
        <f ca="1">IF(LEN(A266)=0,"",INDEX('Smelter Reference List'!$C:$C,MATCH($A266,'Smelter Reference List'!$E:$E,0)))</f>
        <v>H.C. Starck Co., Ltd.</v>
      </c>
      <c r="D266" s="161" t="str">
        <f ca="1">IF(ISERROR($S266),"",OFFSET('Smelter Reference List'!$C$4,$S266-4,0)&amp;"")</f>
        <v>H.C. Starck Co., Ltd.</v>
      </c>
      <c r="E266" s="161" t="s">
        <v>1743</v>
      </c>
      <c r="F266" s="161" t="str">
        <f ca="1">IF(ISERROR($S266),"",OFFSET('Smelter Reference List'!$E$4,$S266-4,0))</f>
        <v>CID002544</v>
      </c>
      <c r="G266" s="161" t="str">
        <f ca="1">IF(C266=$U$4,"Enter smelter details", IF(ISERROR($S266),"",OFFSET('Smelter Reference List'!$F$4,$S266-4,0)))</f>
        <v>CFSI</v>
      </c>
      <c r="H266" s="247">
        <f ca="1">IF(ISERROR($S266),"",OFFSET('Smelter Reference List'!$G$4,$S266-4,0))</f>
        <v>0</v>
      </c>
      <c r="I266" s="248" t="str">
        <f ca="1">IF(ISERROR($S266),"",OFFSET('Smelter Reference List'!$H$4,$S266-4,0))</f>
        <v>Map Ta Phut</v>
      </c>
      <c r="J266" s="248" t="str">
        <f ca="1">IF(ISERROR($S266),"",OFFSET('Smelter Reference List'!$I$4,$S266-4,0))</f>
        <v>Rayong</v>
      </c>
      <c r="K266" s="245"/>
      <c r="L266" s="245"/>
      <c r="M266" s="245"/>
      <c r="N266" s="245"/>
      <c r="O266" s="245"/>
      <c r="P266" s="245"/>
      <c r="Q266" s="246"/>
      <c r="R266" s="233"/>
      <c r="S266" s="234">
        <f ca="1">IF(C266="",NA(),MATCH($B266&amp;$C266,'Smelter Reference List'!$J:$J,0))</f>
        <v>254</v>
      </c>
      <c r="T266" s="235"/>
      <c r="U266" s="235">
        <f t="shared" ca="1" si="8"/>
        <v>0</v>
      </c>
      <c r="V266" s="235"/>
      <c r="W266" s="235"/>
      <c r="Y266" s="228" t="str">
        <f t="shared" ca="1" si="9"/>
        <v>TantalumH.C. Starck Co., Ltd.</v>
      </c>
    </row>
    <row r="267" spans="1:25" s="228" customFormat="1" ht="20.25">
      <c r="A267" s="298" t="s">
        <v>2740</v>
      </c>
      <c r="B267" s="232" t="str">
        <f ca="1">IF(LEN(A267)=0,"",INDEX('Smelter Reference List'!$A:$A,MATCH($A267,'Smelter Reference List'!$E:$E,0)))</f>
        <v>Tantalum</v>
      </c>
      <c r="C267" s="297" t="str">
        <f ca="1">IF(LEN(A267)=0,"",INDEX('Smelter Reference List'!$C:$C,MATCH($A267,'Smelter Reference List'!$E:$E,0)))</f>
        <v>H.C. Starck GmbH Goslar</v>
      </c>
      <c r="D267" s="161" t="str">
        <f ca="1">IF(ISERROR($S267),"",OFFSET('Smelter Reference List'!$C$4,$S267-4,0)&amp;"")</f>
        <v>H.C. Starck GmbH Goslar</v>
      </c>
      <c r="E267" s="161" t="str">
        <f ca="1">IF(ISERROR($S267),"",OFFSET('Smelter Reference List'!$D$4,$S267-4,0)&amp;"")</f>
        <v>GERMANY</v>
      </c>
      <c r="F267" s="161" t="str">
        <f ca="1">IF(ISERROR($S267),"",OFFSET('Smelter Reference List'!$E$4,$S267-4,0))</f>
        <v>CID002545</v>
      </c>
      <c r="G267" s="161" t="str">
        <f ca="1">IF(C267=$U$4,"Enter smelter details", IF(ISERROR($S267),"",OFFSET('Smelter Reference List'!$F$4,$S267-4,0)))</f>
        <v>CFSI</v>
      </c>
      <c r="H267" s="247">
        <f ca="1">IF(ISERROR($S267),"",OFFSET('Smelter Reference List'!$G$4,$S267-4,0))</f>
        <v>0</v>
      </c>
      <c r="I267" s="248" t="str">
        <f ca="1">IF(ISERROR($S267),"",OFFSET('Smelter Reference List'!$H$4,$S267-4,0))</f>
        <v>Goslar</v>
      </c>
      <c r="J267" s="248" t="str">
        <f ca="1">IF(ISERROR($S267),"",OFFSET('Smelter Reference List'!$I$4,$S267-4,0))</f>
        <v>Lower Saxony</v>
      </c>
      <c r="K267" s="245"/>
      <c r="L267" s="245"/>
      <c r="M267" s="245"/>
      <c r="N267" s="245"/>
      <c r="O267" s="245"/>
      <c r="P267" s="245"/>
      <c r="Q267" s="246"/>
      <c r="R267" s="233"/>
      <c r="S267" s="234">
        <f ca="1">IF(C267="",NA(),MATCH($B267&amp;$C267,'Smelter Reference List'!$J:$J,0))</f>
        <v>255</v>
      </c>
      <c r="T267" s="235"/>
      <c r="U267" s="235">
        <f t="shared" ca="1" si="8"/>
        <v>0</v>
      </c>
      <c r="V267" s="235"/>
      <c r="W267" s="235"/>
      <c r="Y267" s="228" t="str">
        <f t="shared" ca="1" si="9"/>
        <v>TantalumH.C. Starck GmbH Goslar</v>
      </c>
    </row>
    <row r="268" spans="1:25" s="228" customFormat="1" ht="20.25">
      <c r="A268" s="298" t="s">
        <v>2742</v>
      </c>
      <c r="B268" s="232" t="str">
        <f ca="1">IF(LEN(A268)=0,"",INDEX('Smelter Reference List'!$A:$A,MATCH($A268,'Smelter Reference List'!$E:$E,0)))</f>
        <v>Tantalum</v>
      </c>
      <c r="C268" s="297" t="str">
        <f ca="1">IF(LEN(A268)=0,"",INDEX('Smelter Reference List'!$C:$C,MATCH($A268,'Smelter Reference List'!$E:$E,0)))</f>
        <v>H.C. Starck GmbH Laufenburg</v>
      </c>
      <c r="D268" s="161" t="str">
        <f ca="1">IF(ISERROR($S268),"",OFFSET('Smelter Reference List'!$C$4,$S268-4,0)&amp;"")</f>
        <v>H.C. Starck GmbH Laufenburg</v>
      </c>
      <c r="E268" s="161" t="str">
        <f ca="1">IF(ISERROR($S268),"",OFFSET('Smelter Reference List'!$D$4,$S268-4,0)&amp;"")</f>
        <v>GERMANY</v>
      </c>
      <c r="F268" s="161" t="str">
        <f ca="1">IF(ISERROR($S268),"",OFFSET('Smelter Reference List'!$E$4,$S268-4,0))</f>
        <v>CID002546</v>
      </c>
      <c r="G268" s="161" t="str">
        <f ca="1">IF(C268=$U$4,"Enter smelter details", IF(ISERROR($S268),"",OFFSET('Smelter Reference List'!$F$4,$S268-4,0)))</f>
        <v>CFSI</v>
      </c>
      <c r="H268" s="247">
        <f ca="1">IF(ISERROR($S268),"",OFFSET('Smelter Reference List'!$G$4,$S268-4,0))</f>
        <v>0</v>
      </c>
      <c r="I268" s="248" t="str">
        <f ca="1">IF(ISERROR($S268),"",OFFSET('Smelter Reference List'!$H$4,$S268-4,0))</f>
        <v>Laufenburg</v>
      </c>
      <c r="J268" s="248" t="str">
        <f ca="1">IF(ISERROR($S268),"",OFFSET('Smelter Reference List'!$I$4,$S268-4,0))</f>
        <v>Baden-Württemberg</v>
      </c>
      <c r="K268" s="245"/>
      <c r="L268" s="245"/>
      <c r="M268" s="245"/>
      <c r="N268" s="245"/>
      <c r="O268" s="245"/>
      <c r="P268" s="245"/>
      <c r="Q268" s="246"/>
      <c r="R268" s="233"/>
      <c r="S268" s="234">
        <f ca="1">IF(C268="",NA(),MATCH($B268&amp;$C268,'Smelter Reference List'!$J:$J,0))</f>
        <v>256</v>
      </c>
      <c r="T268" s="235"/>
      <c r="U268" s="235">
        <f t="shared" ca="1" si="8"/>
        <v>0</v>
      </c>
      <c r="V268" s="235"/>
      <c r="W268" s="235"/>
      <c r="Y268" s="228" t="str">
        <f t="shared" ca="1" si="9"/>
        <v>TantalumH.C. Starck GmbH Laufenburg</v>
      </c>
    </row>
    <row r="269" spans="1:25" s="228" customFormat="1" ht="20.25">
      <c r="A269" s="298" t="s">
        <v>2744</v>
      </c>
      <c r="B269" s="232" t="str">
        <f ca="1">IF(LEN(A269)=0,"",INDEX('Smelter Reference List'!$A:$A,MATCH($A269,'Smelter Reference List'!$E:$E,0)))</f>
        <v>Tantalum</v>
      </c>
      <c r="C269" s="297" t="str">
        <f ca="1">IF(LEN(A269)=0,"",INDEX('Smelter Reference List'!$C:$C,MATCH($A269,'Smelter Reference List'!$E:$E,0)))</f>
        <v>H.C. Starck Hermsdorf GmbH</v>
      </c>
      <c r="D269" s="161" t="str">
        <f ca="1">IF(ISERROR($S269),"",OFFSET('Smelter Reference List'!$C$4,$S269-4,0)&amp;"")</f>
        <v>H.C. Starck Hermsdorf GmbH</v>
      </c>
      <c r="E269" s="161" t="str">
        <f ca="1">IF(ISERROR($S269),"",OFFSET('Smelter Reference List'!$D$4,$S269-4,0)&amp;"")</f>
        <v>GERMANY</v>
      </c>
      <c r="F269" s="161" t="str">
        <f ca="1">IF(ISERROR($S269),"",OFFSET('Smelter Reference List'!$E$4,$S269-4,0))</f>
        <v>CID002547</v>
      </c>
      <c r="G269" s="161" t="str">
        <f ca="1">IF(C269=$U$4,"Enter smelter details", IF(ISERROR($S269),"",OFFSET('Smelter Reference List'!$F$4,$S269-4,0)))</f>
        <v>CFSI</v>
      </c>
      <c r="H269" s="247">
        <f ca="1">IF(ISERROR($S269),"",OFFSET('Smelter Reference List'!$G$4,$S269-4,0))</f>
        <v>0</v>
      </c>
      <c r="I269" s="248" t="str">
        <f ca="1">IF(ISERROR($S269),"",OFFSET('Smelter Reference List'!$H$4,$S269-4,0))</f>
        <v>Hermsdorf</v>
      </c>
      <c r="J269" s="248" t="str">
        <f ca="1">IF(ISERROR($S269),"",OFFSET('Smelter Reference List'!$I$4,$S269-4,0))</f>
        <v>Thuringia</v>
      </c>
      <c r="K269" s="245"/>
      <c r="L269" s="245"/>
      <c r="M269" s="245"/>
      <c r="N269" s="245"/>
      <c r="O269" s="245"/>
      <c r="P269" s="245"/>
      <c r="Q269" s="246"/>
      <c r="R269" s="233"/>
      <c r="S269" s="234">
        <f ca="1">IF(C269="",NA(),MATCH($B269&amp;$C269,'Smelter Reference List'!$J:$J,0))</f>
        <v>257</v>
      </c>
      <c r="T269" s="235"/>
      <c r="U269" s="235">
        <f t="shared" ca="1" si="8"/>
        <v>0</v>
      </c>
      <c r="V269" s="235"/>
      <c r="W269" s="235"/>
      <c r="Y269" s="228" t="str">
        <f t="shared" ca="1" si="9"/>
        <v>TantalumH.C. Starck Hermsdorf GmbH</v>
      </c>
    </row>
    <row r="270" spans="1:25" s="228" customFormat="1" ht="20.25">
      <c r="A270" s="298" t="s">
        <v>2746</v>
      </c>
      <c r="B270" s="232" t="str">
        <f ca="1">IF(LEN(A270)=0,"",INDEX('Smelter Reference List'!$A:$A,MATCH($A270,'Smelter Reference List'!$E:$E,0)))</f>
        <v>Tantalum</v>
      </c>
      <c r="C270" s="297" t="str">
        <f ca="1">IF(LEN(A270)=0,"",INDEX('Smelter Reference List'!$C:$C,MATCH($A270,'Smelter Reference List'!$E:$E,0)))</f>
        <v>H.C. Starck Inc.</v>
      </c>
      <c r="D270" s="161" t="str">
        <f ca="1">IF(ISERROR($S270),"",OFFSET('Smelter Reference List'!$C$4,$S270-4,0)&amp;"")</f>
        <v>H.C. Starck Inc.</v>
      </c>
      <c r="E270" s="161" t="str">
        <f ca="1">IF(ISERROR($S270),"",OFFSET('Smelter Reference List'!$D$4,$S270-4,0)&amp;"")</f>
        <v>UNITED STATES</v>
      </c>
      <c r="F270" s="161" t="str">
        <f ca="1">IF(ISERROR($S270),"",OFFSET('Smelter Reference List'!$E$4,$S270-4,0))</f>
        <v>CID002548</v>
      </c>
      <c r="G270" s="161" t="str">
        <f ca="1">IF(C270=$U$4,"Enter smelter details", IF(ISERROR($S270),"",OFFSET('Smelter Reference List'!$F$4,$S270-4,0)))</f>
        <v>CFSI</v>
      </c>
      <c r="H270" s="247">
        <f ca="1">IF(ISERROR($S270),"",OFFSET('Smelter Reference List'!$G$4,$S270-4,0))</f>
        <v>0</v>
      </c>
      <c r="I270" s="248" t="str">
        <f ca="1">IF(ISERROR($S270),"",OFFSET('Smelter Reference List'!$H$4,$S270-4,0))</f>
        <v>Newton</v>
      </c>
      <c r="J270" s="248" t="str">
        <f ca="1">IF(ISERROR($S270),"",OFFSET('Smelter Reference List'!$I$4,$S270-4,0))</f>
        <v>Massachusetts</v>
      </c>
      <c r="K270" s="245"/>
      <c r="L270" s="245"/>
      <c r="M270" s="245"/>
      <c r="N270" s="245"/>
      <c r="O270" s="245"/>
      <c r="P270" s="245"/>
      <c r="Q270" s="246"/>
      <c r="R270" s="233"/>
      <c r="S270" s="234">
        <f ca="1">IF(C270="",NA(),MATCH($B270&amp;$C270,'Smelter Reference List'!$J:$J,0))</f>
        <v>258</v>
      </c>
      <c r="T270" s="235"/>
      <c r="U270" s="235">
        <f t="shared" ca="1" si="8"/>
        <v>0</v>
      </c>
      <c r="V270" s="235"/>
      <c r="W270" s="235"/>
      <c r="Y270" s="228" t="str">
        <f t="shared" ca="1" si="9"/>
        <v>TantalumH.C. Starck Inc.</v>
      </c>
    </row>
    <row r="271" spans="1:25" s="228" customFormat="1" ht="20.25">
      <c r="A271" s="298" t="s">
        <v>2748</v>
      </c>
      <c r="B271" s="232" t="str">
        <f ca="1">IF(LEN(A271)=0,"",INDEX('Smelter Reference List'!$A:$A,MATCH($A271,'Smelter Reference List'!$E:$E,0)))</f>
        <v>Tantalum</v>
      </c>
      <c r="C271" s="297" t="str">
        <f ca="1">IF(LEN(A271)=0,"",INDEX('Smelter Reference List'!$C:$C,MATCH($A271,'Smelter Reference List'!$E:$E,0)))</f>
        <v>H.C. Starck Ltd.</v>
      </c>
      <c r="D271" s="161" t="str">
        <f ca="1">IF(ISERROR($S271),"",OFFSET('Smelter Reference List'!$C$4,$S271-4,0)&amp;"")</f>
        <v>H.C. Starck Ltd.</v>
      </c>
      <c r="E271" s="161" t="str">
        <f ca="1">IF(ISERROR($S271),"",OFFSET('Smelter Reference List'!$D$4,$S271-4,0)&amp;"")</f>
        <v>JAPAN</v>
      </c>
      <c r="F271" s="161" t="str">
        <f ca="1">IF(ISERROR($S271),"",OFFSET('Smelter Reference List'!$E$4,$S271-4,0))</f>
        <v>CID002549</v>
      </c>
      <c r="G271" s="161" t="str">
        <f ca="1">IF(C271=$U$4,"Enter smelter details", IF(ISERROR($S271),"",OFFSET('Smelter Reference List'!$F$4,$S271-4,0)))</f>
        <v>CFSI</v>
      </c>
      <c r="H271" s="247">
        <f ca="1">IF(ISERROR($S271),"",OFFSET('Smelter Reference List'!$G$4,$S271-4,0))</f>
        <v>0</v>
      </c>
      <c r="I271" s="248" t="str">
        <f ca="1">IF(ISERROR($S271),"",OFFSET('Smelter Reference List'!$H$4,$S271-4,0))</f>
        <v>Mito</v>
      </c>
      <c r="J271" s="248" t="str">
        <f ca="1">IF(ISERROR($S271),"",OFFSET('Smelter Reference List'!$I$4,$S271-4,0))</f>
        <v>Ibaraki</v>
      </c>
      <c r="K271" s="245"/>
      <c r="L271" s="245"/>
      <c r="M271" s="245"/>
      <c r="N271" s="245"/>
      <c r="O271" s="245"/>
      <c r="P271" s="245"/>
      <c r="Q271" s="246"/>
      <c r="R271" s="233"/>
      <c r="S271" s="234">
        <f ca="1">IF(C271="",NA(),MATCH($B271&amp;$C271,'Smelter Reference List'!$J:$J,0))</f>
        <v>259</v>
      </c>
      <c r="T271" s="235"/>
      <c r="U271" s="235">
        <f t="shared" ca="1" si="8"/>
        <v>0</v>
      </c>
      <c r="V271" s="235"/>
      <c r="W271" s="235"/>
      <c r="Y271" s="228" t="str">
        <f t="shared" ca="1" si="9"/>
        <v>TantalumH.C. Starck Ltd.</v>
      </c>
    </row>
    <row r="272" spans="1:25" s="228" customFormat="1" ht="20.25">
      <c r="A272" s="298" t="s">
        <v>2750</v>
      </c>
      <c r="B272" s="232" t="str">
        <f ca="1">IF(LEN(A272)=0,"",INDEX('Smelter Reference List'!$A:$A,MATCH($A272,'Smelter Reference List'!$E:$E,0)))</f>
        <v>Tantalum</v>
      </c>
      <c r="C272" s="297" t="str">
        <f ca="1">IF(LEN(A272)=0,"",INDEX('Smelter Reference List'!$C:$C,MATCH($A272,'Smelter Reference List'!$E:$E,0)))</f>
        <v>H.C. Starck Smelting GmbH &amp; Co. KG</v>
      </c>
      <c r="D272" s="161" t="str">
        <f ca="1">IF(ISERROR($S272),"",OFFSET('Smelter Reference List'!$C$4,$S272-4,0)&amp;"")</f>
        <v>H.C. Starck Smelting GmbH &amp; Co. KG</v>
      </c>
      <c r="E272" s="161" t="str">
        <f ca="1">IF(ISERROR($S272),"",OFFSET('Smelter Reference List'!$D$4,$S272-4,0)&amp;"")</f>
        <v>GERMANY</v>
      </c>
      <c r="F272" s="161" t="str">
        <f ca="1">IF(ISERROR($S272),"",OFFSET('Smelter Reference List'!$E$4,$S272-4,0))</f>
        <v>CID002550</v>
      </c>
      <c r="G272" s="161" t="str">
        <f ca="1">IF(C272=$U$4,"Enter smelter details", IF(ISERROR($S272),"",OFFSET('Smelter Reference List'!$F$4,$S272-4,0)))</f>
        <v>CFSI</v>
      </c>
      <c r="H272" s="247">
        <f ca="1">IF(ISERROR($S272),"",OFFSET('Smelter Reference List'!$G$4,$S272-4,0))</f>
        <v>0</v>
      </c>
      <c r="I272" s="248" t="str">
        <f ca="1">IF(ISERROR($S272),"",OFFSET('Smelter Reference List'!$H$4,$S272-4,0))</f>
        <v>Laufenburg</v>
      </c>
      <c r="J272" s="248" t="str">
        <f ca="1">IF(ISERROR($S272),"",OFFSET('Smelter Reference List'!$I$4,$S272-4,0))</f>
        <v>Baden-Württemberg</v>
      </c>
      <c r="K272" s="245"/>
      <c r="L272" s="245"/>
      <c r="M272" s="245"/>
      <c r="N272" s="245"/>
      <c r="O272" s="245"/>
      <c r="P272" s="245"/>
      <c r="Q272" s="246"/>
      <c r="R272" s="233"/>
      <c r="S272" s="234">
        <f ca="1">IF(C272="",NA(),MATCH($B272&amp;$C272,'Smelter Reference List'!$J:$J,0))</f>
        <v>260</v>
      </c>
      <c r="T272" s="235"/>
      <c r="U272" s="235">
        <f t="shared" ca="1" si="8"/>
        <v>0</v>
      </c>
      <c r="V272" s="235"/>
      <c r="W272" s="235"/>
      <c r="Y272" s="228" t="str">
        <f t="shared" ca="1" si="9"/>
        <v>TantalumH.C. Starck Smelting GmbH &amp; Co. KG</v>
      </c>
    </row>
    <row r="273" spans="1:25" s="228" customFormat="1" ht="20.25">
      <c r="A273" s="298" t="s">
        <v>2763</v>
      </c>
      <c r="B273" s="232" t="str">
        <f ca="1">IF(LEN(A273)=0,"",INDEX('Smelter Reference List'!$A:$A,MATCH($A273,'Smelter Reference List'!$E:$E,0)))</f>
        <v>Tungsten</v>
      </c>
      <c r="C273" s="297" t="str">
        <f ca="1">IF(LEN(A273)=0,"",INDEX('Smelter Reference List'!$C:$C,MATCH($A273,'Smelter Reference List'!$E:$E,0)))</f>
        <v>Jiangwu H.C. Starck Tungsten Products Co., Ltd.</v>
      </c>
      <c r="D273" s="161" t="str">
        <f ca="1">IF(ISERROR($S273),"",OFFSET('Smelter Reference List'!$C$4,$S273-4,0)&amp;"")</f>
        <v>Jiangwu H.C. Starck Tungsten Products Co., Ltd.</v>
      </c>
      <c r="E273" s="161" t="str">
        <f ca="1">IF(ISERROR($S273),"",OFFSET('Smelter Reference List'!$D$4,$S273-4,0)&amp;"")</f>
        <v>CHINA</v>
      </c>
      <c r="F273" s="161" t="str">
        <f ca="1">IF(ISERROR($S273),"",OFFSET('Smelter Reference List'!$E$4,$S273-4,0))</f>
        <v>CID002551</v>
      </c>
      <c r="G273" s="161" t="str">
        <f ca="1">IF(C273=$U$4,"Enter smelter details", IF(ISERROR($S273),"",OFFSET('Smelter Reference List'!$F$4,$S273-4,0)))</f>
        <v>CFSI</v>
      </c>
      <c r="H273" s="247">
        <f ca="1">IF(ISERROR($S273),"",OFFSET('Smelter Reference List'!$G$4,$S273-4,0))</f>
        <v>0</v>
      </c>
      <c r="I273" s="248" t="str">
        <f ca="1">IF(ISERROR($S273),"",OFFSET('Smelter Reference List'!$H$4,$S273-4,0))</f>
        <v>Ganzhou</v>
      </c>
      <c r="J273" s="248" t="str">
        <f ca="1">IF(ISERROR($S273),"",OFFSET('Smelter Reference List'!$I$4,$S273-4,0))</f>
        <v>Jiangxi</v>
      </c>
      <c r="K273" s="245"/>
      <c r="L273" s="245"/>
      <c r="M273" s="245"/>
      <c r="N273" s="245"/>
      <c r="O273" s="245"/>
      <c r="P273" s="245"/>
      <c r="Q273" s="246"/>
      <c r="R273" s="233"/>
      <c r="S273" s="234">
        <f ca="1">IF(C273="",NA(),MATCH($B273&amp;$C273,'Smelter Reference List'!$J:$J,0))</f>
        <v>503</v>
      </c>
      <c r="T273" s="235"/>
      <c r="U273" s="235">
        <f t="shared" ca="1" si="8"/>
        <v>0</v>
      </c>
      <c r="V273" s="235"/>
      <c r="W273" s="235"/>
      <c r="Y273" s="228" t="str">
        <f t="shared" ca="1" si="9"/>
        <v>TungstenJiangwu H.C. Starck Tungsten Products Co., Ltd.</v>
      </c>
    </row>
    <row r="274" spans="1:25" s="228" customFormat="1" ht="20.25">
      <c r="A274" s="298" t="s">
        <v>2756</v>
      </c>
      <c r="B274" s="232" t="str">
        <f ca="1">IF(LEN(A274)=0,"",INDEX('Smelter Reference List'!$A:$A,MATCH($A274,'Smelter Reference List'!$E:$E,0)))</f>
        <v>Tantalum</v>
      </c>
      <c r="C274" s="297" t="str">
        <f ca="1">IF(LEN(A274)=0,"",INDEX('Smelter Reference List'!$C:$C,MATCH($A274,'Smelter Reference List'!$E:$E,0)))</f>
        <v>Plansee SE Reutte</v>
      </c>
      <c r="D274" s="161" t="str">
        <f ca="1">IF(ISERROR($S274),"",OFFSET('Smelter Reference List'!$C$4,$S274-4,0)&amp;"")</f>
        <v>Plansee SE Reutte</v>
      </c>
      <c r="E274" s="161" t="str">
        <f ca="1">IF(ISERROR($S274),"",OFFSET('Smelter Reference List'!$D$4,$S274-4,0)&amp;"")</f>
        <v>AUSTRIA</v>
      </c>
      <c r="F274" s="161" t="str">
        <f ca="1">IF(ISERROR($S274),"",OFFSET('Smelter Reference List'!$E$4,$S274-4,0))</f>
        <v>CID002556</v>
      </c>
      <c r="G274" s="161" t="str">
        <f ca="1">IF(C274=$U$4,"Enter smelter details", IF(ISERROR($S274),"",OFFSET('Smelter Reference List'!$F$4,$S274-4,0)))</f>
        <v>CFSI</v>
      </c>
      <c r="H274" s="247">
        <f ca="1">IF(ISERROR($S274),"",OFFSET('Smelter Reference List'!$G$4,$S274-4,0))</f>
        <v>0</v>
      </c>
      <c r="I274" s="248" t="str">
        <f ca="1">IF(ISERROR($S274),"",OFFSET('Smelter Reference List'!$H$4,$S274-4,0))</f>
        <v>Reutte</v>
      </c>
      <c r="J274" s="248" t="str">
        <f ca="1">IF(ISERROR($S274),"",OFFSET('Smelter Reference List'!$I$4,$S274-4,0))</f>
        <v>Tyrol</v>
      </c>
      <c r="K274" s="245"/>
      <c r="L274" s="245"/>
      <c r="M274" s="245"/>
      <c r="N274" s="245"/>
      <c r="O274" s="245"/>
      <c r="P274" s="245"/>
      <c r="Q274" s="246"/>
      <c r="R274" s="233"/>
      <c r="S274" s="234">
        <f ca="1">IF(C274="",NA(),MATCH($B274&amp;$C274,'Smelter Reference List'!$J:$J,0))</f>
        <v>280</v>
      </c>
      <c r="T274" s="235"/>
      <c r="U274" s="235">
        <f t="shared" ca="1" si="8"/>
        <v>0</v>
      </c>
      <c r="V274" s="235"/>
      <c r="W274" s="235"/>
      <c r="Y274" s="228" t="str">
        <f t="shared" ca="1" si="9"/>
        <v>TantalumPlansee SE Reutte</v>
      </c>
    </row>
    <row r="275" spans="1:25" s="228" customFormat="1" ht="20.25">
      <c r="A275" s="298" t="s">
        <v>2736</v>
      </c>
      <c r="B275" s="232" t="str">
        <f ca="1">IF(LEN(A275)=0,"",INDEX('Smelter Reference List'!$A:$A,MATCH($A275,'Smelter Reference List'!$E:$E,0)))</f>
        <v>Tantalum</v>
      </c>
      <c r="C275" s="297" t="str">
        <f ca="1">IF(LEN(A275)=0,"",INDEX('Smelter Reference List'!$C:$C,MATCH($A275,'Smelter Reference List'!$E:$E,0)))</f>
        <v>Global Advanced Metals Boyertown</v>
      </c>
      <c r="D275" s="161" t="str">
        <f ca="1">IF(ISERROR($S275),"",OFFSET('Smelter Reference List'!$C$4,$S275-4,0)&amp;"")</f>
        <v>Global Advanced Metals Boyertown</v>
      </c>
      <c r="E275" s="161" t="str">
        <f ca="1">IF(ISERROR($S275),"",OFFSET('Smelter Reference List'!$D$4,$S275-4,0)&amp;"")</f>
        <v>UNITED STATES</v>
      </c>
      <c r="F275" s="161" t="str">
        <f ca="1">IF(ISERROR($S275),"",OFFSET('Smelter Reference List'!$E$4,$S275-4,0))</f>
        <v>CID002557</v>
      </c>
      <c r="G275" s="161" t="str">
        <f ca="1">IF(C275=$U$4,"Enter smelter details", IF(ISERROR($S275),"",OFFSET('Smelter Reference List'!$F$4,$S275-4,0)))</f>
        <v>CFSI</v>
      </c>
      <c r="H275" s="247">
        <f ca="1">IF(ISERROR($S275),"",OFFSET('Smelter Reference List'!$G$4,$S275-4,0))</f>
        <v>0</v>
      </c>
      <c r="I275" s="248" t="str">
        <f ca="1">IF(ISERROR($S275),"",OFFSET('Smelter Reference List'!$H$4,$S275-4,0))</f>
        <v>Boyertown</v>
      </c>
      <c r="J275" s="248" t="str">
        <f ca="1">IF(ISERROR($S275),"",OFFSET('Smelter Reference List'!$I$4,$S275-4,0))</f>
        <v>Pennsylvania</v>
      </c>
      <c r="K275" s="245"/>
      <c r="L275" s="245"/>
      <c r="M275" s="245"/>
      <c r="N275" s="245"/>
      <c r="O275" s="245"/>
      <c r="P275" s="245"/>
      <c r="Q275" s="246"/>
      <c r="R275" s="233"/>
      <c r="S275" s="234">
        <f ca="1">IF(C275="",NA(),MATCH($B275&amp;$C275,'Smelter Reference List'!$J:$J,0))</f>
        <v>252</v>
      </c>
      <c r="T275" s="235"/>
      <c r="U275" s="235">
        <f t="shared" ca="1" si="8"/>
        <v>0</v>
      </c>
      <c r="V275" s="235"/>
      <c r="W275" s="235"/>
      <c r="Y275" s="228" t="str">
        <f t="shared" ca="1" si="9"/>
        <v>TantalumGlobal Advanced Metals Boyertown</v>
      </c>
    </row>
    <row r="276" spans="1:25" s="228" customFormat="1" ht="20.25">
      <c r="A276" s="298" t="s">
        <v>2734</v>
      </c>
      <c r="B276" s="232" t="str">
        <f ca="1">IF(LEN(A276)=0,"",INDEX('Smelter Reference List'!$A:$A,MATCH($A276,'Smelter Reference List'!$E:$E,0)))</f>
        <v>Tantalum</v>
      </c>
      <c r="C276" s="297" t="str">
        <f ca="1">IF(LEN(A276)=0,"",INDEX('Smelter Reference List'!$C:$C,MATCH($A276,'Smelter Reference List'!$E:$E,0)))</f>
        <v>Global Advanced Metals Aizu</v>
      </c>
      <c r="D276" s="161" t="str">
        <f ca="1">IF(ISERROR($S276),"",OFFSET('Smelter Reference List'!$C$4,$S276-4,0)&amp;"")</f>
        <v>Global Advanced Metals Aizu</v>
      </c>
      <c r="E276" s="161" t="str">
        <f ca="1">IF(ISERROR($S276),"",OFFSET('Smelter Reference List'!$D$4,$S276-4,0)&amp;"")</f>
        <v>JAPAN</v>
      </c>
      <c r="F276" s="161" t="str">
        <f ca="1">IF(ISERROR($S276),"",OFFSET('Smelter Reference List'!$E$4,$S276-4,0))</f>
        <v>CID002558</v>
      </c>
      <c r="G276" s="161" t="str">
        <f ca="1">IF(C276=$U$4,"Enter smelter details", IF(ISERROR($S276),"",OFFSET('Smelter Reference List'!$F$4,$S276-4,0)))</f>
        <v>CFSI</v>
      </c>
      <c r="H276" s="247">
        <f ca="1">IF(ISERROR($S276),"",OFFSET('Smelter Reference List'!$G$4,$S276-4,0))</f>
        <v>0</v>
      </c>
      <c r="I276" s="248" t="str">
        <f ca="1">IF(ISERROR($S276),"",OFFSET('Smelter Reference List'!$H$4,$S276-4,0))</f>
        <v>Aizuwakamatsu</v>
      </c>
      <c r="J276" s="248" t="str">
        <f ca="1">IF(ISERROR($S276),"",OFFSET('Smelter Reference List'!$I$4,$S276-4,0))</f>
        <v>Fukushima</v>
      </c>
      <c r="K276" s="245"/>
      <c r="L276" s="245"/>
      <c r="M276" s="245"/>
      <c r="N276" s="245"/>
      <c r="O276" s="245"/>
      <c r="P276" s="245"/>
      <c r="Q276" s="246"/>
      <c r="R276" s="233"/>
      <c r="S276" s="234">
        <f ca="1">IF(C276="",NA(),MATCH($B276&amp;$C276,'Smelter Reference List'!$J:$J,0))</f>
        <v>251</v>
      </c>
      <c r="T276" s="235"/>
      <c r="U276" s="235">
        <f t="shared" ca="1" si="8"/>
        <v>0</v>
      </c>
      <c r="V276" s="235"/>
      <c r="W276" s="235"/>
      <c r="Y276" s="228" t="str">
        <f t="shared" ca="1" si="9"/>
        <v>TantalumGlobal Advanced Metals Aizu</v>
      </c>
    </row>
    <row r="277" spans="1:25" s="228" customFormat="1" ht="20.25">
      <c r="A277" s="298" t="s">
        <v>3356</v>
      </c>
      <c r="B277" s="232" t="str">
        <f ca="1">IF(LEN(A277)=0,"",INDEX('Smelter Reference List'!$A:$A,MATCH($A277,'Smelter Reference List'!$E:$E,0)))</f>
        <v>Gold</v>
      </c>
      <c r="C277" s="297" t="str">
        <f ca="1">IF(LEN(A277)=0,"",INDEX('Smelter Reference List'!$C:$C,MATCH($A277,'Smelter Reference List'!$E:$E,0)))</f>
        <v>Al Etihad Gold Refinery DMCC</v>
      </c>
      <c r="D277" s="161" t="str">
        <f ca="1">IF(ISERROR($S277),"",OFFSET('Smelter Reference List'!$C$4,$S277-4,0)&amp;"")</f>
        <v>Al Etihad Gold Refinery DMCC</v>
      </c>
      <c r="E277" s="161" t="str">
        <f ca="1">IF(ISERROR($S277),"",OFFSET('Smelter Reference List'!$D$4,$S277-4,0)&amp;"")</f>
        <v>UNITED ARAB EMIRATES</v>
      </c>
      <c r="F277" s="161" t="str">
        <f ca="1">IF(ISERROR($S277),"",OFFSET('Smelter Reference List'!$E$4,$S277-4,0))</f>
        <v>CID002560</v>
      </c>
      <c r="G277" s="161" t="str">
        <f ca="1">IF(C277=$U$4,"Enter smelter details", IF(ISERROR($S277),"",OFFSET('Smelter Reference List'!$F$4,$S277-4,0)))</f>
        <v>CFSI</v>
      </c>
      <c r="H277" s="247">
        <f ca="1">IF(ISERROR($S277),"",OFFSET('Smelter Reference List'!$G$4,$S277-4,0))</f>
        <v>0</v>
      </c>
      <c r="I277" s="248" t="str">
        <f ca="1">IF(ISERROR($S277),"",OFFSET('Smelter Reference List'!$H$4,$S277-4,0))</f>
        <v>Dubai</v>
      </c>
      <c r="J277" s="248" t="str">
        <f ca="1">IF(ISERROR($S277),"",OFFSET('Smelter Reference List'!$I$4,$S277-4,0))</f>
        <v>Dubai</v>
      </c>
      <c r="K277" s="245"/>
      <c r="L277" s="245"/>
      <c r="M277" s="245"/>
      <c r="N277" s="245"/>
      <c r="O277" s="245"/>
      <c r="P277" s="245"/>
      <c r="Q277" s="246"/>
      <c r="R277" s="233"/>
      <c r="S277" s="234">
        <f ca="1">IF(C277="",NA(),MATCH($B277&amp;$C277,'Smelter Reference List'!$J:$J,0))</f>
        <v>10</v>
      </c>
      <c r="T277" s="235"/>
      <c r="U277" s="235">
        <f t="shared" ca="1" si="8"/>
        <v>0</v>
      </c>
      <c r="V277" s="235"/>
      <c r="W277" s="235"/>
      <c r="Y277" s="228" t="str">
        <f t="shared" ca="1" si="9"/>
        <v>GoldAl Etihad Gold Refinery DMCC</v>
      </c>
    </row>
    <row r="278" spans="1:25" s="228" customFormat="1" ht="20.25">
      <c r="A278" s="298" t="s">
        <v>3359</v>
      </c>
      <c r="B278" s="232" t="str">
        <f ca="1">IF(LEN(A278)=0,"",INDEX('Smelter Reference List'!$A:$A,MATCH($A278,'Smelter Reference List'!$E:$E,0)))</f>
        <v>Gold</v>
      </c>
      <c r="C278" s="297" t="str">
        <f ca="1">IF(LEN(A278)=0,"",INDEX('Smelter Reference List'!$C:$C,MATCH($A278,'Smelter Reference List'!$E:$E,0)))</f>
        <v>Emirates Gold DMCC</v>
      </c>
      <c r="D278" s="161" t="str">
        <f ca="1">IF(ISERROR($S278),"",OFFSET('Smelter Reference List'!$C$4,$S278-4,0)&amp;"")</f>
        <v>Emirates Gold DMCC</v>
      </c>
      <c r="E278" s="161" t="str">
        <f ca="1">IF(ISERROR($S278),"",OFFSET('Smelter Reference List'!$D$4,$S278-4,0)&amp;"")</f>
        <v>UNITED ARAB EMIRATES</v>
      </c>
      <c r="F278" s="161" t="str">
        <f ca="1">IF(ISERROR($S278),"",OFFSET('Smelter Reference List'!$E$4,$S278-4,0))</f>
        <v>CID002561</v>
      </c>
      <c r="G278" s="161" t="str">
        <f ca="1">IF(C278=$U$4,"Enter smelter details", IF(ISERROR($S278),"",OFFSET('Smelter Reference List'!$F$4,$S278-4,0)))</f>
        <v>CFSI</v>
      </c>
      <c r="H278" s="247">
        <f ca="1">IF(ISERROR($S278),"",OFFSET('Smelter Reference List'!$G$4,$S278-4,0))</f>
        <v>0</v>
      </c>
      <c r="I278" s="248" t="str">
        <f ca="1">IF(ISERROR($S278),"",OFFSET('Smelter Reference List'!$H$4,$S278-4,0))</f>
        <v>Dubai</v>
      </c>
      <c r="J278" s="248" t="str">
        <f ca="1">IF(ISERROR($S278),"",OFFSET('Smelter Reference List'!$I$4,$S278-4,0))</f>
        <v>Dubai</v>
      </c>
      <c r="K278" s="245"/>
      <c r="L278" s="245"/>
      <c r="M278" s="245"/>
      <c r="N278" s="245"/>
      <c r="O278" s="245"/>
      <c r="P278" s="245"/>
      <c r="Q278" s="246"/>
      <c r="R278" s="233"/>
      <c r="S278" s="234">
        <f ca="1">IF(C278="",NA(),MATCH($B278&amp;$C278,'Smelter Reference List'!$J:$J,0))</f>
        <v>56</v>
      </c>
      <c r="T278" s="235"/>
      <c r="U278" s="235">
        <f t="shared" ca="1" si="8"/>
        <v>0</v>
      </c>
      <c r="V278" s="235"/>
      <c r="W278" s="235"/>
      <c r="Y278" s="228" t="str">
        <f t="shared" ca="1" si="9"/>
        <v>GoldEmirates Gold DMCC</v>
      </c>
    </row>
    <row r="279" spans="1:25" s="228" customFormat="1" ht="20.25">
      <c r="A279" s="298" t="s">
        <v>3361</v>
      </c>
      <c r="B279" s="232" t="str">
        <f ca="1">IF(LEN(A279)=0,"",INDEX('Smelter Reference List'!$A:$A,MATCH($A279,'Smelter Reference List'!$E:$E,0)))</f>
        <v>Gold</v>
      </c>
      <c r="C279" s="297" t="str">
        <f ca="1">IF(LEN(A279)=0,"",INDEX('Smelter Reference List'!$C:$C,MATCH($A279,'Smelter Reference List'!$E:$E,0)))</f>
        <v>Kaloti Precious Metals</v>
      </c>
      <c r="D279" s="161" t="str">
        <f ca="1">IF(ISERROR($S279),"",OFFSET('Smelter Reference List'!$C$4,$S279-4,0)&amp;"")</f>
        <v>Kaloti Precious Metals</v>
      </c>
      <c r="E279" s="161" t="str">
        <f ca="1">IF(ISERROR($S279),"",OFFSET('Smelter Reference List'!$D$4,$S279-4,0)&amp;"")</f>
        <v>UNITED ARAB EMIRATES</v>
      </c>
      <c r="F279" s="161" t="str">
        <f ca="1">IF(ISERROR($S279),"",OFFSET('Smelter Reference List'!$E$4,$S279-4,0))</f>
        <v>CID002563</v>
      </c>
      <c r="G279" s="161" t="str">
        <f ca="1">IF(C279=$U$4,"Enter smelter details", IF(ISERROR($S279),"",OFFSET('Smelter Reference List'!$F$4,$S279-4,0)))</f>
        <v>CFSI</v>
      </c>
      <c r="H279" s="247">
        <f ca="1">IF(ISERROR($S279),"",OFFSET('Smelter Reference List'!$G$4,$S279-4,0))</f>
        <v>0</v>
      </c>
      <c r="I279" s="248" t="str">
        <f ca="1">IF(ISERROR($S279),"",OFFSET('Smelter Reference List'!$H$4,$S279-4,0))</f>
        <v>Dubai</v>
      </c>
      <c r="J279" s="248" t="str">
        <f ca="1">IF(ISERROR($S279),"",OFFSET('Smelter Reference List'!$I$4,$S279-4,0))</f>
        <v>Dubai</v>
      </c>
      <c r="K279" s="245"/>
      <c r="L279" s="245"/>
      <c r="M279" s="245"/>
      <c r="N279" s="245"/>
      <c r="O279" s="245"/>
      <c r="P279" s="245"/>
      <c r="Q279" s="246"/>
      <c r="R279" s="233"/>
      <c r="S279" s="234">
        <f ca="1">IF(C279="",NA(),MATCH($B279&amp;$C279,'Smelter Reference List'!$J:$J,0))</f>
        <v>94</v>
      </c>
      <c r="T279" s="235"/>
      <c r="U279" s="235">
        <f t="shared" ca="1" si="8"/>
        <v>0</v>
      </c>
      <c r="V279" s="235"/>
      <c r="W279" s="235"/>
      <c r="Y279" s="228" t="str">
        <f t="shared" ca="1" si="9"/>
        <v>GoldKaloti Precious Metals</v>
      </c>
    </row>
    <row r="280" spans="1:25" s="228" customFormat="1" ht="20.25">
      <c r="A280" s="298" t="s">
        <v>2769</v>
      </c>
      <c r="B280" s="232" t="str">
        <f ca="1">IF(LEN(A280)=0,"",INDEX('Smelter Reference List'!$A:$A,MATCH($A280,'Smelter Reference List'!$E:$E,0)))</f>
        <v>Tantalum</v>
      </c>
      <c r="C280" s="297" t="str">
        <f ca="1">IF(LEN(A280)=0,"",INDEX('Smelter Reference List'!$C:$C,MATCH($A280,'Smelter Reference List'!$E:$E,0)))</f>
        <v>KEMET Blue Powder</v>
      </c>
      <c r="D280" s="161" t="str">
        <f ca="1">IF(ISERROR($S280),"",OFFSET('Smelter Reference List'!$C$4,$S280-4,0)&amp;"")</f>
        <v>KEMET Blue Powder</v>
      </c>
      <c r="E280" s="161" t="str">
        <f ca="1">IF(ISERROR($S280),"",OFFSET('Smelter Reference List'!$D$4,$S280-4,0)&amp;"")</f>
        <v>UNITED STATES</v>
      </c>
      <c r="F280" s="161" t="str">
        <f ca="1">IF(ISERROR($S280),"",OFFSET('Smelter Reference List'!$E$4,$S280-4,0))</f>
        <v>CID002568</v>
      </c>
      <c r="G280" s="161" t="str">
        <f ca="1">IF(C280=$U$4,"Enter smelter details", IF(ISERROR($S280),"",OFFSET('Smelter Reference List'!$F$4,$S280-4,0)))</f>
        <v>CFSI</v>
      </c>
      <c r="H280" s="247">
        <f ca="1">IF(ISERROR($S280),"",OFFSET('Smelter Reference List'!$G$4,$S280-4,0))</f>
        <v>0</v>
      </c>
      <c r="I280" s="248" t="str">
        <f ca="1">IF(ISERROR($S280),"",OFFSET('Smelter Reference List'!$H$4,$S280-4,0))</f>
        <v>Mound House</v>
      </c>
      <c r="J280" s="248" t="str">
        <f ca="1">IF(ISERROR($S280),"",OFFSET('Smelter Reference List'!$I$4,$S280-4,0))</f>
        <v>Nevada</v>
      </c>
      <c r="K280" s="245"/>
      <c r="L280" s="245"/>
      <c r="M280" s="245"/>
      <c r="N280" s="245"/>
      <c r="O280" s="245"/>
      <c r="P280" s="245"/>
      <c r="Q280" s="246"/>
      <c r="R280" s="233"/>
      <c r="S280" s="234">
        <f ca="1">IF(C280="",NA(),MATCH($B280&amp;$C280,'Smelter Reference List'!$J:$J,0))</f>
        <v>270</v>
      </c>
      <c r="T280" s="235"/>
      <c r="U280" s="235">
        <f t="shared" ca="1" si="8"/>
        <v>0</v>
      </c>
      <c r="V280" s="235"/>
      <c r="W280" s="235"/>
      <c r="Y280" s="228" t="str">
        <f t="shared" ca="1" si="9"/>
        <v>TantalumKEMET Blue Powder</v>
      </c>
    </row>
    <row r="281" spans="1:25" s="228" customFormat="1" ht="20.25">
      <c r="A281" s="298" t="s">
        <v>3530</v>
      </c>
      <c r="B281" s="232" t="str">
        <f ca="1">IF(LEN(A281)=0,"",INDEX('Smelter Reference List'!$A:$A,MATCH($A281,'Smelter Reference List'!$E:$E,0)))</f>
        <v>Tin</v>
      </c>
      <c r="C281" s="297" t="str">
        <f ca="1">IF(LEN(A281)=0,"",INDEX('Smelter Reference List'!$C:$C,MATCH($A281,'Smelter Reference List'!$E:$E,0)))</f>
        <v>CV Ayi Jaya</v>
      </c>
      <c r="D281" s="161" t="str">
        <f ca="1">IF(ISERROR($S281),"",OFFSET('Smelter Reference List'!$C$4,$S281-4,0)&amp;"")</f>
        <v>CV Ayi Jaya</v>
      </c>
      <c r="E281" s="161" t="str">
        <f ca="1">IF(ISERROR($S281),"",OFFSET('Smelter Reference List'!$D$4,$S281-4,0)&amp;"")</f>
        <v>INDONESIA</v>
      </c>
      <c r="F281" s="161" t="str">
        <f ca="1">IF(ISERROR($S281),"",OFFSET('Smelter Reference List'!$E$4,$S281-4,0))</f>
        <v>CID002570</v>
      </c>
      <c r="G281" s="161" t="str">
        <f ca="1">IF(C281=$U$4,"Enter smelter details", IF(ISERROR($S281),"",OFFSET('Smelter Reference List'!$F$4,$S281-4,0)))</f>
        <v>CFSI</v>
      </c>
      <c r="H281" s="247">
        <f ca="1">IF(ISERROR($S281),"",OFFSET('Smelter Reference List'!$G$4,$S281-4,0))</f>
        <v>0</v>
      </c>
      <c r="I281" s="248" t="str">
        <f ca="1">IF(ISERROR($S281),"",OFFSET('Smelter Reference List'!$H$4,$S281-4,0))</f>
        <v>Sungailiat</v>
      </c>
      <c r="J281" s="248" t="str">
        <f ca="1">IF(ISERROR($S281),"",OFFSET('Smelter Reference List'!$I$4,$S281-4,0))</f>
        <v>Bangka</v>
      </c>
      <c r="K281" s="245"/>
      <c r="L281" s="245"/>
      <c r="M281" s="245"/>
      <c r="N281" s="245"/>
      <c r="O281" s="245"/>
      <c r="P281" s="245"/>
      <c r="Q281" s="246"/>
      <c r="R281" s="233"/>
      <c r="S281" s="234">
        <f ca="1">IF(C281="",NA(),MATCH($B281&amp;$C281,'Smelter Reference List'!$J:$J,0))</f>
        <v>328</v>
      </c>
      <c r="T281" s="235"/>
      <c r="U281" s="235">
        <f t="shared" ca="1" si="8"/>
        <v>0</v>
      </c>
      <c r="V281" s="235"/>
      <c r="W281" s="235"/>
      <c r="Y281" s="228" t="str">
        <f t="shared" ca="1" si="9"/>
        <v>TinCV Ayi Jaya</v>
      </c>
    </row>
    <row r="282" spans="1:25" s="228" customFormat="1" ht="20.25">
      <c r="A282" s="298" t="s">
        <v>3433</v>
      </c>
      <c r="B282" s="232" t="str">
        <f ca="1">IF(LEN(A282)=0,"",INDEX('Smelter Reference List'!$A:$A,MATCH($A282,'Smelter Reference List'!$E:$E,0)))</f>
        <v>Tantalum</v>
      </c>
      <c r="C282" s="297" t="str">
        <f ca="1">IF(LEN(A282)=0,"",INDEX('Smelter Reference List'!$C:$C,MATCH($A282,'Smelter Reference List'!$E:$E,0)))</f>
        <v>Tranzact, Inc.</v>
      </c>
      <c r="D282" s="161" t="str">
        <f ca="1">IF(ISERROR($S282),"",OFFSET('Smelter Reference List'!$C$4,$S282-4,0)&amp;"")</f>
        <v>Tranzact, Inc.</v>
      </c>
      <c r="E282" s="161" t="str">
        <f ca="1">IF(ISERROR($S282),"",OFFSET('Smelter Reference List'!$D$4,$S282-4,0)&amp;"")</f>
        <v>UNITED STATES</v>
      </c>
      <c r="F282" s="161" t="str">
        <f ca="1">IF(ISERROR($S282),"",OFFSET('Smelter Reference List'!$E$4,$S282-4,0))</f>
        <v>CID002571</v>
      </c>
      <c r="G282" s="161" t="str">
        <f ca="1">IF(C282=$U$4,"Enter smelter details", IF(ISERROR($S282),"",OFFSET('Smelter Reference List'!$F$4,$S282-4,0)))</f>
        <v>CFSI</v>
      </c>
      <c r="H282" s="247">
        <f ca="1">IF(ISERROR($S282),"",OFFSET('Smelter Reference List'!$G$4,$S282-4,0))</f>
        <v>0</v>
      </c>
      <c r="I282" s="248" t="str">
        <f ca="1">IF(ISERROR($S282),"",OFFSET('Smelter Reference List'!$H$4,$S282-4,0))</f>
        <v>Lancaster</v>
      </c>
      <c r="J282" s="248" t="str">
        <f ca="1">IF(ISERROR($S282),"",OFFSET('Smelter Reference List'!$I$4,$S282-4,0))</f>
        <v>Pennsylvania</v>
      </c>
      <c r="K282" s="245"/>
      <c r="L282" s="245"/>
      <c r="M282" s="245"/>
      <c r="N282" s="245"/>
      <c r="O282" s="245"/>
      <c r="P282" s="245"/>
      <c r="Q282" s="246"/>
      <c r="R282" s="233"/>
      <c r="S282" s="234">
        <f ca="1">IF(C282="",NA(),MATCH($B282&amp;$C282,'Smelter Reference List'!$J:$J,0))</f>
        <v>292</v>
      </c>
      <c r="T282" s="235"/>
      <c r="U282" s="235">
        <f t="shared" ref="U282:U343" ca="1" si="10">IF(AND(C282="Smelter not listed",OR(LEN(D282)=0,LEN(E282)=0)),1,0)</f>
        <v>0</v>
      </c>
      <c r="V282" s="235"/>
      <c r="W282" s="235"/>
      <c r="Y282" s="228" t="str">
        <f t="shared" ref="Y282:Y343" ca="1" si="11">B282&amp;C282</f>
        <v>TantalumTranzact, Inc.</v>
      </c>
    </row>
    <row r="283" spans="1:25" s="228" customFormat="1" ht="20.25">
      <c r="A283" s="298" t="s">
        <v>3532</v>
      </c>
      <c r="B283" s="232" t="str">
        <f ca="1">IF(LEN(A283)=0,"",INDEX('Smelter Reference List'!$A:$A,MATCH($A283,'Smelter Reference List'!$E:$E,0)))</f>
        <v>Tin</v>
      </c>
      <c r="C283" s="297" t="str">
        <f ca="1">IF(LEN(A283)=0,"",INDEX('Smelter Reference List'!$C:$C,MATCH($A283,'Smelter Reference List'!$E:$E,0)))</f>
        <v>Electro-Mechanical Facility of the Cao Bang Minerals &amp; Metallurgy Joint Stock Company</v>
      </c>
      <c r="D283" s="161" t="str">
        <f ca="1">IF(ISERROR($S283),"",OFFSET('Smelter Reference List'!$C$4,$S283-4,0)&amp;"")</f>
        <v>Electro-Mechanical Facility of the Cao Bang Minerals &amp; Metallurgy Joint Stock Company</v>
      </c>
      <c r="E283" s="161" t="str">
        <f ca="1">IF(ISERROR($S283),"",OFFSET('Smelter Reference List'!$D$4,$S283-4,0)&amp;"")</f>
        <v>VIET NAM</v>
      </c>
      <c r="F283" s="161" t="str">
        <f ca="1">IF(ISERROR($S283),"",OFFSET('Smelter Reference List'!$E$4,$S283-4,0))</f>
        <v>CID002572</v>
      </c>
      <c r="G283" s="161" t="str">
        <f ca="1">IF(C283=$U$4,"Enter smelter details", IF(ISERROR($S283),"",OFFSET('Smelter Reference List'!$F$4,$S283-4,0)))</f>
        <v>CFSI</v>
      </c>
      <c r="H283" s="247">
        <f ca="1">IF(ISERROR($S283),"",OFFSET('Smelter Reference List'!$G$4,$S283-4,0))</f>
        <v>0</v>
      </c>
      <c r="I283" s="248" t="str">
        <f ca="1">IF(ISERROR($S283),"",OFFSET('Smelter Reference List'!$H$4,$S283-4,0))</f>
        <v>Tinh Tuc</v>
      </c>
      <c r="J283" s="248" t="str">
        <f ca="1">IF(ISERROR($S283),"",OFFSET('Smelter Reference List'!$I$4,$S283-4,0))</f>
        <v>Cao Bang</v>
      </c>
      <c r="K283" s="245"/>
      <c r="L283" s="245"/>
      <c r="M283" s="245"/>
      <c r="N283" s="245"/>
      <c r="O283" s="245"/>
      <c r="P283" s="245"/>
      <c r="Q283" s="246"/>
      <c r="R283" s="233"/>
      <c r="S283" s="234">
        <f ca="1">IF(C283="",NA(),MATCH($B283&amp;$C283,'Smelter Reference List'!$J:$J,0))</f>
        <v>339</v>
      </c>
      <c r="T283" s="235"/>
      <c r="U283" s="235">
        <f t="shared" ca="1" si="10"/>
        <v>0</v>
      </c>
      <c r="V283" s="235"/>
      <c r="W283" s="235"/>
      <c r="Y283" s="228" t="str">
        <f t="shared" ca="1" si="11"/>
        <v>TinElectro-Mechanical Facility of the Cao Bang Minerals &amp; Metallurgy Joint Stock Company</v>
      </c>
    </row>
    <row r="284" spans="1:25" s="228" customFormat="1" ht="20.25">
      <c r="A284" s="298" t="s">
        <v>3536</v>
      </c>
      <c r="B284" s="232" t="str">
        <f ca="1">IF(LEN(A284)=0,"",INDEX('Smelter Reference List'!$A:$A,MATCH($A284,'Smelter Reference List'!$E:$E,0)))</f>
        <v>Tin</v>
      </c>
      <c r="C284" s="297" t="str">
        <f ca="1">IF(LEN(A284)=0,"",INDEX('Smelter Reference List'!$C:$C,MATCH($A284,'Smelter Reference List'!$E:$E,0)))</f>
        <v>Nghe Tinh Non-Ferrous Metals Joint Stock Company</v>
      </c>
      <c r="D284" s="161" t="str">
        <f ca="1">IF(ISERROR($S284),"",OFFSET('Smelter Reference List'!$C$4,$S284-4,0)&amp;"")</f>
        <v>Nghe Tinh Non-Ferrous Metals Joint Stock Company</v>
      </c>
      <c r="E284" s="161" t="str">
        <f ca="1">IF(ISERROR($S284),"",OFFSET('Smelter Reference List'!$D$4,$S284-4,0)&amp;"")</f>
        <v>VIET NAM</v>
      </c>
      <c r="F284" s="161" t="str">
        <f ca="1">IF(ISERROR($S284),"",OFFSET('Smelter Reference List'!$E$4,$S284-4,0))</f>
        <v>CID002573</v>
      </c>
      <c r="G284" s="161" t="str">
        <f ca="1">IF(C284=$U$4,"Enter smelter details", IF(ISERROR($S284),"",OFFSET('Smelter Reference List'!$F$4,$S284-4,0)))</f>
        <v>CFSI</v>
      </c>
      <c r="H284" s="247">
        <f ca="1">IF(ISERROR($S284),"",OFFSET('Smelter Reference List'!$G$4,$S284-4,0))</f>
        <v>0</v>
      </c>
      <c r="I284" s="248" t="str">
        <f ca="1">IF(ISERROR($S284),"",OFFSET('Smelter Reference List'!$H$4,$S284-4,0))</f>
        <v>Quy Hop</v>
      </c>
      <c r="J284" s="248" t="str">
        <f ca="1">IF(ISERROR($S284),"",OFFSET('Smelter Reference List'!$I$4,$S284-4,0))</f>
        <v>Nghe An</v>
      </c>
      <c r="K284" s="245"/>
      <c r="L284" s="245"/>
      <c r="M284" s="245"/>
      <c r="N284" s="245"/>
      <c r="O284" s="245"/>
      <c r="P284" s="245"/>
      <c r="Q284" s="246"/>
      <c r="R284" s="233"/>
      <c r="S284" s="234">
        <f ca="1">IF(C284="",NA(),MATCH($B284&amp;$C284,'Smelter Reference List'!$J:$J,0))</f>
        <v>390</v>
      </c>
      <c r="T284" s="235"/>
      <c r="U284" s="235">
        <f t="shared" ca="1" si="10"/>
        <v>0</v>
      </c>
      <c r="V284" s="235"/>
      <c r="W284" s="235"/>
      <c r="Y284" s="228" t="str">
        <f t="shared" ca="1" si="11"/>
        <v>TinNghe Tinh Non-Ferrous Metals Joint Stock Company</v>
      </c>
    </row>
    <row r="285" spans="1:25" s="228" customFormat="1" ht="20.25">
      <c r="A285" s="298" t="s">
        <v>3540</v>
      </c>
      <c r="B285" s="232" t="str">
        <f ca="1">IF(LEN(A285)=0,"",INDEX('Smelter Reference List'!$A:$A,MATCH($A285,'Smelter Reference List'!$E:$E,0)))</f>
        <v>Tin</v>
      </c>
      <c r="C285" s="297" t="str">
        <f ca="1">IF(LEN(A285)=0,"",INDEX('Smelter Reference List'!$C:$C,MATCH($A285,'Smelter Reference List'!$E:$E,0)))</f>
        <v>Tuyen Quang Non-Ferrous Metals Joint Stock Company</v>
      </c>
      <c r="D285" s="161" t="str">
        <f ca="1">IF(ISERROR($S285),"",OFFSET('Smelter Reference List'!$C$4,$S285-4,0)&amp;"")</f>
        <v>Tuyen Quang Non-Ferrous Metals Joint Stock Company</v>
      </c>
      <c r="E285" s="161" t="str">
        <f ca="1">IF(ISERROR($S285),"",OFFSET('Smelter Reference List'!$D$4,$S285-4,0)&amp;"")</f>
        <v>VIET NAM</v>
      </c>
      <c r="F285" s="161" t="str">
        <f ca="1">IF(ISERROR($S285),"",OFFSET('Smelter Reference List'!$E$4,$S285-4,0))</f>
        <v>CID002574</v>
      </c>
      <c r="G285" s="161" t="str">
        <f ca="1">IF(C285=$U$4,"Enter smelter details", IF(ISERROR($S285),"",OFFSET('Smelter Reference List'!$F$4,$S285-4,0)))</f>
        <v>CFSI</v>
      </c>
      <c r="H285" s="247">
        <f ca="1">IF(ISERROR($S285),"",OFFSET('Smelter Reference List'!$G$4,$S285-4,0))</f>
        <v>0</v>
      </c>
      <c r="I285" s="248" t="str">
        <f ca="1">IF(ISERROR($S285),"",OFFSET('Smelter Reference List'!$H$4,$S285-4,0))</f>
        <v>Tan Quang</v>
      </c>
      <c r="J285" s="248" t="str">
        <f ca="1">IF(ISERROR($S285),"",OFFSET('Smelter Reference List'!$I$4,$S285-4,0))</f>
        <v>Tuyen Quang</v>
      </c>
      <c r="K285" s="245"/>
      <c r="L285" s="245"/>
      <c r="M285" s="245"/>
      <c r="N285" s="245"/>
      <c r="O285" s="245"/>
      <c r="P285" s="245"/>
      <c r="Q285" s="246"/>
      <c r="R285" s="233"/>
      <c r="S285" s="234">
        <f ca="1">IF(C285="",NA(),MATCH($B285&amp;$C285,'Smelter Reference List'!$J:$J,0))</f>
        <v>449</v>
      </c>
      <c r="T285" s="235"/>
      <c r="U285" s="235">
        <f t="shared" ca="1" si="10"/>
        <v>0</v>
      </c>
      <c r="V285" s="235"/>
      <c r="W285" s="235"/>
      <c r="Y285" s="228" t="str">
        <f t="shared" ca="1" si="11"/>
        <v>TinTuyen Quang Non-Ferrous Metals Joint Stock Company</v>
      </c>
    </row>
    <row r="286" spans="1:25" s="228" customFormat="1" ht="20.25">
      <c r="A286" s="298" t="s">
        <v>3590</v>
      </c>
      <c r="B286" s="232" t="str">
        <f ca="1">IF(LEN(A286)=0,"",INDEX('Smelter Reference List'!$A:$A,MATCH($A286,'Smelter Reference List'!$E:$E,0)))</f>
        <v>Tungsten</v>
      </c>
      <c r="C286" s="297" t="str">
        <f ca="1">IF(LEN(A286)=0,"",INDEX('Smelter Reference List'!$C:$C,MATCH($A286,'Smelter Reference List'!$E:$E,0)))</f>
        <v>Hunan Chuangda Vanadium Tungsten Co., Ltd. Yanglin</v>
      </c>
      <c r="D286" s="161" t="str">
        <f ca="1">IF(ISERROR($S286),"",OFFSET('Smelter Reference List'!$C$4,$S286-4,0)&amp;"")</f>
        <v>Hunan Chuangda Vanadium Tungsten Co., Ltd. Yanglin</v>
      </c>
      <c r="E286" s="161" t="str">
        <f ca="1">IF(ISERROR($S286),"",OFFSET('Smelter Reference List'!$D$4,$S286-4,0)&amp;"")</f>
        <v>CHINA</v>
      </c>
      <c r="F286" s="161" t="str">
        <f ca="1">IF(ISERROR($S286),"",OFFSET('Smelter Reference List'!$E$4,$S286-4,0))</f>
        <v>CID002578</v>
      </c>
      <c r="G286" s="161" t="str">
        <f ca="1">IF(C286=$U$4,"Enter smelter details", IF(ISERROR($S286),"",OFFSET('Smelter Reference List'!$F$4,$S286-4,0)))</f>
        <v>CFSI</v>
      </c>
      <c r="H286" s="247">
        <f ca="1">IF(ISERROR($S286),"",OFFSET('Smelter Reference List'!$G$4,$S286-4,0))</f>
        <v>0</v>
      </c>
      <c r="I286" s="248" t="str">
        <f ca="1">IF(ISERROR($S286),"",OFFSET('Smelter Reference List'!$H$4,$S286-4,0))</f>
        <v>Hengyang</v>
      </c>
      <c r="J286" s="248" t="str">
        <f ca="1">IF(ISERROR($S286),"",OFFSET('Smelter Reference List'!$I$4,$S286-4,0))</f>
        <v>Hunan</v>
      </c>
      <c r="K286" s="245"/>
      <c r="L286" s="245"/>
      <c r="M286" s="245"/>
      <c r="N286" s="245"/>
      <c r="O286" s="245"/>
      <c r="P286" s="245"/>
      <c r="Q286" s="246"/>
      <c r="R286" s="233"/>
      <c r="S286" s="234">
        <f ca="1">IF(C286="",NA(),MATCH($B286&amp;$C286,'Smelter Reference List'!$J:$J,0))</f>
        <v>499</v>
      </c>
      <c r="T286" s="235"/>
      <c r="U286" s="235">
        <f t="shared" ca="1" si="10"/>
        <v>0</v>
      </c>
      <c r="V286" s="235"/>
      <c r="W286" s="235"/>
      <c r="Y286" s="228" t="str">
        <f t="shared" ca="1" si="11"/>
        <v>TungstenHunan Chuangda Vanadium Tungsten Co., Ltd. Yanglin</v>
      </c>
    </row>
    <row r="287" spans="1:25" s="228" customFormat="1" ht="20.25">
      <c r="A287" s="298" t="s">
        <v>3592</v>
      </c>
      <c r="B287" s="232" t="str">
        <f ca="1">IF(LEN(A287)=0,"",INDEX('Smelter Reference List'!$A:$A,MATCH($A287,'Smelter Reference List'!$E:$E,0)))</f>
        <v>Tungsten</v>
      </c>
      <c r="C287" s="297" t="str">
        <f ca="1">IF(LEN(A287)=0,"",INDEX('Smelter Reference List'!$C:$C,MATCH($A287,'Smelter Reference List'!$E:$E,0)))</f>
        <v>Hunan Chuangda Vanadium Tungsten Co., Ltd. Wuji</v>
      </c>
      <c r="D287" s="161" t="str">
        <f ca="1">IF(ISERROR($S287),"",OFFSET('Smelter Reference List'!$C$4,$S287-4,0)&amp;"")</f>
        <v>Hunan Chuangda Vanadium Tungsten Co., Ltd. Wuji</v>
      </c>
      <c r="E287" s="161" t="str">
        <f ca="1">IF(ISERROR($S287),"",OFFSET('Smelter Reference List'!$D$4,$S287-4,0)&amp;"")</f>
        <v>CHINA</v>
      </c>
      <c r="F287" s="161" t="str">
        <f ca="1">IF(ISERROR($S287),"",OFFSET('Smelter Reference List'!$E$4,$S287-4,0))</f>
        <v>CID002579</v>
      </c>
      <c r="G287" s="161" t="str">
        <f ca="1">IF(C287=$U$4,"Enter smelter details", IF(ISERROR($S287),"",OFFSET('Smelter Reference List'!$F$4,$S287-4,0)))</f>
        <v>CFSI</v>
      </c>
      <c r="H287" s="247">
        <f ca="1">IF(ISERROR($S287),"",OFFSET('Smelter Reference List'!$G$4,$S287-4,0))</f>
        <v>0</v>
      </c>
      <c r="I287" s="248" t="str">
        <f ca="1">IF(ISERROR($S287),"",OFFSET('Smelter Reference List'!$H$4,$S287-4,0))</f>
        <v>Hengyang</v>
      </c>
      <c r="J287" s="248" t="str">
        <f ca="1">IF(ISERROR($S287),"",OFFSET('Smelter Reference List'!$I$4,$S287-4,0))</f>
        <v>Hunan</v>
      </c>
      <c r="K287" s="245"/>
      <c r="L287" s="245"/>
      <c r="M287" s="245"/>
      <c r="N287" s="245"/>
      <c r="O287" s="245"/>
      <c r="P287" s="245"/>
      <c r="Q287" s="246"/>
      <c r="R287" s="233"/>
      <c r="S287" s="234">
        <f ca="1">IF(C287="",NA(),MATCH($B287&amp;$C287,'Smelter Reference List'!$J:$J,0))</f>
        <v>498</v>
      </c>
      <c r="T287" s="235"/>
      <c r="U287" s="235">
        <f t="shared" ca="1" si="10"/>
        <v>0</v>
      </c>
      <c r="V287" s="235"/>
      <c r="W287" s="235"/>
      <c r="Y287" s="228" t="str">
        <f t="shared" ca="1" si="11"/>
        <v>TungstenHunan Chuangda Vanadium Tungsten Co., Ltd. Wuji</v>
      </c>
    </row>
    <row r="288" spans="1:25" s="228" customFormat="1" ht="20.25">
      <c r="A288" s="298" t="s">
        <v>3366</v>
      </c>
      <c r="B288" s="232" t="str">
        <f ca="1">IF(LEN(A288)=0,"",INDEX('Smelter Reference List'!$A:$A,MATCH($A288,'Smelter Reference List'!$E:$E,0)))</f>
        <v>Gold</v>
      </c>
      <c r="C288" s="297" t="str">
        <f ca="1">IF(LEN(A288)=0,"",INDEX('Smelter Reference List'!$C:$C,MATCH($A288,'Smelter Reference List'!$E:$E,0)))</f>
        <v>T.C.A S.p.A</v>
      </c>
      <c r="D288" s="161" t="str">
        <f ca="1">IF(ISERROR($S288),"",OFFSET('Smelter Reference List'!$C$4,$S288-4,0)&amp;"")</f>
        <v>T.C.A S.p.A</v>
      </c>
      <c r="E288" s="161" t="str">
        <f ca="1">IF(ISERROR($S288),"",OFFSET('Smelter Reference List'!$D$4,$S288-4,0)&amp;"")</f>
        <v>ITALY</v>
      </c>
      <c r="F288" s="161" t="str">
        <f ca="1">IF(ISERROR($S288),"",OFFSET('Smelter Reference List'!$E$4,$S288-4,0))</f>
        <v>CID002580</v>
      </c>
      <c r="G288" s="161" t="str">
        <f ca="1">IF(C288=$U$4,"Enter smelter details", IF(ISERROR($S288),"",OFFSET('Smelter Reference List'!$F$4,$S288-4,0)))</f>
        <v>CFSI</v>
      </c>
      <c r="H288" s="247">
        <f ca="1">IF(ISERROR($S288),"",OFFSET('Smelter Reference List'!$G$4,$S288-4,0))</f>
        <v>0</v>
      </c>
      <c r="I288" s="248" t="str">
        <f ca="1">IF(ISERROR($S288),"",OFFSET('Smelter Reference List'!$H$4,$S288-4,0))</f>
        <v>Capolona</v>
      </c>
      <c r="J288" s="248" t="str">
        <f ca="1">IF(ISERROR($S288),"",OFFSET('Smelter Reference List'!$I$4,$S288-4,0))</f>
        <v>Tuscany</v>
      </c>
      <c r="K288" s="245"/>
      <c r="L288" s="245"/>
      <c r="M288" s="245"/>
      <c r="N288" s="245"/>
      <c r="O288" s="245"/>
      <c r="P288" s="245"/>
      <c r="Q288" s="246"/>
      <c r="R288" s="233"/>
      <c r="S288" s="234">
        <f ca="1">IF(C288="",NA(),MATCH($B288&amp;$C288,'Smelter Reference List'!$J:$J,0))</f>
        <v>191</v>
      </c>
      <c r="T288" s="235"/>
      <c r="U288" s="235">
        <f t="shared" ca="1" si="10"/>
        <v>0</v>
      </c>
      <c r="V288" s="235"/>
      <c r="W288" s="235"/>
      <c r="Y288" s="228" t="str">
        <f t="shared" ca="1" si="11"/>
        <v>GoldT.C.A S.p.A</v>
      </c>
    </row>
    <row r="289" spans="1:25" s="228" customFormat="1" ht="20.25">
      <c r="A289" s="298" t="s">
        <v>4708</v>
      </c>
      <c r="B289" s="232" t="str">
        <f ca="1">IF(LEN(A289)=0,"",INDEX('Smelter Reference List'!$A:$A,MATCH($A289,'Smelter Reference List'!$E:$E,0)))</f>
        <v>Gold</v>
      </c>
      <c r="C289" s="297" t="str">
        <f ca="1">IF(LEN(A289)=0,"",INDEX('Smelter Reference List'!$C:$C,MATCH($A289,'Smelter Reference List'!$E:$E,0)))</f>
        <v>Remondis Argentia B.V.</v>
      </c>
      <c r="D289" s="161" t="str">
        <f ca="1">IF(ISERROR($S289),"",OFFSET('Smelter Reference List'!$C$4,$S289-4,0)&amp;"")</f>
        <v>Remondis Argentia B.V.</v>
      </c>
      <c r="E289" s="161" t="str">
        <f ca="1">IF(ISERROR($S289),"",OFFSET('Smelter Reference List'!$D$4,$S289-4,0)&amp;"")</f>
        <v>NETHERLANDS</v>
      </c>
      <c r="F289" s="161" t="str">
        <f ca="1">IF(ISERROR($S289),"",OFFSET('Smelter Reference List'!$E$4,$S289-4,0))</f>
        <v>CID002582</v>
      </c>
      <c r="G289" s="161" t="str">
        <f ca="1">IF(C289=$U$4,"Enter smelter details", IF(ISERROR($S289),"",OFFSET('Smelter Reference List'!$F$4,$S289-4,0)))</f>
        <v>CFSI</v>
      </c>
      <c r="H289" s="247">
        <f ca="1">IF(ISERROR($S289),"",OFFSET('Smelter Reference List'!$G$4,$S289-4,0))</f>
        <v>0</v>
      </c>
      <c r="I289" s="248" t="str">
        <f ca="1">IF(ISERROR($S289),"",OFFSET('Smelter Reference List'!$H$4,$S289-4,0))</f>
        <v>Moerdijk</v>
      </c>
      <c r="J289" s="248" t="str">
        <f ca="1">IF(ISERROR($S289),"",OFFSET('Smelter Reference List'!$I$4,$S289-4,0))</f>
        <v>North Brabant</v>
      </c>
      <c r="K289" s="245"/>
      <c r="L289" s="245"/>
      <c r="M289" s="245"/>
      <c r="N289" s="245"/>
      <c r="O289" s="245"/>
      <c r="P289" s="245"/>
      <c r="Q289" s="246"/>
      <c r="R289" s="233"/>
      <c r="S289" s="234">
        <f ca="1">IF(C289="",NA(),MATCH($B289&amp;$C289,'Smelter Reference List'!$J:$J,0))</f>
        <v>157</v>
      </c>
      <c r="T289" s="235"/>
      <c r="U289" s="235">
        <f t="shared" ca="1" si="10"/>
        <v>0</v>
      </c>
      <c r="V289" s="235"/>
      <c r="W289" s="235"/>
      <c r="Y289" s="228" t="str">
        <f t="shared" ca="1" si="11"/>
        <v>GoldRemondis Argentia B.V.</v>
      </c>
    </row>
    <row r="290" spans="1:25" s="228" customFormat="1" ht="20.25">
      <c r="A290" s="298" t="s">
        <v>4349</v>
      </c>
      <c r="B290" s="232" t="str">
        <f ca="1">IF(LEN(A290)=0,"",INDEX('Smelter Reference List'!$A:$A,MATCH($A290,'Smelter Reference List'!$E:$E,0)))</f>
        <v>Gold</v>
      </c>
      <c r="C290" s="297" t="str">
        <f ca="1">IF(LEN(A290)=0,"",INDEX('Smelter Reference List'!$C:$C,MATCH($A290,'Smelter Reference List'!$E:$E,0)))</f>
        <v>Tony Goetz NV</v>
      </c>
      <c r="D290" s="161" t="str">
        <f ca="1">IF(ISERROR($S290),"",OFFSET('Smelter Reference List'!$C$4,$S290-4,0)&amp;"")</f>
        <v>Tony Goetz NV</v>
      </c>
      <c r="E290" s="161" t="str">
        <f ca="1">IF(ISERROR($S290),"",OFFSET('Smelter Reference List'!$D$4,$S290-4,0)&amp;"")</f>
        <v>BELGIUM</v>
      </c>
      <c r="F290" s="161" t="str">
        <f ca="1">IF(ISERROR($S290),"",OFFSET('Smelter Reference List'!$E$4,$S290-4,0))</f>
        <v>CID002587</v>
      </c>
      <c r="G290" s="161" t="str">
        <f ca="1">IF(C290=$U$4,"Enter smelter details", IF(ISERROR($S290),"",OFFSET('Smelter Reference List'!$F$4,$S290-4,0)))</f>
        <v>CFSI</v>
      </c>
      <c r="H290" s="247">
        <f ca="1">IF(ISERROR($S290),"",OFFSET('Smelter Reference List'!$G$4,$S290-4,0))</f>
        <v>0</v>
      </c>
      <c r="I290" s="248" t="str">
        <f ca="1">IF(ISERROR($S290),"",OFFSET('Smelter Reference List'!$H$4,$S290-4,0))</f>
        <v>Antwerp</v>
      </c>
      <c r="J290" s="248" t="str">
        <f ca="1">IF(ISERROR($S290),"",OFFSET('Smelter Reference List'!$I$4,$S290-4,0))</f>
        <v>Antwerp</v>
      </c>
      <c r="K290" s="245"/>
      <c r="L290" s="245"/>
      <c r="M290" s="245"/>
      <c r="N290" s="245"/>
      <c r="O290" s="245"/>
      <c r="P290" s="245"/>
      <c r="Q290" s="246"/>
      <c r="R290" s="233"/>
      <c r="S290" s="234">
        <f ca="1">IF(C290="",NA(),MATCH($B290&amp;$C290,'Smelter Reference List'!$J:$J,0))</f>
        <v>208</v>
      </c>
      <c r="T290" s="235"/>
      <c r="U290" s="235">
        <f t="shared" ca="1" si="10"/>
        <v>0</v>
      </c>
      <c r="V290" s="235"/>
      <c r="W290" s="235"/>
      <c r="Y290" s="228" t="str">
        <f t="shared" ca="1" si="11"/>
        <v>GoldTony Goetz NV</v>
      </c>
    </row>
    <row r="291" spans="1:25" s="228" customFormat="1" ht="20.25">
      <c r="A291" s="298" t="s">
        <v>3594</v>
      </c>
      <c r="B291" s="232" t="str">
        <f ca="1">IF(LEN(A291)=0,"",INDEX('Smelter Reference List'!$A:$A,MATCH($A291,'Smelter Reference List'!$E:$E,0)))</f>
        <v>Tungsten</v>
      </c>
      <c r="C291" s="297" t="str">
        <f ca="1">IF(LEN(A291)=0,"",INDEX('Smelter Reference List'!$C:$C,MATCH($A291,'Smelter Reference List'!$E:$E,0)))</f>
        <v>Niagara Refining LLC</v>
      </c>
      <c r="D291" s="161" t="str">
        <f ca="1">IF(ISERROR($S291),"",OFFSET('Smelter Reference List'!$C$4,$S291-4,0)&amp;"")</f>
        <v>Niagara Refining LLC</v>
      </c>
      <c r="E291" s="161" t="str">
        <f ca="1">IF(ISERROR($S291),"",OFFSET('Smelter Reference List'!$D$4,$S291-4,0)&amp;"")</f>
        <v>UNITED STATES</v>
      </c>
      <c r="F291" s="161" t="str">
        <f ca="1">IF(ISERROR($S291),"",OFFSET('Smelter Reference List'!$E$4,$S291-4,0))</f>
        <v>CID002589</v>
      </c>
      <c r="G291" s="161" t="str">
        <f ca="1">IF(C291=$U$4,"Enter smelter details", IF(ISERROR($S291),"",OFFSET('Smelter Reference List'!$F$4,$S291-4,0)))</f>
        <v>CFSI</v>
      </c>
      <c r="H291" s="247">
        <f ca="1">IF(ISERROR($S291),"",OFFSET('Smelter Reference List'!$G$4,$S291-4,0))</f>
        <v>0</v>
      </c>
      <c r="I291" s="248" t="str">
        <f ca="1">IF(ISERROR($S291),"",OFFSET('Smelter Reference List'!$H$4,$S291-4,0))</f>
        <v>Depew</v>
      </c>
      <c r="J291" s="248" t="str">
        <f ca="1">IF(ISERROR($S291),"",OFFSET('Smelter Reference List'!$I$4,$S291-4,0))</f>
        <v>New York</v>
      </c>
      <c r="K291" s="245"/>
      <c r="L291" s="245"/>
      <c r="M291" s="245"/>
      <c r="N291" s="245"/>
      <c r="O291" s="245"/>
      <c r="P291" s="245"/>
      <c r="Q291" s="246"/>
      <c r="R291" s="233"/>
      <c r="S291" s="234">
        <f ca="1">IF(C291="",NA(),MATCH($B291&amp;$C291,'Smelter Reference List'!$J:$J,0))</f>
        <v>517</v>
      </c>
      <c r="T291" s="235"/>
      <c r="U291" s="235">
        <f t="shared" ca="1" si="10"/>
        <v>0</v>
      </c>
      <c r="V291" s="235"/>
      <c r="W291" s="235"/>
      <c r="Y291" s="228" t="str">
        <f t="shared" ca="1" si="11"/>
        <v>TungstenNiagara Refining LLC</v>
      </c>
    </row>
    <row r="292" spans="1:25" s="228" customFormat="1" ht="20.25">
      <c r="A292" s="298" t="s">
        <v>4351</v>
      </c>
      <c r="B292" s="232" t="str">
        <f ca="1">IF(LEN(A292)=0,"",INDEX('Smelter Reference List'!$A:$A,MATCH($A292,'Smelter Reference List'!$E:$E,0)))</f>
        <v>Tantalum</v>
      </c>
      <c r="C292" s="297" t="str">
        <f ca="1">IF(LEN(A292)=0,"",INDEX('Smelter Reference List'!$C:$C,MATCH($A292,'Smelter Reference List'!$E:$E,0)))</f>
        <v>E.S.R. Electronics</v>
      </c>
      <c r="D292" s="161" t="str">
        <f ca="1">IF(ISERROR($S292),"",OFFSET('Smelter Reference List'!$C$4,$S292-4,0)&amp;"")</f>
        <v>E.S.R. Electronics</v>
      </c>
      <c r="E292" s="161" t="str">
        <f ca="1">IF(ISERROR($S292),"",OFFSET('Smelter Reference List'!$D$4,$S292-4,0)&amp;"")</f>
        <v>UNITED STATES</v>
      </c>
      <c r="F292" s="161" t="str">
        <f ca="1">IF(ISERROR($S292),"",OFFSET('Smelter Reference List'!$E$4,$S292-4,0))</f>
        <v>CID002590</v>
      </c>
      <c r="G292" s="161" t="str">
        <f ca="1">IF(C292=$U$4,"Enter smelter details", IF(ISERROR($S292),"",OFFSET('Smelter Reference List'!$F$4,$S292-4,0)))</f>
        <v>CFSI</v>
      </c>
      <c r="H292" s="247">
        <f ca="1">IF(ISERROR($S292),"",OFFSET('Smelter Reference List'!$G$4,$S292-4,0))</f>
        <v>0</v>
      </c>
      <c r="I292" s="248" t="str">
        <f ca="1">IF(ISERROR($S292),"",OFFSET('Smelter Reference List'!$H$4,$S292-4,0))</f>
        <v>Houston</v>
      </c>
      <c r="J292" s="248" t="str">
        <f ca="1">IF(ISERROR($S292),"",OFFSET('Smelter Reference List'!$I$4,$S292-4,0))</f>
        <v>Texas</v>
      </c>
      <c r="K292" s="245"/>
      <c r="L292" s="245"/>
      <c r="M292" s="245"/>
      <c r="N292" s="245"/>
      <c r="O292" s="245"/>
      <c r="P292" s="245"/>
      <c r="Q292" s="246"/>
      <c r="R292" s="233"/>
      <c r="S292" s="234">
        <f ca="1">IF(C292="",NA(),MATCH($B292&amp;$C292,'Smelter Reference List'!$J:$J,0))</f>
        <v>246</v>
      </c>
      <c r="T292" s="235"/>
      <c r="U292" s="235">
        <f t="shared" ca="1" si="10"/>
        <v>0</v>
      </c>
      <c r="V292" s="235"/>
      <c r="W292" s="235"/>
      <c r="Y292" s="228" t="str">
        <f t="shared" ca="1" si="11"/>
        <v>TantalumE.S.R. Electronics</v>
      </c>
    </row>
    <row r="293" spans="1:25" s="228" customFormat="1" ht="20.25">
      <c r="A293" s="298" t="s">
        <v>4390</v>
      </c>
      <c r="B293" s="232" t="str">
        <f ca="1">IF(LEN(A293)=0,"",INDEX('Smelter Reference List'!$A:$A,MATCH($A293,'Smelter Reference List'!$E:$E,0)))</f>
        <v>Tin</v>
      </c>
      <c r="C293" s="297" t="str">
        <f ca="1">IF(LEN(A293)=0,"",INDEX('Smelter Reference List'!$C:$C,MATCH($A293,'Smelter Reference List'!$E:$E,0)))</f>
        <v>CV Dua Sekawan</v>
      </c>
      <c r="D293" s="161" t="str">
        <f ca="1">IF(ISERROR($S293),"",OFFSET('Smelter Reference List'!$C$4,$S293-4,0)&amp;"")</f>
        <v>CV Dua Sekawan</v>
      </c>
      <c r="E293" s="161" t="str">
        <f ca="1">IF(ISERROR($S293),"",OFFSET('Smelter Reference List'!$D$4,$S293-4,0)&amp;"")</f>
        <v>INDONESIA</v>
      </c>
      <c r="F293" s="161" t="str">
        <f ca="1">IF(ISERROR($S293),"",OFFSET('Smelter Reference List'!$E$4,$S293-4,0))</f>
        <v>CID002592</v>
      </c>
      <c r="G293" s="161" t="str">
        <f ca="1">IF(C293=$U$4,"Enter smelter details", IF(ISERROR($S293),"",OFFSET('Smelter Reference List'!$F$4,$S293-4,0)))</f>
        <v>CFSI</v>
      </c>
      <c r="H293" s="247">
        <f ca="1">IF(ISERROR($S293),"",OFFSET('Smelter Reference List'!$G$4,$S293-4,0))</f>
        <v>0</v>
      </c>
      <c r="I293" s="248" t="str">
        <f ca="1">IF(ISERROR($S293),"",OFFSET('Smelter Reference List'!$H$4,$S293-4,0))</f>
        <v>Pangkal Pinang</v>
      </c>
      <c r="J293" s="248" t="str">
        <f ca="1">IF(ISERROR($S293),"",OFFSET('Smelter Reference List'!$I$4,$S293-4,0))</f>
        <v>Bangka</v>
      </c>
      <c r="K293" s="245"/>
      <c r="L293" s="245"/>
      <c r="M293" s="245"/>
      <c r="N293" s="245"/>
      <c r="O293" s="245"/>
      <c r="P293" s="245"/>
      <c r="Q293" s="246"/>
      <c r="R293" s="233"/>
      <c r="S293" s="234">
        <f ca="1">IF(C293="",NA(),MATCH($B293&amp;$C293,'Smelter Reference List'!$J:$J,0))</f>
        <v>329</v>
      </c>
      <c r="T293" s="235"/>
      <c r="U293" s="235">
        <f t="shared" ca="1" si="10"/>
        <v>0</v>
      </c>
      <c r="V293" s="235"/>
      <c r="W293" s="235"/>
      <c r="Y293" s="228" t="str">
        <f t="shared" ca="1" si="11"/>
        <v>TinCV Dua Sekawan</v>
      </c>
    </row>
    <row r="294" spans="1:25" s="228" customFormat="1" ht="20.25">
      <c r="A294" s="298" t="s">
        <v>4357</v>
      </c>
      <c r="B294" s="232" t="str">
        <f ca="1">IF(LEN(A294)=0,"",INDEX('Smelter Reference List'!$A:$A,MATCH($A294,'Smelter Reference List'!$E:$E,0)))</f>
        <v>Tin</v>
      </c>
      <c r="C294" s="297" t="str">
        <f ca="1">IF(LEN(A294)=0,"",INDEX('Smelter Reference List'!$C:$C,MATCH($A294,'Smelter Reference List'!$E:$E,0)))</f>
        <v>CV Tiga Sekawan</v>
      </c>
      <c r="D294" s="161" t="str">
        <f ca="1">IF(ISERROR($S294),"",OFFSET('Smelter Reference List'!$C$4,$S294-4,0)&amp;"")</f>
        <v>CV Tiga Sekawan</v>
      </c>
      <c r="E294" s="161" t="str">
        <f ca="1">IF(ISERROR($S294),"",OFFSET('Smelter Reference List'!$D$4,$S294-4,0)&amp;"")</f>
        <v>INDONESIA</v>
      </c>
      <c r="F294" s="161" t="str">
        <f ca="1">IF(ISERROR($S294),"",OFFSET('Smelter Reference List'!$E$4,$S294-4,0))</f>
        <v>CID002593</v>
      </c>
      <c r="G294" s="161" t="str">
        <f ca="1">IF(C294=$U$4,"Enter smelter details", IF(ISERROR($S294),"",OFFSET('Smelter Reference List'!$F$4,$S294-4,0)))</f>
        <v>CFSI</v>
      </c>
      <c r="H294" s="247">
        <f ca="1">IF(ISERROR($S294),"",OFFSET('Smelter Reference List'!$G$4,$S294-4,0))</f>
        <v>0</v>
      </c>
      <c r="I294" s="248" t="str">
        <f ca="1">IF(ISERROR($S294),"",OFFSET('Smelter Reference List'!$H$4,$S294-4,0))</f>
        <v>Pangkal Pinang</v>
      </c>
      <c r="J294" s="248" t="str">
        <f ca="1">IF(ISERROR($S294),"",OFFSET('Smelter Reference List'!$I$4,$S294-4,0))</f>
        <v>Bangka</v>
      </c>
      <c r="K294" s="245"/>
      <c r="L294" s="245"/>
      <c r="M294" s="245"/>
      <c r="N294" s="245"/>
      <c r="O294" s="245"/>
      <c r="P294" s="245"/>
      <c r="Q294" s="246"/>
      <c r="R294" s="233"/>
      <c r="S294" s="234">
        <f ca="1">IF(C294="",NA(),MATCH($B294&amp;$C294,'Smelter Reference List'!$J:$J,0))</f>
        <v>334</v>
      </c>
      <c r="T294" s="235"/>
      <c r="U294" s="235">
        <f t="shared" ca="1" si="10"/>
        <v>0</v>
      </c>
      <c r="V294" s="235"/>
      <c r="W294" s="235"/>
      <c r="Y294" s="228" t="str">
        <f t="shared" ca="1" si="11"/>
        <v>TinCV Tiga Sekawan</v>
      </c>
    </row>
    <row r="295" spans="1:25" s="228" customFormat="1" ht="20.25">
      <c r="A295" s="298" t="s">
        <v>3368</v>
      </c>
      <c r="B295" s="232" t="str">
        <f ca="1">IF(LEN(A295)=0,"",INDEX('Smelter Reference List'!$A:$A,MATCH($A295,'Smelter Reference List'!$E:$E,0)))</f>
        <v>Gold</v>
      </c>
      <c r="C295" s="297" t="str">
        <f ca="1">IF(LEN(A295)=0,"",INDEX('Smelter Reference List'!$C:$C,MATCH($A295,'Smelter Reference List'!$E:$E,0)))</f>
        <v>Korea Zinc Co., Ltd.</v>
      </c>
      <c r="D295" s="161" t="str">
        <f ca="1">IF(ISERROR($S295),"",OFFSET('Smelter Reference List'!$C$4,$S295-4,0)&amp;"")</f>
        <v>Korea Zinc Co., Ltd.</v>
      </c>
      <c r="E295" s="161" t="str">
        <f ca="1">IF(ISERROR($S295),"",OFFSET('Smelter Reference List'!$D$4,$S295-4,0)&amp;"")</f>
        <v>KOREA, REPUBLIC OF</v>
      </c>
      <c r="F295" s="161" t="str">
        <f ca="1">IF(ISERROR($S295),"",OFFSET('Smelter Reference List'!$E$4,$S295-4,0))</f>
        <v>CID002605</v>
      </c>
      <c r="G295" s="161" t="str">
        <f ca="1">IF(C295=$U$4,"Enter smelter details", IF(ISERROR($S295),"",OFFSET('Smelter Reference List'!$F$4,$S295-4,0)))</f>
        <v>CFSI</v>
      </c>
      <c r="H295" s="247">
        <f ca="1">IF(ISERROR($S295),"",OFFSET('Smelter Reference List'!$G$4,$S295-4,0))</f>
        <v>0</v>
      </c>
      <c r="I295" s="248" t="str">
        <f ca="1">IF(ISERROR($S295),"",OFFSET('Smelter Reference List'!$H$4,$S295-4,0))</f>
        <v>Gangnam</v>
      </c>
      <c r="J295" s="248" t="str">
        <f ca="1">IF(ISERROR($S295),"",OFFSET('Smelter Reference List'!$I$4,$S295-4,0))</f>
        <v>Seoul</v>
      </c>
      <c r="K295" s="245"/>
      <c r="L295" s="245"/>
      <c r="M295" s="245"/>
      <c r="N295" s="245"/>
      <c r="O295" s="245"/>
      <c r="P295" s="245"/>
      <c r="Q295" s="246"/>
      <c r="R295" s="233"/>
      <c r="S295" s="234">
        <f ca="1">IF(C295="",NA(),MATCH($B295&amp;$C295,'Smelter Reference List'!$J:$J,0))</f>
        <v>103</v>
      </c>
      <c r="T295" s="235"/>
      <c r="U295" s="235">
        <f t="shared" ca="1" si="10"/>
        <v>0</v>
      </c>
      <c r="V295" s="235"/>
      <c r="W295" s="235"/>
      <c r="Y295" s="228" t="str">
        <f t="shared" ca="1" si="11"/>
        <v>GoldKorea Zinc Co., Ltd.</v>
      </c>
    </row>
    <row r="296" spans="1:25" s="228" customFormat="1" ht="20.25">
      <c r="A296" s="298" t="s">
        <v>4369</v>
      </c>
      <c r="B296" s="232" t="str">
        <f ca="1">IF(LEN(A296)=0,"",INDEX('Smelter Reference List'!$A:$A,MATCH($A296,'Smelter Reference List'!$E:$E,0)))</f>
        <v>Tungsten</v>
      </c>
      <c r="C296" s="297" t="str">
        <f ca="1">IF(LEN(A296)=0,"",INDEX('Smelter Reference List'!$C:$C,MATCH($A296,'Smelter Reference List'!$E:$E,0)))</f>
        <v>Jiangxi Dayu Longxintai Tungsten Co., Ltd.</v>
      </c>
      <c r="D296" s="161" t="str">
        <f ca="1">IF(ISERROR($S296),"",OFFSET('Smelter Reference List'!$C$4,$S296-4,0)&amp;"")</f>
        <v>Jiangxi Dayu Longxintai Tungsten Co., Ltd.</v>
      </c>
      <c r="E296" s="161" t="str">
        <f ca="1">IF(ISERROR($S296),"",OFFSET('Smelter Reference List'!$D$4,$S296-4,0)&amp;"")</f>
        <v>CHINA</v>
      </c>
      <c r="F296" s="161" t="str">
        <f ca="1">IF(ISERROR($S296),"",OFFSET('Smelter Reference List'!$E$4,$S296-4,0))</f>
        <v>CID002647</v>
      </c>
      <c r="G296" s="161" t="str">
        <f ca="1">IF(C296=$U$4,"Enter smelter details", IF(ISERROR($S296),"",OFFSET('Smelter Reference List'!$F$4,$S296-4,0)))</f>
        <v>CFSI</v>
      </c>
      <c r="H296" s="247">
        <f ca="1">IF(ISERROR($S296),"",OFFSET('Smelter Reference List'!$G$4,$S296-4,0))</f>
        <v>0</v>
      </c>
      <c r="I296" s="248" t="str">
        <f ca="1">IF(ISERROR($S296),"",OFFSET('Smelter Reference List'!$H$4,$S296-4,0))</f>
        <v>Huanglong</v>
      </c>
      <c r="J296" s="248" t="str">
        <f ca="1">IF(ISERROR($S296),"",OFFSET('Smelter Reference List'!$I$4,$S296-4,0))</f>
        <v>Jiangxi</v>
      </c>
      <c r="K296" s="245"/>
      <c r="L296" s="245"/>
      <c r="M296" s="245"/>
      <c r="N296" s="245"/>
      <c r="O296" s="245"/>
      <c r="P296" s="245"/>
      <c r="Q296" s="246"/>
      <c r="R296" s="233"/>
      <c r="S296" s="234">
        <f ca="1">IF(C296="",NA(),MATCH($B296&amp;$C296,'Smelter Reference List'!$J:$J,0))</f>
        <v>504</v>
      </c>
      <c r="T296" s="235"/>
      <c r="U296" s="235">
        <f t="shared" ca="1" si="10"/>
        <v>0</v>
      </c>
      <c r="V296" s="235"/>
      <c r="W296" s="235"/>
      <c r="Y296" s="228" t="str">
        <f t="shared" ca="1" si="11"/>
        <v>TungstenJiangxi Dayu Longxintai Tungsten Co., Ltd.</v>
      </c>
    </row>
    <row r="297" spans="1:25" s="228" customFormat="1" ht="20.25">
      <c r="A297" s="298" t="s">
        <v>3597</v>
      </c>
      <c r="B297" s="232" t="str">
        <f ca="1">IF(LEN(A297)=0,"",INDEX('Smelter Reference List'!$A:$A,MATCH($A297,'Smelter Reference List'!$E:$E,0)))</f>
        <v>Tungsten</v>
      </c>
      <c r="C297" s="297" t="str">
        <f ca="1">IF(LEN(A297)=0,"",INDEX('Smelter Reference List'!$C:$C,MATCH($A297,'Smelter Reference List'!$E:$E,0)))</f>
        <v>Hydrometallurg, JSC</v>
      </c>
      <c r="D297" s="161" t="str">
        <f ca="1">IF(ISERROR($S297),"",OFFSET('Smelter Reference List'!$C$4,$S297-4,0)&amp;"")</f>
        <v>Hydrometallurg, JSC</v>
      </c>
      <c r="E297" s="161" t="str">
        <f ca="1">IF(ISERROR($S297),"",OFFSET('Smelter Reference List'!$D$4,$S297-4,0)&amp;"")</f>
        <v>RUSSIAN FEDERATION</v>
      </c>
      <c r="F297" s="161" t="str">
        <f ca="1">IF(ISERROR($S297),"",OFFSET('Smelter Reference List'!$E$4,$S297-4,0))</f>
        <v>CID002649</v>
      </c>
      <c r="G297" s="161" t="str">
        <f ca="1">IF(C297=$U$4,"Enter smelter details", IF(ISERROR($S297),"",OFFSET('Smelter Reference List'!$F$4,$S297-4,0)))</f>
        <v>CFSI</v>
      </c>
      <c r="H297" s="247">
        <f ca="1">IF(ISERROR($S297),"",OFFSET('Smelter Reference List'!$G$4,$S297-4,0))</f>
        <v>0</v>
      </c>
      <c r="I297" s="248" t="str">
        <f ca="1">IF(ISERROR($S297),"",OFFSET('Smelter Reference List'!$H$4,$S297-4,0))</f>
        <v>Nalchik</v>
      </c>
      <c r="J297" s="248" t="str">
        <f ca="1">IF(ISERROR($S297),"",OFFSET('Smelter Reference List'!$I$4,$S297-4,0))</f>
        <v>Kabardino-Balkar Republic</v>
      </c>
      <c r="K297" s="245"/>
      <c r="L297" s="245"/>
      <c r="M297" s="245"/>
      <c r="N297" s="245"/>
      <c r="O297" s="245"/>
      <c r="P297" s="245"/>
      <c r="Q297" s="246"/>
      <c r="R297" s="233"/>
      <c r="S297" s="234">
        <f ca="1">IF(C297="",NA(),MATCH($B297&amp;$C297,'Smelter Reference List'!$J:$J,0))</f>
        <v>501</v>
      </c>
      <c r="T297" s="235"/>
      <c r="U297" s="235">
        <f t="shared" ca="1" si="10"/>
        <v>0</v>
      </c>
      <c r="V297" s="235"/>
      <c r="W297" s="235"/>
      <c r="Y297" s="228" t="str">
        <f t="shared" ca="1" si="11"/>
        <v>TungstenHydrometallurg, JSC</v>
      </c>
    </row>
    <row r="298" spans="1:25" s="228" customFormat="1" ht="20.25">
      <c r="A298" s="298" t="s">
        <v>3544</v>
      </c>
      <c r="B298" s="232" t="str">
        <f ca="1">IF(LEN(A298)=0,"",INDEX('Smelter Reference List'!$A:$A,MATCH($A298,'Smelter Reference List'!$E:$E,0)))</f>
        <v>Tin</v>
      </c>
      <c r="C298" s="297" t="str">
        <f ca="1">IF(LEN(A298)=0,"",INDEX('Smelter Reference List'!$C:$C,MATCH($A298,'Smelter Reference List'!$E:$E,0)))</f>
        <v>PT Cipta Persada Mulia</v>
      </c>
      <c r="D298" s="161" t="str">
        <f ca="1">IF(ISERROR($S298),"",OFFSET('Smelter Reference List'!$C$4,$S298-4,0)&amp;"")</f>
        <v>PT Cipta Persada Mulia</v>
      </c>
      <c r="E298" s="161" t="str">
        <f ca="1">IF(ISERROR($S298),"",OFFSET('Smelter Reference List'!$D$4,$S298-4,0)&amp;"")</f>
        <v>INDONESIA</v>
      </c>
      <c r="F298" s="161" t="str">
        <f ca="1">IF(ISERROR($S298),"",OFFSET('Smelter Reference List'!$E$4,$S298-4,0))</f>
        <v>CID002696</v>
      </c>
      <c r="G298" s="161" t="str">
        <f ca="1">IF(C298=$U$4,"Enter smelter details", IF(ISERROR($S298),"",OFFSET('Smelter Reference List'!$F$4,$S298-4,0)))</f>
        <v>CFSI</v>
      </c>
      <c r="H298" s="247">
        <f ca="1">IF(ISERROR($S298),"",OFFSET('Smelter Reference List'!$G$4,$S298-4,0))</f>
        <v>0</v>
      </c>
      <c r="I298" s="248" t="str">
        <f ca="1">IF(ISERROR($S298),"",OFFSET('Smelter Reference List'!$H$4,$S298-4,0))</f>
        <v>Kepulauan</v>
      </c>
      <c r="J298" s="248" t="str">
        <f ca="1">IF(ISERROR($S298),"",OFFSET('Smelter Reference List'!$I$4,$S298-4,0))</f>
        <v>Bangka</v>
      </c>
      <c r="K298" s="245"/>
      <c r="L298" s="245"/>
      <c r="M298" s="245"/>
      <c r="N298" s="245"/>
      <c r="O298" s="245"/>
      <c r="P298" s="245"/>
      <c r="Q298" s="246"/>
      <c r="R298" s="233"/>
      <c r="S298" s="234">
        <f ca="1">IF(C298="",NA(),MATCH($B298&amp;$C298,'Smelter Reference List'!$J:$J,0))</f>
        <v>409</v>
      </c>
      <c r="T298" s="235"/>
      <c r="U298" s="235">
        <f t="shared" ca="1" si="10"/>
        <v>0</v>
      </c>
      <c r="V298" s="235"/>
      <c r="W298" s="235"/>
      <c r="Y298" s="228" t="str">
        <f t="shared" ca="1" si="11"/>
        <v>TinPT Cipta Persada Mulia</v>
      </c>
    </row>
    <row r="299" spans="1:25" s="228" customFormat="1" ht="20.25">
      <c r="A299" s="298" t="s">
        <v>4141</v>
      </c>
      <c r="B299" s="232" t="str">
        <f ca="1">IF(LEN(A299)=0,"",INDEX('Smelter Reference List'!$A:$A,MATCH($A299,'Smelter Reference List'!$E:$E,0)))</f>
        <v>Tin</v>
      </c>
      <c r="C299" s="297" t="str">
        <f ca="1">IF(LEN(A299)=0,"",INDEX('Smelter Reference List'!$C:$C,MATCH($A299,'Smelter Reference List'!$E:$E,0)))</f>
        <v>An Vinh Joint Stock Mineral Processing Company</v>
      </c>
      <c r="D299" s="161" t="str">
        <f ca="1">IF(ISERROR($S299),"",OFFSET('Smelter Reference List'!$C$4,$S299-4,0)&amp;"")</f>
        <v>An Vinh Joint Stock Mineral Processing Company</v>
      </c>
      <c r="E299" s="161" t="str">
        <f ca="1">IF(ISERROR($S299),"",OFFSET('Smelter Reference List'!$D$4,$S299-4,0)&amp;"")</f>
        <v>VIET NAM</v>
      </c>
      <c r="F299" s="161" t="str">
        <f ca="1">IF(ISERROR($S299),"",OFFSET('Smelter Reference List'!$E$4,$S299-4,0))</f>
        <v>CID002703</v>
      </c>
      <c r="G299" s="161" t="str">
        <f ca="1">IF(C299=$U$4,"Enter smelter details", IF(ISERROR($S299),"",OFFSET('Smelter Reference List'!$F$4,$S299-4,0)))</f>
        <v>CFSI</v>
      </c>
      <c r="H299" s="247">
        <f ca="1">IF(ISERROR($S299),"",OFFSET('Smelter Reference List'!$G$4,$S299-4,0))</f>
        <v>0</v>
      </c>
      <c r="I299" s="248" t="str">
        <f ca="1">IF(ISERROR($S299),"",OFFSET('Smelter Reference List'!$H$4,$S299-4,0))</f>
        <v>Quy Hop</v>
      </c>
      <c r="J299" s="248" t="str">
        <f ca="1">IF(ISERROR($S299),"",OFFSET('Smelter Reference List'!$I$4,$S299-4,0))</f>
        <v>Nghe An</v>
      </c>
      <c r="K299" s="245"/>
      <c r="L299" s="245"/>
      <c r="M299" s="245"/>
      <c r="N299" s="245"/>
      <c r="O299" s="245"/>
      <c r="P299" s="245"/>
      <c r="Q299" s="246"/>
      <c r="R299" s="233"/>
      <c r="S299" s="234">
        <f ca="1">IF(C299="",NA(),MATCH($B299&amp;$C299,'Smelter Reference List'!$J:$J,0))</f>
        <v>309</v>
      </c>
      <c r="T299" s="235"/>
      <c r="U299" s="235">
        <f t="shared" ca="1" si="10"/>
        <v>0</v>
      </c>
      <c r="V299" s="235"/>
      <c r="W299" s="235"/>
      <c r="Y299" s="228" t="str">
        <f t="shared" ca="1" si="11"/>
        <v>TinAn Vinh Joint Stock Mineral Processing Company</v>
      </c>
    </row>
    <row r="300" spans="1:25" s="228" customFormat="1" ht="20.25">
      <c r="A300" s="298" t="s">
        <v>3545</v>
      </c>
      <c r="B300" s="232" t="str">
        <f ca="1">IF(LEN(A300)=0,"",INDEX('Smelter Reference List'!$A:$A,MATCH($A300,'Smelter Reference List'!$E:$E,0)))</f>
        <v>Tin</v>
      </c>
      <c r="C300" s="297" t="str">
        <f ca="1">IF(LEN(A300)=0,"",INDEX('Smelter Reference List'!$C:$C,MATCH($A300,'Smelter Reference List'!$E:$E,0)))</f>
        <v>Resind Indústria e Comércio Ltda.</v>
      </c>
      <c r="D300" s="161" t="str">
        <f ca="1">IF(ISERROR($S300),"",OFFSET('Smelter Reference List'!$C$4,$S300-4,0)&amp;"")</f>
        <v>Resind Indústria e Comércio Ltda.</v>
      </c>
      <c r="E300" s="161" t="str">
        <f ca="1">IF(ISERROR($S300),"",OFFSET('Smelter Reference List'!$D$4,$S300-4,0)&amp;"")</f>
        <v>BRAZIL</v>
      </c>
      <c r="F300" s="161" t="str">
        <f ca="1">IF(ISERROR($S300),"",OFFSET('Smelter Reference List'!$E$4,$S300-4,0))</f>
        <v>CID002706</v>
      </c>
      <c r="G300" s="161" t="str">
        <f ca="1">IF(C300=$U$4,"Enter smelter details", IF(ISERROR($S300),"",OFFSET('Smelter Reference List'!$F$4,$S300-4,0)))</f>
        <v>CFSI</v>
      </c>
      <c r="H300" s="247">
        <f ca="1">IF(ISERROR($S300),"",OFFSET('Smelter Reference List'!$G$4,$S300-4,0))</f>
        <v>0</v>
      </c>
      <c r="I300" s="248" t="str">
        <f ca="1">IF(ISERROR($S300),"",OFFSET('Smelter Reference List'!$H$4,$S300-4,0))</f>
        <v>São João del Rei</v>
      </c>
      <c r="J300" s="248" t="str">
        <f ca="1">IF(ISERROR($S300),"",OFFSET('Smelter Reference List'!$I$4,$S300-4,0))</f>
        <v>Minas gerais</v>
      </c>
      <c r="K300" s="245"/>
      <c r="L300" s="245"/>
      <c r="M300" s="245"/>
      <c r="N300" s="245"/>
      <c r="O300" s="245"/>
      <c r="P300" s="245"/>
      <c r="Q300" s="246"/>
      <c r="R300" s="233"/>
      <c r="S300" s="234">
        <f ca="1">IF(C300="",NA(),MATCH($B300&amp;$C300,'Smelter Reference List'!$J:$J,0))</f>
        <v>438</v>
      </c>
      <c r="T300" s="235"/>
      <c r="U300" s="235">
        <f t="shared" ca="1" si="10"/>
        <v>0</v>
      </c>
      <c r="V300" s="235"/>
      <c r="W300" s="235"/>
      <c r="Y300" s="228" t="str">
        <f t="shared" ca="1" si="11"/>
        <v>TinResind Indústria e Comércio Ltda.</v>
      </c>
    </row>
    <row r="301" spans="1:25" s="228" customFormat="1" ht="20.25">
      <c r="A301" s="298" t="s">
        <v>3435</v>
      </c>
      <c r="B301" s="232" t="str">
        <f ca="1">IF(LEN(A301)=0,"",INDEX('Smelter Reference List'!$A:$A,MATCH($A301,'Smelter Reference List'!$E:$E,0)))</f>
        <v>Tantalum</v>
      </c>
      <c r="C301" s="297" t="str">
        <f ca="1">IF(LEN(A301)=0,"",INDEX('Smelter Reference List'!$C:$C,MATCH($A301,'Smelter Reference List'!$E:$E,0)))</f>
        <v>Resind Indústria e Comércio Ltda.</v>
      </c>
      <c r="D301" s="161" t="str">
        <f ca="1">IF(ISERROR($S301),"",OFFSET('Smelter Reference List'!$C$4,$S301-4,0)&amp;"")</f>
        <v>Resind Indústria e Comércio Ltda.</v>
      </c>
      <c r="E301" s="161" t="str">
        <f ca="1">IF(ISERROR($S301),"",OFFSET('Smelter Reference List'!$D$4,$S301-4,0)&amp;"")</f>
        <v>BRAZIL</v>
      </c>
      <c r="F301" s="161" t="str">
        <f ca="1">IF(ISERROR($S301),"",OFFSET('Smelter Reference List'!$E$4,$S301-4,0))</f>
        <v>CID002707</v>
      </c>
      <c r="G301" s="161" t="str">
        <f ca="1">IF(C301=$U$4,"Enter smelter details", IF(ISERROR($S301),"",OFFSET('Smelter Reference List'!$F$4,$S301-4,0)))</f>
        <v>CFSI</v>
      </c>
      <c r="H301" s="247">
        <f ca="1">IF(ISERROR($S301),"",OFFSET('Smelter Reference List'!$G$4,$S301-4,0))</f>
        <v>0</v>
      </c>
      <c r="I301" s="248" t="str">
        <f ca="1">IF(ISERROR($S301),"",OFFSET('Smelter Reference List'!$H$4,$S301-4,0))</f>
        <v>São João del Rei</v>
      </c>
      <c r="J301" s="248" t="str">
        <f ca="1">IF(ISERROR($S301),"",OFFSET('Smelter Reference List'!$I$4,$S301-4,0))</f>
        <v>Minas gerais</v>
      </c>
      <c r="K301" s="245"/>
      <c r="L301" s="245"/>
      <c r="M301" s="245"/>
      <c r="N301" s="245"/>
      <c r="O301" s="245"/>
      <c r="P301" s="245"/>
      <c r="Q301" s="246"/>
      <c r="R301" s="233"/>
      <c r="S301" s="234">
        <f ca="1">IF(C301="",NA(),MATCH($B301&amp;$C301,'Smelter Reference List'!$J:$J,0))</f>
        <v>283</v>
      </c>
      <c r="T301" s="235"/>
      <c r="U301" s="235">
        <f t="shared" ca="1" si="10"/>
        <v>0</v>
      </c>
      <c r="V301" s="235"/>
      <c r="W301" s="235"/>
      <c r="Y301" s="228" t="str">
        <f t="shared" ca="1" si="11"/>
        <v>TantalumResind Indústria e Comércio Ltda.</v>
      </c>
    </row>
    <row r="302" spans="1:25" s="228" customFormat="1" ht="20.25">
      <c r="A302" s="298" t="s">
        <v>4345</v>
      </c>
      <c r="B302" s="232" t="str">
        <f ca="1">IF(LEN(A302)=0,"",INDEX('Smelter Reference List'!$A:$A,MATCH($A302,'Smelter Reference List'!$E:$E,0)))</f>
        <v>Gold</v>
      </c>
      <c r="C302" s="297" t="str">
        <f ca="1">IF(LEN(A302)=0,"",INDEX('Smelter Reference List'!$C:$C,MATCH($A302,'Smelter Reference List'!$E:$E,0)))</f>
        <v>SAAMP</v>
      </c>
      <c r="D302" s="161" t="str">
        <f ca="1">IF(ISERROR($S302),"",OFFSET('Smelter Reference List'!$C$4,$S302-4,0)&amp;"")</f>
        <v>SAAMP</v>
      </c>
      <c r="E302" s="161" t="str">
        <f ca="1">IF(ISERROR($S302),"",OFFSET('Smelter Reference List'!$D$4,$S302-4,0)&amp;"")</f>
        <v>FRANCE</v>
      </c>
      <c r="F302" s="161" t="str">
        <f ca="1">IF(ISERROR($S302),"",OFFSET('Smelter Reference List'!$E$4,$S302-4,0))</f>
        <v>CID002761</v>
      </c>
      <c r="G302" s="161" t="str">
        <f ca="1">IF(C302=$U$4,"Enter smelter details", IF(ISERROR($S302),"",OFFSET('Smelter Reference List'!$F$4,$S302-4,0)))</f>
        <v>CFSI</v>
      </c>
      <c r="H302" s="247">
        <f ca="1">IF(ISERROR($S302),"",OFFSET('Smelter Reference List'!$G$4,$S302-4,0))</f>
        <v>0</v>
      </c>
      <c r="I302" s="248" t="str">
        <f ca="1">IF(ISERROR($S302),"",OFFSET('Smelter Reference List'!$H$4,$S302-4,0))</f>
        <v>Paris</v>
      </c>
      <c r="J302" s="248" t="str">
        <f ca="1">IF(ISERROR($S302),"",OFFSET('Smelter Reference List'!$I$4,$S302-4,0))</f>
        <v>Ile-de-France</v>
      </c>
      <c r="K302" s="245"/>
      <c r="L302" s="245"/>
      <c r="M302" s="245"/>
      <c r="N302" s="245"/>
      <c r="O302" s="245"/>
      <c r="P302" s="245"/>
      <c r="Q302" s="246"/>
      <c r="R302" s="233"/>
      <c r="S302" s="234">
        <f ca="1">IF(C302="",NA(),MATCH($B302&amp;$C302,'Smelter Reference List'!$J:$J,0))</f>
        <v>160</v>
      </c>
      <c r="T302" s="235"/>
      <c r="U302" s="235">
        <f t="shared" ca="1" si="10"/>
        <v>0</v>
      </c>
      <c r="V302" s="235"/>
      <c r="W302" s="235"/>
      <c r="Y302" s="228" t="str">
        <f t="shared" ca="1" si="11"/>
        <v>GoldSAAMP</v>
      </c>
    </row>
    <row r="303" spans="1:25" s="228" customFormat="1" ht="20.25">
      <c r="A303" s="298" t="s">
        <v>3547</v>
      </c>
      <c r="B303" s="232" t="str">
        <f ca="1">IF(LEN(A303)=0,"",INDEX('Smelter Reference List'!$A:$A,MATCH($A303,'Smelter Reference List'!$E:$E,0)))</f>
        <v>Tin</v>
      </c>
      <c r="C303" s="297" t="str">
        <f ca="1">IF(LEN(A303)=0,"",INDEX('Smelter Reference List'!$C:$C,MATCH($A303,'Smelter Reference List'!$E:$E,0)))</f>
        <v>Metallo-Chimique N.V.</v>
      </c>
      <c r="D303" s="161" t="str">
        <f ca="1">IF(ISERROR($S303),"",OFFSET('Smelter Reference List'!$C$4,$S303-4,0)&amp;"")</f>
        <v>Metallo-Chimique N.V.</v>
      </c>
      <c r="E303" s="161" t="str">
        <f ca="1">IF(ISERROR($S303),"",OFFSET('Smelter Reference List'!$D$4,$S303-4,0)&amp;"")</f>
        <v>BELGIUM</v>
      </c>
      <c r="F303" s="161" t="str">
        <f ca="1">IF(ISERROR($S303),"",OFFSET('Smelter Reference List'!$E$4,$S303-4,0))</f>
        <v>CID002773</v>
      </c>
      <c r="G303" s="161" t="str">
        <f ca="1">IF(C303=$U$4,"Enter smelter details", IF(ISERROR($S303),"",OFFSET('Smelter Reference List'!$F$4,$S303-4,0)))</f>
        <v>CFSI</v>
      </c>
      <c r="H303" s="247">
        <f ca="1">IF(ISERROR($S303),"",OFFSET('Smelter Reference List'!$G$4,$S303-4,0))</f>
        <v>0</v>
      </c>
      <c r="I303" s="248" t="str">
        <f ca="1">IF(ISERROR($S303),"",OFFSET('Smelter Reference List'!$H$4,$S303-4,0))</f>
        <v>Beerse</v>
      </c>
      <c r="J303" s="248" t="str">
        <f ca="1">IF(ISERROR($S303),"",OFFSET('Smelter Reference List'!$I$4,$S303-4,0))</f>
        <v>Antwerp</v>
      </c>
      <c r="K303" s="245"/>
      <c r="L303" s="245"/>
      <c r="M303" s="245"/>
      <c r="N303" s="245"/>
      <c r="O303" s="245"/>
      <c r="P303" s="245"/>
      <c r="Q303" s="246"/>
      <c r="R303" s="233"/>
      <c r="S303" s="234">
        <f ca="1">IF(C303="",NA(),MATCH($B303&amp;$C303,'Smelter Reference List'!$J:$J,0))</f>
        <v>382</v>
      </c>
      <c r="T303" s="235"/>
      <c r="U303" s="235">
        <f t="shared" ca="1" si="10"/>
        <v>0</v>
      </c>
      <c r="V303" s="235"/>
      <c r="W303" s="235"/>
      <c r="Y303" s="228" t="str">
        <f t="shared" ca="1" si="11"/>
        <v>TinMetallo-Chimique N.V.</v>
      </c>
    </row>
    <row r="304" spans="1:25" s="228" customFormat="1" ht="20.25">
      <c r="A304" s="298" t="s">
        <v>3549</v>
      </c>
      <c r="B304" s="232" t="str">
        <f ca="1">IF(LEN(A304)=0,"",INDEX('Smelter Reference List'!$A:$A,MATCH($A304,'Smelter Reference List'!$E:$E,0)))</f>
        <v>Tin</v>
      </c>
      <c r="C304" s="297" t="str">
        <f ca="1">IF(LEN(A304)=0,"",INDEX('Smelter Reference List'!$C:$C,MATCH($A304,'Smelter Reference List'!$E:$E,0)))</f>
        <v>Elmet S.L.U.</v>
      </c>
      <c r="D304" s="161" t="str">
        <f ca="1">IF(ISERROR($S304),"",OFFSET('Smelter Reference List'!$C$4,$S304-4,0)&amp;"")</f>
        <v>Elmet S.L.U.</v>
      </c>
      <c r="E304" s="161" t="str">
        <f ca="1">IF(ISERROR($S304),"",OFFSET('Smelter Reference List'!$D$4,$S304-4,0)&amp;"")</f>
        <v>SPAIN</v>
      </c>
      <c r="F304" s="161" t="str">
        <f ca="1">IF(ISERROR($S304),"",OFFSET('Smelter Reference List'!$E$4,$S304-4,0))</f>
        <v>CID002774</v>
      </c>
      <c r="G304" s="161" t="str">
        <f ca="1">IF(C304=$U$4,"Enter smelter details", IF(ISERROR($S304),"",OFFSET('Smelter Reference List'!$F$4,$S304-4,0)))</f>
        <v>CFSI</v>
      </c>
      <c r="H304" s="247">
        <f ca="1">IF(ISERROR($S304),"",OFFSET('Smelter Reference List'!$G$4,$S304-4,0))</f>
        <v>0</v>
      </c>
      <c r="I304" s="248" t="str">
        <f ca="1">IF(ISERROR($S304),"",OFFSET('Smelter Reference List'!$H$4,$S304-4,0))</f>
        <v>Berango</v>
      </c>
      <c r="J304" s="248" t="str">
        <f ca="1">IF(ISERROR($S304),"",OFFSET('Smelter Reference List'!$I$4,$S304-4,0))</f>
        <v>Vizcaya</v>
      </c>
      <c r="K304" s="245"/>
      <c r="L304" s="245"/>
      <c r="M304" s="245"/>
      <c r="N304" s="245"/>
      <c r="O304" s="245"/>
      <c r="P304" s="245"/>
      <c r="Q304" s="246"/>
      <c r="R304" s="233"/>
      <c r="S304" s="234">
        <f ca="1">IF(C304="",NA(),MATCH($B304&amp;$C304,'Smelter Reference List'!$J:$J,0))</f>
        <v>340</v>
      </c>
      <c r="T304" s="235"/>
      <c r="U304" s="235">
        <f t="shared" ca="1" si="10"/>
        <v>0</v>
      </c>
      <c r="V304" s="235"/>
      <c r="W304" s="235"/>
      <c r="Y304" s="228" t="str">
        <f t="shared" ca="1" si="11"/>
        <v>TinElmet S.L.U.</v>
      </c>
    </row>
    <row r="305" spans="1:25" s="228" customFormat="1" ht="20.25">
      <c r="A305" s="298" t="s">
        <v>4278</v>
      </c>
      <c r="B305" s="232" t="str">
        <f ca="1">IF(LEN(A305)=0,"",INDEX('Smelter Reference List'!$A:$A,MATCH($A305,'Smelter Reference List'!$E:$E,0)))</f>
        <v>Tin</v>
      </c>
      <c r="C305" s="297" t="str">
        <f ca="1">IF(LEN(A305)=0,"",INDEX('Smelter Reference List'!$C:$C,MATCH($A305,'Smelter Reference List'!$E:$E,0)))</f>
        <v>PT Bangka Prima Tin</v>
      </c>
      <c r="D305" s="161" t="str">
        <f ca="1">IF(ISERROR($S305),"",OFFSET('Smelter Reference List'!$C$4,$S305-4,0)&amp;"")</f>
        <v>PT Bangka Prima Tin</v>
      </c>
      <c r="E305" s="161" t="str">
        <f ca="1">IF(ISERROR($S305),"",OFFSET('Smelter Reference List'!$D$4,$S305-4,0)&amp;"")</f>
        <v>INDONESIA</v>
      </c>
      <c r="F305" s="161" t="str">
        <f ca="1">IF(ISERROR($S305),"",OFFSET('Smelter Reference List'!$E$4,$S305-4,0))</f>
        <v>CID002776</v>
      </c>
      <c r="G305" s="161" t="str">
        <f ca="1">IF(C305=$U$4,"Enter smelter details", IF(ISERROR($S305),"",OFFSET('Smelter Reference List'!$F$4,$S305-4,0)))</f>
        <v>CFSI</v>
      </c>
      <c r="H305" s="247">
        <f ca="1">IF(ISERROR($S305),"",OFFSET('Smelter Reference List'!$G$4,$S305-4,0))</f>
        <v>0</v>
      </c>
      <c r="I305" s="248" t="str">
        <f ca="1">IF(ISERROR($S305),"",OFFSET('Smelter Reference List'!$H$4,$S305-4,0))</f>
        <v>Kabupaten</v>
      </c>
      <c r="J305" s="248" t="str">
        <f ca="1">IF(ISERROR($S305),"",OFFSET('Smelter Reference List'!$I$4,$S305-4,0))</f>
        <v>Bangka</v>
      </c>
      <c r="K305" s="245"/>
      <c r="L305" s="245"/>
      <c r="M305" s="245"/>
      <c r="N305" s="245"/>
      <c r="O305" s="245"/>
      <c r="P305" s="245"/>
      <c r="Q305" s="246"/>
      <c r="R305" s="233"/>
      <c r="S305" s="234">
        <f ca="1">IF(C305="",NA(),MATCH($B305&amp;$C305,'Smelter Reference List'!$J:$J,0))</f>
        <v>403</v>
      </c>
      <c r="T305" s="235"/>
      <c r="U305" s="235">
        <f t="shared" ca="1" si="10"/>
        <v>0</v>
      </c>
      <c r="V305" s="235"/>
      <c r="W305" s="235"/>
      <c r="Y305" s="228" t="str">
        <f t="shared" ca="1" si="11"/>
        <v>TinPT Bangka Prima Tin</v>
      </c>
    </row>
    <row r="306" spans="1:25" s="228" customFormat="1" ht="20.25">
      <c r="A306" s="298" t="s">
        <v>4273</v>
      </c>
      <c r="B306" s="232" t="str">
        <f ca="1">IF(LEN(A306)=0,"",INDEX('Smelter Reference List'!$A:$A,MATCH($A306,'Smelter Reference List'!$E:$E,0)))</f>
        <v>Gold</v>
      </c>
      <c r="C306" s="297" t="str">
        <f ca="1">IF(LEN(A306)=0,"",INDEX('Smelter Reference List'!$C:$C,MATCH($A306,'Smelter Reference List'!$E:$E,0)))</f>
        <v>SAXONIA Edelmetalle GmbH</v>
      </c>
      <c r="D306" s="161" t="str">
        <f ca="1">IF(ISERROR($S306),"",OFFSET('Smelter Reference List'!$C$4,$S306-4,0)&amp;"")</f>
        <v>SAXONIA Edelmetalle GmbH</v>
      </c>
      <c r="E306" s="161" t="str">
        <f ca="1">IF(ISERROR($S306),"",OFFSET('Smelter Reference List'!$D$4,$S306-4,0)&amp;"")</f>
        <v>GERMANY</v>
      </c>
      <c r="F306" s="161" t="str">
        <f ca="1">IF(ISERROR($S306),"",OFFSET('Smelter Reference List'!$E$4,$S306-4,0))</f>
        <v>CID002777</v>
      </c>
      <c r="G306" s="161" t="str">
        <f ca="1">IF(C306=$U$4,"Enter smelter details", IF(ISERROR($S306),"",OFFSET('Smelter Reference List'!$F$4,$S306-4,0)))</f>
        <v>CFSI</v>
      </c>
      <c r="H306" s="247">
        <f ca="1">IF(ISERROR($S306),"",OFFSET('Smelter Reference List'!$G$4,$S306-4,0))</f>
        <v>0</v>
      </c>
      <c r="I306" s="248" t="str">
        <f ca="1">IF(ISERROR($S306),"",OFFSET('Smelter Reference List'!$H$4,$S306-4,0))</f>
        <v>Halsbrücke</v>
      </c>
      <c r="J306" s="248" t="str">
        <f ca="1">IF(ISERROR($S306),"",OFFSET('Smelter Reference List'!$I$4,$S306-4,0))</f>
        <v>Saxony</v>
      </c>
      <c r="K306" s="245"/>
      <c r="L306" s="245"/>
      <c r="M306" s="245"/>
      <c r="N306" s="245"/>
      <c r="O306" s="245"/>
      <c r="P306" s="245"/>
      <c r="Q306" s="246"/>
      <c r="R306" s="233"/>
      <c r="S306" s="234">
        <f ca="1">IF(C306="",NA(),MATCH($B306&amp;$C306,'Smelter Reference List'!$J:$J,0))</f>
        <v>168</v>
      </c>
      <c r="T306" s="235"/>
      <c r="U306" s="235">
        <f t="shared" ca="1" si="10"/>
        <v>0</v>
      </c>
      <c r="V306" s="235"/>
      <c r="W306" s="235"/>
      <c r="Y306" s="228" t="str">
        <f t="shared" ca="1" si="11"/>
        <v>GoldSAXONIA Edelmetalle GmbH</v>
      </c>
    </row>
    <row r="307" spans="1:25" s="228" customFormat="1" ht="20.25">
      <c r="A307" s="298" t="s">
        <v>4274</v>
      </c>
      <c r="B307" s="232" t="str">
        <f ca="1">IF(LEN(A307)=0,"",INDEX('Smelter Reference List'!$A:$A,MATCH($A307,'Smelter Reference List'!$E:$E,0)))</f>
        <v>Gold</v>
      </c>
      <c r="C307" s="297" t="str">
        <f ca="1">IF(LEN(A307)=0,"",INDEX('Smelter Reference List'!$C:$C,MATCH($A307,'Smelter Reference List'!$E:$E,0)))</f>
        <v>WIELAND Edelmetalle GmbH</v>
      </c>
      <c r="D307" s="161" t="str">
        <f ca="1">IF(ISERROR($S307),"",OFFSET('Smelter Reference List'!$C$4,$S307-4,0)&amp;"")</f>
        <v>WIELAND Edelmetalle GmbH</v>
      </c>
      <c r="E307" s="161" t="str">
        <f ca="1">IF(ISERROR($S307),"",OFFSET('Smelter Reference List'!$D$4,$S307-4,0)&amp;"")</f>
        <v>GERMANY</v>
      </c>
      <c r="F307" s="161" t="str">
        <f ca="1">IF(ISERROR($S307),"",OFFSET('Smelter Reference List'!$E$4,$S307-4,0))</f>
        <v>CID002778</v>
      </c>
      <c r="G307" s="161" t="str">
        <f ca="1">IF(C307=$U$4,"Enter smelter details", IF(ISERROR($S307),"",OFFSET('Smelter Reference List'!$F$4,$S307-4,0)))</f>
        <v>CFSI</v>
      </c>
      <c r="H307" s="247">
        <f ca="1">IF(ISERROR($S307),"",OFFSET('Smelter Reference List'!$G$4,$S307-4,0))</f>
        <v>0</v>
      </c>
      <c r="I307" s="248" t="str">
        <f ca="1">IF(ISERROR($S307),"",OFFSET('Smelter Reference List'!$H$4,$S307-4,0))</f>
        <v>Pforzheim</v>
      </c>
      <c r="J307" s="248" t="str">
        <f ca="1">IF(ISERROR($S307),"",OFFSET('Smelter Reference List'!$I$4,$S307-4,0))</f>
        <v>Baden-Württemberg</v>
      </c>
      <c r="K307" s="245"/>
      <c r="L307" s="245"/>
      <c r="M307" s="245"/>
      <c r="N307" s="245"/>
      <c r="O307" s="245"/>
      <c r="P307" s="245"/>
      <c r="Q307" s="246"/>
      <c r="R307" s="233"/>
      <c r="S307" s="234">
        <f ca="1">IF(C307="",NA(),MATCH($B307&amp;$C307,'Smelter Reference List'!$J:$J,0))</f>
        <v>219</v>
      </c>
      <c r="T307" s="235"/>
      <c r="U307" s="235">
        <f t="shared" ca="1" si="10"/>
        <v>0</v>
      </c>
      <c r="V307" s="235"/>
      <c r="W307" s="235"/>
      <c r="Y307" s="228" t="str">
        <f t="shared" ca="1" si="11"/>
        <v>GoldWIELAND Edelmetalle GmbH</v>
      </c>
    </row>
    <row r="308" spans="1:25" s="228" customFormat="1" ht="20.25">
      <c r="A308" s="298" t="s">
        <v>4275</v>
      </c>
      <c r="B308" s="232" t="str">
        <f ca="1">IF(LEN(A308)=0,"",INDEX('Smelter Reference List'!$A:$A,MATCH($A308,'Smelter Reference List'!$E:$E,0)))</f>
        <v>Gold</v>
      </c>
      <c r="C308" s="297" t="str">
        <f ca="1">IF(LEN(A308)=0,"",INDEX('Smelter Reference List'!$C:$C,MATCH($A308,'Smelter Reference List'!$E:$E,0)))</f>
        <v>Ögussa Österreichische Gold- und Silber-Scheideanstalt GmbH</v>
      </c>
      <c r="D308" s="161" t="str">
        <f ca="1">IF(ISERROR($S308),"",OFFSET('Smelter Reference List'!$C$4,$S308-4,0)&amp;"")</f>
        <v>Ögussa Österreichische Gold- und Silber-Scheideanstalt GmbH</v>
      </c>
      <c r="E308" s="161" t="str">
        <f ca="1">IF(ISERROR($S308),"",OFFSET('Smelter Reference List'!$D$4,$S308-4,0)&amp;"")</f>
        <v>AUSTRIA</v>
      </c>
      <c r="F308" s="161" t="str">
        <f ca="1">IF(ISERROR($S308),"",OFFSET('Smelter Reference List'!$E$4,$S308-4,0))</f>
        <v>CID002779</v>
      </c>
      <c r="G308" s="161" t="str">
        <f ca="1">IF(C308=$U$4,"Enter smelter details", IF(ISERROR($S308),"",OFFSET('Smelter Reference List'!$F$4,$S308-4,0)))</f>
        <v>CFSI</v>
      </c>
      <c r="H308" s="247">
        <f ca="1">IF(ISERROR($S308),"",OFFSET('Smelter Reference List'!$G$4,$S308-4,0))</f>
        <v>0</v>
      </c>
      <c r="I308" s="248" t="str">
        <f ca="1">IF(ISERROR($S308),"",OFFSET('Smelter Reference List'!$H$4,$S308-4,0))</f>
        <v>Vienna</v>
      </c>
      <c r="J308" s="248" t="str">
        <f ca="1">IF(ISERROR($S308),"",OFFSET('Smelter Reference List'!$I$4,$S308-4,0))</f>
        <v>Vienna</v>
      </c>
      <c r="K308" s="245"/>
      <c r="L308" s="245"/>
      <c r="M308" s="245"/>
      <c r="N308" s="245"/>
      <c r="O308" s="245"/>
      <c r="P308" s="245"/>
      <c r="Q308" s="246"/>
      <c r="R308" s="233"/>
      <c r="S308" s="234">
        <f ca="1">IF(C308="",NA(),MATCH($B308&amp;$C308,'Smelter Reference List'!$J:$J,0))</f>
        <v>139</v>
      </c>
      <c r="T308" s="235"/>
      <c r="U308" s="235">
        <f t="shared" ca="1" si="10"/>
        <v>0</v>
      </c>
      <c r="V308" s="235"/>
      <c r="W308" s="235"/>
      <c r="Y308" s="228" t="str">
        <f t="shared" ca="1" si="11"/>
        <v>GoldÖgussa Österreichische Gold- und Silber-Scheideanstalt GmbH</v>
      </c>
    </row>
    <row r="309" spans="1:25" s="228" customFormat="1" ht="20.25">
      <c r="A309" s="298" t="s">
        <v>4380</v>
      </c>
      <c r="B309" s="232" t="str">
        <f ca="1">IF(LEN(A309)=0,"",INDEX('Smelter Reference List'!$A:$A,MATCH($A309,'Smelter Reference List'!$E:$E,0)))</f>
        <v>Tungsten</v>
      </c>
      <c r="C309" s="297" t="str">
        <f ca="1">IF(LEN(A309)=0,"",INDEX('Smelter Reference List'!$C:$C,MATCH($A309,'Smelter Reference List'!$E:$E,0)))</f>
        <v>South-East Nonferrous Metal Company Limited of Hengyang City</v>
      </c>
      <c r="D309" s="161" t="str">
        <f ca="1">IF(ISERROR($S309),"",OFFSET('Smelter Reference List'!$C$4,$S309-4,0)&amp;"")</f>
        <v>South-East Nonferrous Metal Company Limited of Hengyang City</v>
      </c>
      <c r="E309" s="161" t="str">
        <f ca="1">IF(ISERROR($S309),"",OFFSET('Smelter Reference List'!$D$4,$S309-4,0)&amp;"")</f>
        <v>CHINA</v>
      </c>
      <c r="F309" s="161" t="str">
        <f ca="1">IF(ISERROR($S309),"",OFFSET('Smelter Reference List'!$E$4,$S309-4,0))</f>
        <v>CID002815</v>
      </c>
      <c r="G309" s="161" t="str">
        <f ca="1">IF(C309=$U$4,"Enter smelter details", IF(ISERROR($S309),"",OFFSET('Smelter Reference List'!$F$4,$S309-4,0)))</f>
        <v>CFSI</v>
      </c>
      <c r="H309" s="247">
        <f ca="1">IF(ISERROR($S309),"",OFFSET('Smelter Reference List'!$G$4,$S309-4,0))</f>
        <v>0</v>
      </c>
      <c r="I309" s="248" t="str">
        <f ca="1">IF(ISERROR($S309),"",OFFSET('Smelter Reference List'!$H$4,$S309-4,0))</f>
        <v>Hengyang</v>
      </c>
      <c r="J309" s="248" t="str">
        <f ca="1">IF(ISERROR($S309),"",OFFSET('Smelter Reference List'!$I$4,$S309-4,0))</f>
        <v>Hunan</v>
      </c>
      <c r="K309" s="245"/>
      <c r="L309" s="245"/>
      <c r="M309" s="245"/>
      <c r="N309" s="245"/>
      <c r="O309" s="245"/>
      <c r="P309" s="245"/>
      <c r="Q309" s="246"/>
      <c r="R309" s="233"/>
      <c r="S309" s="234">
        <f ca="1">IF(C309="",NA(),MATCH($B309&amp;$C309,'Smelter Reference List'!$J:$J,0))</f>
        <v>523</v>
      </c>
      <c r="T309" s="235"/>
      <c r="U309" s="235">
        <f t="shared" ca="1" si="10"/>
        <v>0</v>
      </c>
      <c r="V309" s="235"/>
      <c r="W309" s="235"/>
      <c r="Y309" s="228" t="str">
        <f t="shared" ca="1" si="11"/>
        <v>TungstenSouth-East Nonferrous Metal Company Limited of Hengyang City</v>
      </c>
    </row>
    <row r="310" spans="1:25" s="228" customFormat="1" ht="20.25">
      <c r="A310" s="298" t="s">
        <v>4321</v>
      </c>
      <c r="B310" s="232" t="str">
        <f ca="1">IF(LEN(A310)=0,"",INDEX('Smelter Reference List'!$A:$A,MATCH($A310,'Smelter Reference List'!$E:$E,0)))</f>
        <v>Tin</v>
      </c>
      <c r="C310" s="297" t="str">
        <f ca="1">IF(LEN(A310)=0,"",INDEX('Smelter Reference List'!$C:$C,MATCH($A310,'Smelter Reference List'!$E:$E,0)))</f>
        <v>PT Sukses Inti Makmur</v>
      </c>
      <c r="D310" s="161" t="str">
        <f ca="1">IF(ISERROR($S310),"",OFFSET('Smelter Reference List'!$C$4,$S310-4,0)&amp;"")</f>
        <v>PT Sukses Inti Makmur</v>
      </c>
      <c r="E310" s="161" t="str">
        <f ca="1">IF(ISERROR($S310),"",OFFSET('Smelter Reference List'!$D$4,$S310-4,0)&amp;"")</f>
        <v>INDONESIA</v>
      </c>
      <c r="F310" s="161" t="str">
        <f ca="1">IF(ISERROR($S310),"",OFFSET('Smelter Reference List'!$E$4,$S310-4,0))</f>
        <v>CID002816</v>
      </c>
      <c r="G310" s="161" t="str">
        <f ca="1">IF(C310=$U$4,"Enter smelter details", IF(ISERROR($S310),"",OFFSET('Smelter Reference List'!$F$4,$S310-4,0)))</f>
        <v>CFSI</v>
      </c>
      <c r="H310" s="247">
        <f ca="1">IF(ISERROR($S310),"",OFFSET('Smelter Reference List'!$G$4,$S310-4,0))</f>
        <v>0</v>
      </c>
      <c r="I310" s="248" t="str">
        <f ca="1">IF(ISERROR($S310),"",OFFSET('Smelter Reference List'!$H$4,$S310-4,0))</f>
        <v>Kabupaten</v>
      </c>
      <c r="J310" s="248" t="str">
        <f ca="1">IF(ISERROR($S310),"",OFFSET('Smelter Reference List'!$I$4,$S310-4,0))</f>
        <v>Bangka</v>
      </c>
      <c r="K310" s="245"/>
      <c r="L310" s="245"/>
      <c r="M310" s="245"/>
      <c r="N310" s="245"/>
      <c r="O310" s="245"/>
      <c r="P310" s="245"/>
      <c r="Q310" s="246"/>
      <c r="R310" s="233"/>
      <c r="S310" s="234">
        <f ca="1">IF(C310="",NA(),MATCH($B310&amp;$C310,'Smelter Reference List'!$J:$J,0))</f>
        <v>428</v>
      </c>
      <c r="T310" s="235"/>
      <c r="U310" s="235">
        <f t="shared" ca="1" si="10"/>
        <v>0</v>
      </c>
      <c r="V310" s="235"/>
      <c r="W310" s="235"/>
      <c r="Y310" s="228" t="str">
        <f t="shared" ca="1" si="11"/>
        <v>TinPT Sukses Inti Makmur</v>
      </c>
    </row>
    <row r="311" spans="1:25" s="228" customFormat="1" ht="20.25">
      <c r="A311" s="298" t="s">
        <v>4322</v>
      </c>
      <c r="B311" s="232" t="str">
        <f ca="1">IF(LEN(A311)=0,"",INDEX('Smelter Reference List'!$A:$A,MATCH($A311,'Smelter Reference List'!$E:$E,0)))</f>
        <v>Tin</v>
      </c>
      <c r="C311" s="297" t="str">
        <f ca="1">IF(LEN(A311)=0,"",INDEX('Smelter Reference List'!$C:$C,MATCH($A311,'Smelter Reference List'!$E:$E,0)))</f>
        <v>An Thai Minerals Co., Ltd.</v>
      </c>
      <c r="D311" s="161" t="str">
        <f ca="1">IF(ISERROR($S311),"",OFFSET('Smelter Reference List'!$C$4,$S311-4,0)&amp;"")</f>
        <v>An Thai Minerals Co., Ltd.</v>
      </c>
      <c r="E311" s="161" t="str">
        <f ca="1">IF(ISERROR($S311),"",OFFSET('Smelter Reference List'!$D$4,$S311-4,0)&amp;"")</f>
        <v>VIET NAM</v>
      </c>
      <c r="F311" s="161" t="str">
        <f ca="1">IF(ISERROR($S311),"",OFFSET('Smelter Reference List'!$E$4,$S311-4,0))</f>
        <v>CID002825</v>
      </c>
      <c r="G311" s="161" t="str">
        <f ca="1">IF(C311=$U$4,"Enter smelter details", IF(ISERROR($S311),"",OFFSET('Smelter Reference List'!$F$4,$S311-4,0)))</f>
        <v>CFSI</v>
      </c>
      <c r="H311" s="247">
        <f ca="1">IF(ISERROR($S311),"",OFFSET('Smelter Reference List'!$G$4,$S311-4,0))</f>
        <v>0</v>
      </c>
      <c r="I311" s="248" t="str">
        <f ca="1">IF(ISERROR($S311),"",OFFSET('Smelter Reference List'!$H$4,$S311-4,0))</f>
        <v>Quy Hop</v>
      </c>
      <c r="J311" s="248" t="str">
        <f ca="1">IF(ISERROR($S311),"",OFFSET('Smelter Reference List'!$I$4,$S311-4,0))</f>
        <v>Nghe An</v>
      </c>
      <c r="K311" s="245"/>
      <c r="L311" s="245"/>
      <c r="M311" s="245"/>
      <c r="N311" s="245"/>
      <c r="O311" s="245"/>
      <c r="P311" s="245"/>
      <c r="Q311" s="246"/>
      <c r="R311" s="233"/>
      <c r="S311" s="234">
        <f ca="1">IF(C311="",NA(),MATCH($B311&amp;$C311,'Smelter Reference List'!$J:$J,0))</f>
        <v>308</v>
      </c>
      <c r="T311" s="235"/>
      <c r="U311" s="235">
        <f t="shared" ca="1" si="10"/>
        <v>0</v>
      </c>
      <c r="V311" s="235"/>
      <c r="W311" s="235"/>
      <c r="Y311" s="228" t="str">
        <f t="shared" ca="1" si="11"/>
        <v>TinAn Thai Minerals Co., Ltd.</v>
      </c>
    </row>
    <row r="312" spans="1:25" s="228" customFormat="1" ht="20.25">
      <c r="A312" s="298" t="s">
        <v>4376</v>
      </c>
      <c r="B312" s="232" t="str">
        <f ca="1">IF(LEN(A312)=0,"",INDEX('Smelter Reference List'!$A:$A,MATCH($A312,'Smelter Reference List'!$E:$E,0)))</f>
        <v>Tungsten</v>
      </c>
      <c r="C312" s="297" t="str">
        <f ca="1">IF(LEN(A312)=0,"",INDEX('Smelter Reference List'!$C:$C,MATCH($A312,'Smelter Reference List'!$E:$E,0)))</f>
        <v>Philippine Chuangxin Industrial Co., Inc.</v>
      </c>
      <c r="D312" s="161" t="str">
        <f ca="1">IF(ISERROR($S312),"",OFFSET('Smelter Reference List'!$C$4,$S312-4,0)&amp;"")</f>
        <v>Philippine Chuangxin Industrial Co., Inc.</v>
      </c>
      <c r="E312" s="161" t="str">
        <f ca="1">IF(ISERROR($S312),"",OFFSET('Smelter Reference List'!$D$4,$S312-4,0)&amp;"")</f>
        <v>PHILIPPINES</v>
      </c>
      <c r="F312" s="161" t="str">
        <f ca="1">IF(ISERROR($S312),"",OFFSET('Smelter Reference List'!$E$4,$S312-4,0))</f>
        <v>CID002827</v>
      </c>
      <c r="G312" s="161" t="str">
        <f ca="1">IF(C312=$U$4,"Enter smelter details", IF(ISERROR($S312),"",OFFSET('Smelter Reference List'!$F$4,$S312-4,0)))</f>
        <v>CFSI</v>
      </c>
      <c r="H312" s="247">
        <f ca="1">IF(ISERROR($S312),"",OFFSET('Smelter Reference List'!$G$4,$S312-4,0))</f>
        <v>0</v>
      </c>
      <c r="I312" s="248" t="str">
        <f ca="1">IF(ISERROR($S312),"",OFFSET('Smelter Reference List'!$H$4,$S312-4,0))</f>
        <v>Marilao</v>
      </c>
      <c r="J312" s="248" t="str">
        <f ca="1">IF(ISERROR($S312),"",OFFSET('Smelter Reference List'!$I$4,$S312-4,0))</f>
        <v>Bulacan</v>
      </c>
      <c r="K312" s="245"/>
      <c r="L312" s="245"/>
      <c r="M312" s="245"/>
      <c r="N312" s="245"/>
      <c r="O312" s="245"/>
      <c r="P312" s="245"/>
      <c r="Q312" s="246"/>
      <c r="R312" s="233"/>
      <c r="S312" s="234">
        <f ca="1">IF(C312="",NA(),MATCH($B312&amp;$C312,'Smelter Reference List'!$J:$J,0))</f>
        <v>519</v>
      </c>
      <c r="T312" s="235"/>
      <c r="U312" s="235">
        <f t="shared" ca="1" si="10"/>
        <v>0</v>
      </c>
      <c r="V312" s="235"/>
      <c r="W312" s="235"/>
      <c r="Y312" s="228" t="str">
        <f t="shared" ca="1" si="11"/>
        <v>TungstenPhilippine Chuangxin Industrial Co., Inc.</v>
      </c>
    </row>
    <row r="313" spans="1:25" s="228" customFormat="1" ht="20.25">
      <c r="A313" s="298" t="s">
        <v>4364</v>
      </c>
      <c r="B313" s="232" t="str">
        <f ca="1">IF(LEN(A313)=0,"",INDEX('Smelter Reference List'!$A:$A,MATCH($A313,'Smelter Reference List'!$E:$E,0)))</f>
        <v>Tin</v>
      </c>
      <c r="C313" s="297" t="str">
        <f ca="1">IF(LEN(A313)=0,"",INDEX('Smelter Reference List'!$C:$C,MATCH($A313,'Smelter Reference List'!$E:$E,0)))</f>
        <v>PT Kijang Jaya Mandiri</v>
      </c>
      <c r="D313" s="161" t="str">
        <f ca="1">IF(ISERROR($S313),"",OFFSET('Smelter Reference List'!$C$4,$S313-4,0)&amp;"")</f>
        <v>PT Kijang Jaya Mandiri</v>
      </c>
      <c r="E313" s="161" t="str">
        <f ca="1">IF(ISERROR($S313),"",OFFSET('Smelter Reference List'!$D$4,$S313-4,0)&amp;"")</f>
        <v>INDONESIA</v>
      </c>
      <c r="F313" s="161" t="str">
        <f ca="1">IF(ISERROR($S313),"",OFFSET('Smelter Reference List'!$E$4,$S313-4,0))</f>
        <v>CID002829</v>
      </c>
      <c r="G313" s="161" t="str">
        <f ca="1">IF(C313=$U$4,"Enter smelter details", IF(ISERROR($S313),"",OFFSET('Smelter Reference List'!$F$4,$S313-4,0)))</f>
        <v>CFSI</v>
      </c>
      <c r="H313" s="247">
        <f ca="1">IF(ISERROR($S313),"",OFFSET('Smelter Reference List'!$G$4,$S313-4,0))</f>
        <v>0</v>
      </c>
      <c r="I313" s="248" t="str">
        <f ca="1">IF(ISERROR($S313),"",OFFSET('Smelter Reference List'!$H$4,$S313-4,0))</f>
        <v>Sungailiat</v>
      </c>
      <c r="J313" s="248" t="str">
        <f ca="1">IF(ISERROR($S313),"",OFFSET('Smelter Reference List'!$I$4,$S313-4,0))</f>
        <v>Bangka</v>
      </c>
      <c r="K313" s="245"/>
      <c r="L313" s="245"/>
      <c r="M313" s="245"/>
      <c r="N313" s="245"/>
      <c r="O313" s="245"/>
      <c r="P313" s="245"/>
      <c r="Q313" s="246"/>
      <c r="R313" s="233"/>
      <c r="S313" s="234">
        <f ca="1">IF(C313="",NA(),MATCH($B313&amp;$C313,'Smelter Reference List'!$J:$J,0))</f>
        <v>418</v>
      </c>
      <c r="T313" s="235"/>
      <c r="U313" s="235">
        <f t="shared" ca="1" si="10"/>
        <v>0</v>
      </c>
      <c r="V313" s="235"/>
      <c r="W313" s="235"/>
      <c r="Y313" s="228" t="str">
        <f t="shared" ca="1" si="11"/>
        <v>TinPT Kijang Jaya Mandiri</v>
      </c>
    </row>
    <row r="314" spans="1:25" s="228" customFormat="1" ht="20.25">
      <c r="A314" s="298" t="s">
        <v>4386</v>
      </c>
      <c r="B314" s="232" t="str">
        <f ca="1">IF(LEN(A314)=0,"",INDEX('Smelter Reference List'!$A:$A,MATCH($A314,'Smelter Reference List'!$E:$E,0)))</f>
        <v>Tungsten</v>
      </c>
      <c r="C314" s="297" t="str">
        <f ca="1">IF(LEN(A314)=0,"",INDEX('Smelter Reference List'!$C:$C,MATCH($A314,'Smelter Reference List'!$E:$E,0)))</f>
        <v>Xinfeng Huarui Tungsten &amp; Molybdenum New Material Co., Ltd.</v>
      </c>
      <c r="D314" s="161" t="str">
        <f ca="1">IF(ISERROR($S314),"",OFFSET('Smelter Reference List'!$C$4,$S314-4,0)&amp;"")</f>
        <v>Xinfeng Huarui Tungsten &amp; Molybdenum New Material Co., Ltd.</v>
      </c>
      <c r="E314" s="161" t="str">
        <f ca="1">IF(ISERROR($S314),"",OFFSET('Smelter Reference List'!$D$4,$S314-4,0)&amp;"")</f>
        <v>CHINA</v>
      </c>
      <c r="F314" s="161" t="str">
        <f ca="1">IF(ISERROR($S314),"",OFFSET('Smelter Reference List'!$E$4,$S314-4,0))</f>
        <v>CID002830</v>
      </c>
      <c r="G314" s="161" t="str">
        <f ca="1">IF(C314=$U$4,"Enter smelter details", IF(ISERROR($S314),"",OFFSET('Smelter Reference List'!$F$4,$S314-4,0)))</f>
        <v>CFSI</v>
      </c>
      <c r="H314" s="247">
        <f ca="1">IF(ISERROR($S314),"",OFFSET('Smelter Reference List'!$G$4,$S314-4,0))</f>
        <v>0</v>
      </c>
      <c r="I314" s="248" t="str">
        <f ca="1">IF(ISERROR($S314),"",OFFSET('Smelter Reference List'!$H$4,$S314-4,0))</f>
        <v>Ganzhou</v>
      </c>
      <c r="J314" s="248" t="str">
        <f ca="1">IF(ISERROR($S314),"",OFFSET('Smelter Reference List'!$I$4,$S314-4,0))</f>
        <v>Jiangxi</v>
      </c>
      <c r="K314" s="245"/>
      <c r="L314" s="245"/>
      <c r="M314" s="245"/>
      <c r="N314" s="245"/>
      <c r="O314" s="245"/>
      <c r="P314" s="245"/>
      <c r="Q314" s="246"/>
      <c r="R314" s="233"/>
      <c r="S314" s="234">
        <f ca="1">IF(C314="",NA(),MATCH($B314&amp;$C314,'Smelter Reference List'!$J:$J,0))</f>
        <v>533</v>
      </c>
      <c r="T314" s="235"/>
      <c r="U314" s="235">
        <f t="shared" ca="1" si="10"/>
        <v>0</v>
      </c>
      <c r="V314" s="235"/>
      <c r="W314" s="235"/>
      <c r="Y314" s="228" t="str">
        <f t="shared" ca="1" si="11"/>
        <v>TungstenXinfeng Huarui Tungsten &amp; Molybdenum New Material Co., Ltd.</v>
      </c>
    </row>
    <row r="315" spans="1:25" s="228" customFormat="1" ht="20.25">
      <c r="A315" s="298" t="s">
        <v>4366</v>
      </c>
      <c r="B315" s="232" t="str">
        <f ca="1">IF(LEN(A315)=0,"",INDEX('Smelter Reference List'!$A:$A,MATCH($A315,'Smelter Reference List'!$E:$E,0)))</f>
        <v>Tungsten</v>
      </c>
      <c r="C315" s="297" t="str">
        <f ca="1">IF(LEN(A315)=0,"",INDEX('Smelter Reference List'!$C:$C,MATCH($A315,'Smelter Reference List'!$E:$E,0)))</f>
        <v>ACL Metais Eireli</v>
      </c>
      <c r="D315" s="161" t="str">
        <f ca="1">IF(ISERROR($S315),"",OFFSET('Smelter Reference List'!$C$4,$S315-4,0)&amp;"")</f>
        <v>ACL Metais Eireli</v>
      </c>
      <c r="E315" s="161" t="str">
        <f ca="1">IF(ISERROR($S315),"",OFFSET('Smelter Reference List'!$D$4,$S315-4,0)&amp;"")</f>
        <v>BRAZIL</v>
      </c>
      <c r="F315" s="161" t="str">
        <f ca="1">IF(ISERROR($S315),"",OFFSET('Smelter Reference List'!$E$4,$S315-4,0))</f>
        <v>CID002833</v>
      </c>
      <c r="G315" s="161" t="str">
        <f ca="1">IF(C315=$U$4,"Enter smelter details", IF(ISERROR($S315),"",OFFSET('Smelter Reference List'!$F$4,$S315-4,0)))</f>
        <v>CFSI</v>
      </c>
      <c r="H315" s="247">
        <f ca="1">IF(ISERROR($S315),"",OFFSET('Smelter Reference List'!$G$4,$S315-4,0))</f>
        <v>0</v>
      </c>
      <c r="I315" s="248" t="str">
        <f ca="1">IF(ISERROR($S315),"",OFFSET('Smelter Reference List'!$H$4,$S315-4,0))</f>
        <v>Araçariguama</v>
      </c>
      <c r="J315" s="248" t="str">
        <f ca="1">IF(ISERROR($S315),"",OFFSET('Smelter Reference List'!$I$4,$S315-4,0))</f>
        <v>São Paulo</v>
      </c>
      <c r="K315" s="245"/>
      <c r="L315" s="245"/>
      <c r="M315" s="245"/>
      <c r="N315" s="245"/>
      <c r="O315" s="245"/>
      <c r="P315" s="245"/>
      <c r="Q315" s="246"/>
      <c r="R315" s="233"/>
      <c r="S315" s="234">
        <f ca="1">IF(C315="",NA(),MATCH($B315&amp;$C315,'Smelter Reference List'!$J:$J,0))</f>
        <v>470</v>
      </c>
      <c r="T315" s="235"/>
      <c r="U315" s="235">
        <f t="shared" ca="1" si="10"/>
        <v>0</v>
      </c>
      <c r="V315" s="235"/>
      <c r="W315" s="235"/>
      <c r="Y315" s="228" t="str">
        <f t="shared" ca="1" si="11"/>
        <v>TungstenACL Metais Eireli</v>
      </c>
    </row>
    <row r="316" spans="1:25" s="228" customFormat="1" ht="20.25">
      <c r="A316" s="298" t="s">
        <v>4371</v>
      </c>
      <c r="B316" s="232" t="str">
        <f ca="1">IF(LEN(A316)=0,"",INDEX('Smelter Reference List'!$A:$A,MATCH($A316,'Smelter Reference List'!$E:$E,0)))</f>
        <v>Tantalum</v>
      </c>
      <c r="C316" s="297" t="str">
        <f ca="1">IF(LEN(A316)=0,"",INDEX('Smelter Reference List'!$C:$C,MATCH($A316,'Smelter Reference List'!$E:$E,0)))</f>
        <v>Jiangxi Tuohong New Raw Material</v>
      </c>
      <c r="D316" s="161" t="str">
        <f ca="1">IF(ISERROR($S316),"",OFFSET('Smelter Reference List'!$C$4,$S316-4,0)&amp;"")</f>
        <v>Jiangxi Tuohong New Raw Material</v>
      </c>
      <c r="E316" s="161" t="str">
        <f ca="1">IF(ISERROR($S316),"",OFFSET('Smelter Reference List'!$D$4,$S316-4,0)&amp;"")</f>
        <v>CHINA</v>
      </c>
      <c r="F316" s="161" t="str">
        <f ca="1">IF(ISERROR($S316),"",OFFSET('Smelter Reference List'!$E$4,$S316-4,0))</f>
        <v>CID002842</v>
      </c>
      <c r="G316" s="161" t="str">
        <f ca="1">IF(C316=$U$4,"Enter smelter details", IF(ISERROR($S316),"",OFFSET('Smelter Reference List'!$F$4,$S316-4,0)))</f>
        <v>CFSI</v>
      </c>
      <c r="H316" s="247">
        <f ca="1">IF(ISERROR($S316),"",OFFSET('Smelter Reference List'!$G$4,$S316-4,0))</f>
        <v>0</v>
      </c>
      <c r="I316" s="248" t="str">
        <f ca="1">IF(ISERROR($S316),"",OFFSET('Smelter Reference List'!$H$4,$S316-4,0))</f>
        <v>Yi Chun City</v>
      </c>
      <c r="J316" s="248" t="str">
        <f ca="1">IF(ISERROR($S316),"",OFFSET('Smelter Reference List'!$I$4,$S316-4,0))</f>
        <v>Jiangxi</v>
      </c>
      <c r="K316" s="245"/>
      <c r="L316" s="245"/>
      <c r="M316" s="245"/>
      <c r="N316" s="245"/>
      <c r="O316" s="245"/>
      <c r="P316" s="245"/>
      <c r="Q316" s="246"/>
      <c r="R316" s="233"/>
      <c r="S316" s="234">
        <f ca="1">IF(C316="",NA(),MATCH($B316&amp;$C316,'Smelter Reference List'!$J:$J,0))</f>
        <v>265</v>
      </c>
      <c r="T316" s="235"/>
      <c r="U316" s="235">
        <f t="shared" ca="1" si="10"/>
        <v>0</v>
      </c>
      <c r="V316" s="235"/>
      <c r="W316" s="235"/>
      <c r="Y316" s="228" t="str">
        <f t="shared" ca="1" si="11"/>
        <v>TantalumJiangxi Tuohong New Raw Material</v>
      </c>
    </row>
    <row r="317" spans="1:25" s="228" customFormat="1" ht="20.25">
      <c r="A317" s="298" t="s">
        <v>4382</v>
      </c>
      <c r="B317" s="232" t="str">
        <f ca="1">IF(LEN(A317)=0,"",INDEX('Smelter Reference List'!$A:$A,MATCH($A317,'Smelter Reference List'!$E:$E,0)))</f>
        <v>Tungsten</v>
      </c>
      <c r="C317" s="297" t="str">
        <f ca="1">IF(LEN(A317)=0,"",INDEX('Smelter Reference List'!$C:$C,MATCH($A317,'Smelter Reference List'!$E:$E,0)))</f>
        <v>Woltech Korea Co., Ltd.</v>
      </c>
      <c r="D317" s="161" t="str">
        <f ca="1">IF(ISERROR($S317),"",OFFSET('Smelter Reference List'!$C$4,$S317-4,0)&amp;"")</f>
        <v>Woltech Korea Co., Ltd.</v>
      </c>
      <c r="E317" s="161" t="str">
        <f ca="1">IF(ISERROR($S317),"",OFFSET('Smelter Reference List'!$D$4,$S317-4,0)&amp;"")</f>
        <v>KOREA, REPUBLIC OF</v>
      </c>
      <c r="F317" s="161" t="str">
        <f ca="1">IF(ISERROR($S317),"",OFFSET('Smelter Reference List'!$E$4,$S317-4,0))</f>
        <v>CID002843</v>
      </c>
      <c r="G317" s="161" t="str">
        <f ca="1">IF(C317=$U$4,"Enter smelter details", IF(ISERROR($S317),"",OFFSET('Smelter Reference List'!$F$4,$S317-4,0)))</f>
        <v>CFSI</v>
      </c>
      <c r="H317" s="247">
        <f ca="1">IF(ISERROR($S317),"",OFFSET('Smelter Reference List'!$G$4,$S317-4,0))</f>
        <v>0</v>
      </c>
      <c r="I317" s="248" t="str">
        <f ca="1">IF(ISERROR($S317),"",OFFSET('Smelter Reference List'!$H$4,$S317-4,0))</f>
        <v>Gyeongju</v>
      </c>
      <c r="J317" s="248" t="str">
        <f ca="1">IF(ISERROR($S317),"",OFFSET('Smelter Reference List'!$I$4,$S317-4,0))</f>
        <v>Gyeongsanbuk</v>
      </c>
      <c r="K317" s="245"/>
      <c r="L317" s="245"/>
      <c r="M317" s="245"/>
      <c r="N317" s="245"/>
      <c r="O317" s="245"/>
      <c r="P317" s="245"/>
      <c r="Q317" s="246"/>
      <c r="R317" s="233"/>
      <c r="S317" s="234">
        <f ca="1">IF(C317="",NA(),MATCH($B317&amp;$C317,'Smelter Reference List'!$J:$J,0))</f>
        <v>529</v>
      </c>
      <c r="T317" s="235"/>
      <c r="U317" s="235">
        <f t="shared" ca="1" si="10"/>
        <v>0</v>
      </c>
      <c r="V317" s="235"/>
      <c r="W317" s="235"/>
      <c r="Y317" s="228" t="str">
        <f t="shared" ca="1" si="11"/>
        <v>TungstenWoltech Korea Co., Ltd.</v>
      </c>
    </row>
    <row r="318" spans="1:25" s="228" customFormat="1" ht="20.25">
      <c r="A318" s="298" t="s">
        <v>4392</v>
      </c>
      <c r="B318" s="232" t="str">
        <f ca="1">IF(LEN(A318)=0,"",INDEX('Smelter Reference List'!$A:$A,MATCH($A318,'Smelter Reference List'!$E:$E,0)))</f>
        <v>Tin</v>
      </c>
      <c r="C318" s="297" t="str">
        <f ca="1">IF(LEN(A318)=0,"",INDEX('Smelter Reference List'!$C:$C,MATCH($A318,'Smelter Reference List'!$E:$E,0)))</f>
        <v>HuiChang Hill Tin Industry Co., Ltd.</v>
      </c>
      <c r="D318" s="161" t="str">
        <f ca="1">IF(ISERROR($S318),"",OFFSET('Smelter Reference List'!$C$4,$S318-4,0)&amp;"")</f>
        <v>HuiChang Hill Tin Industry Co., Ltd.</v>
      </c>
      <c r="E318" s="161" t="str">
        <f ca="1">IF(ISERROR($S318),"",OFFSET('Smelter Reference List'!$D$4,$S318-4,0)&amp;"")</f>
        <v>CHINA</v>
      </c>
      <c r="F318" s="161" t="str">
        <f ca="1">IF(ISERROR($S318),"",OFFSET('Smelter Reference List'!$E$4,$S318-4,0))</f>
        <v>CID002844</v>
      </c>
      <c r="G318" s="161" t="str">
        <f ca="1">IF(C318=$U$4,"Enter smelter details", IF(ISERROR($S318),"",OFFSET('Smelter Reference List'!$F$4,$S318-4,0)))</f>
        <v>CFSI</v>
      </c>
      <c r="H318" s="247">
        <f ca="1">IF(ISERROR($S318),"",OFFSET('Smelter Reference List'!$G$4,$S318-4,0))</f>
        <v>0</v>
      </c>
      <c r="I318" s="248" t="str">
        <f ca="1">IF(ISERROR($S318),"",OFFSET('Smelter Reference List'!$H$4,$S318-4,0))</f>
        <v>Ganzhou</v>
      </c>
      <c r="J318" s="248" t="str">
        <f ca="1">IF(ISERROR($S318),"",OFFSET('Smelter Reference List'!$I$4,$S318-4,0))</f>
        <v>Jiangxi</v>
      </c>
      <c r="K318" s="245"/>
      <c r="L318" s="245"/>
      <c r="M318" s="245"/>
      <c r="N318" s="245"/>
      <c r="O318" s="245"/>
      <c r="P318" s="245"/>
      <c r="Q318" s="246"/>
      <c r="R318" s="233"/>
      <c r="S318" s="234">
        <f ca="1">IF(C318="",NA(),MATCH($B318&amp;$C318,'Smelter Reference List'!$J:$J,0))</f>
        <v>362</v>
      </c>
      <c r="T318" s="235"/>
      <c r="U318" s="235">
        <f t="shared" ca="1" si="10"/>
        <v>0</v>
      </c>
      <c r="V318" s="235"/>
      <c r="W318" s="235"/>
      <c r="Y318" s="228" t="str">
        <f t="shared" ca="1" si="11"/>
        <v>TinHuiChang Hill Tin Industry Co., Ltd.</v>
      </c>
    </row>
    <row r="319" spans="1:25" s="228" customFormat="1" ht="20.25">
      <c r="A319" s="298" t="s">
        <v>4374</v>
      </c>
      <c r="B319" s="232" t="str">
        <f ca="1">IF(LEN(A319)=0,"",INDEX('Smelter Reference List'!$A:$A,MATCH($A319,'Smelter Reference List'!$E:$E,0)))</f>
        <v>Tungsten</v>
      </c>
      <c r="C319" s="297" t="str">
        <f ca="1">IF(LEN(A319)=0,"",INDEX('Smelter Reference List'!$C:$C,MATCH($A319,'Smelter Reference List'!$E:$E,0)))</f>
        <v>Moliren Ltd</v>
      </c>
      <c r="D319" s="161" t="str">
        <f ca="1">IF(ISERROR($S319),"",OFFSET('Smelter Reference List'!$C$4,$S319-4,0)&amp;"")</f>
        <v>Moliren Ltd</v>
      </c>
      <c r="E319" s="161" t="str">
        <f ca="1">IF(ISERROR($S319),"",OFFSET('Smelter Reference List'!$D$4,$S319-4,0)&amp;"")</f>
        <v>RUSSIAN FEDERATION</v>
      </c>
      <c r="F319" s="161" t="str">
        <f ca="1">IF(ISERROR($S319),"",OFFSET('Smelter Reference List'!$E$4,$S319-4,0))</f>
        <v>CID002845</v>
      </c>
      <c r="G319" s="161" t="str">
        <f ca="1">IF(C319=$U$4,"Enter smelter details", IF(ISERROR($S319),"",OFFSET('Smelter Reference List'!$F$4,$S319-4,0)))</f>
        <v>CFSI</v>
      </c>
      <c r="H319" s="247">
        <f ca="1">IF(ISERROR($S319),"",OFFSET('Smelter Reference List'!$G$4,$S319-4,0))</f>
        <v>0</v>
      </c>
      <c r="I319" s="248" t="str">
        <f ca="1">IF(ISERROR($S319),"",OFFSET('Smelter Reference List'!$H$4,$S319-4,0))</f>
        <v>Roshal</v>
      </c>
      <c r="J319" s="248" t="str">
        <f ca="1">IF(ISERROR($S319),"",OFFSET('Smelter Reference List'!$I$4,$S319-4,0))</f>
        <v>Moscow Region</v>
      </c>
      <c r="K319" s="245"/>
      <c r="L319" s="245"/>
      <c r="M319" s="245"/>
      <c r="N319" s="245"/>
      <c r="O319" s="245"/>
      <c r="P319" s="245"/>
      <c r="Q319" s="246"/>
      <c r="R319" s="233"/>
      <c r="S319" s="234">
        <f ca="1">IF(C319="",NA(),MATCH($B319&amp;$C319,'Smelter Reference List'!$J:$J,0))</f>
        <v>516</v>
      </c>
      <c r="T319" s="235"/>
      <c r="U319" s="235">
        <f t="shared" ca="1" si="10"/>
        <v>0</v>
      </c>
      <c r="V319" s="235"/>
      <c r="W319" s="235"/>
      <c r="Y319" s="228" t="str">
        <f t="shared" ca="1" si="11"/>
        <v>TungstenMoliren Ltd</v>
      </c>
    </row>
    <row r="320" spans="1:25" s="228" customFormat="1" ht="20.25">
      <c r="A320" s="298" t="s">
        <v>4358</v>
      </c>
      <c r="B320" s="232" t="str">
        <f ca="1">IF(LEN(A320)=0,"",INDEX('Smelter Reference List'!$A:$A,MATCH($A320,'Smelter Reference List'!$E:$E,0)))</f>
        <v>Tin</v>
      </c>
      <c r="C320" s="297" t="str">
        <f ca="1">IF(LEN(A320)=0,"",INDEX('Smelter Reference List'!$C:$C,MATCH($A320,'Smelter Reference List'!$E:$E,0)))</f>
        <v>Gejiu Fengming Metallurgy Chemical Plant</v>
      </c>
      <c r="D320" s="161" t="str">
        <f ca="1">IF(ISERROR($S320),"",OFFSET('Smelter Reference List'!$C$4,$S320-4,0)&amp;"")</f>
        <v>Gejiu Fengming Metallurgy Chemical Plant</v>
      </c>
      <c r="E320" s="161" t="str">
        <f ca="1">IF(ISERROR($S320),"",OFFSET('Smelter Reference List'!$D$4,$S320-4,0)&amp;"")</f>
        <v>CHINA</v>
      </c>
      <c r="F320" s="161" t="str">
        <f ca="1">IF(ISERROR($S320),"",OFFSET('Smelter Reference List'!$E$4,$S320-4,0))</f>
        <v>CID002848</v>
      </c>
      <c r="G320" s="161" t="str">
        <f ca="1">IF(C320=$U$4,"Enter smelter details", IF(ISERROR($S320),"",OFFSET('Smelter Reference List'!$F$4,$S320-4,0)))</f>
        <v>CFSI</v>
      </c>
      <c r="H320" s="247">
        <f ca="1">IF(ISERROR($S320),"",OFFSET('Smelter Reference List'!$G$4,$S320-4,0))</f>
        <v>0</v>
      </c>
      <c r="I320" s="248" t="str">
        <f ca="1">IF(ISERROR($S320),"",OFFSET('Smelter Reference List'!$H$4,$S320-4,0))</f>
        <v>Jijie</v>
      </c>
      <c r="J320" s="248" t="str">
        <f ca="1">IF(ISERROR($S320),"",OFFSET('Smelter Reference List'!$I$4,$S320-4,0))</f>
        <v>Yunnan</v>
      </c>
      <c r="K320" s="245"/>
      <c r="L320" s="245"/>
      <c r="M320" s="245"/>
      <c r="N320" s="245"/>
      <c r="O320" s="245"/>
      <c r="P320" s="245"/>
      <c r="Q320" s="246"/>
      <c r="R320" s="233"/>
      <c r="S320" s="234">
        <f ca="1">IF(C320="",NA(),MATCH($B320&amp;$C320,'Smelter Reference List'!$J:$J,0))</f>
        <v>350</v>
      </c>
      <c r="T320" s="235"/>
      <c r="U320" s="235">
        <f t="shared" ca="1" si="10"/>
        <v>0</v>
      </c>
      <c r="V320" s="235"/>
      <c r="W320" s="235"/>
      <c r="Y320" s="228" t="str">
        <f t="shared" ca="1" si="11"/>
        <v>TinGejiu Fengming Metallurgy Chemical Plant</v>
      </c>
    </row>
    <row r="321" spans="1:25" s="228" customFormat="1" ht="20.25">
      <c r="A321" s="298" t="s">
        <v>4361</v>
      </c>
      <c r="B321" s="232" t="str">
        <f ca="1">IF(LEN(A321)=0,"",INDEX('Smelter Reference List'!$A:$A,MATCH($A321,'Smelter Reference List'!$E:$E,0)))</f>
        <v>Tin</v>
      </c>
      <c r="C321" s="297" t="str">
        <f ca="1">IF(LEN(A321)=0,"",INDEX('Smelter Reference List'!$C:$C,MATCH($A321,'Smelter Reference List'!$E:$E,0)))</f>
        <v>Guanyang Guida Nonferrous Metal Smelting Plant</v>
      </c>
      <c r="D321" s="161" t="str">
        <f ca="1">IF(ISERROR($S321),"",OFFSET('Smelter Reference List'!$C$4,$S321-4,0)&amp;"")</f>
        <v>Guanyang Guida Nonferrous Metal Smelting Plant</v>
      </c>
      <c r="E321" s="161" t="str">
        <f ca="1">IF(ISERROR($S321),"",OFFSET('Smelter Reference List'!$D$4,$S321-4,0)&amp;"")</f>
        <v>CHINA</v>
      </c>
      <c r="F321" s="161" t="str">
        <f ca="1">IF(ISERROR($S321),"",OFFSET('Smelter Reference List'!$E$4,$S321-4,0))</f>
        <v>CID002849</v>
      </c>
      <c r="G321" s="161" t="str">
        <f ca="1">IF(C321=$U$4,"Enter smelter details", IF(ISERROR($S321),"",OFFSET('Smelter Reference List'!$F$4,$S321-4,0)))</f>
        <v>CFSI</v>
      </c>
      <c r="H321" s="247">
        <f ca="1">IF(ISERROR($S321),"",OFFSET('Smelter Reference List'!$G$4,$S321-4,0))</f>
        <v>0</v>
      </c>
      <c r="I321" s="248" t="str">
        <f ca="1">IF(ISERROR($S321),"",OFFSET('Smelter Reference List'!$H$4,$S321-4,0))</f>
        <v>Guanyang</v>
      </c>
      <c r="J321" s="248" t="str">
        <f ca="1">IF(ISERROR($S321),"",OFFSET('Smelter Reference List'!$I$4,$S321-4,0))</f>
        <v>Guangxi</v>
      </c>
      <c r="K321" s="245"/>
      <c r="L321" s="245"/>
      <c r="M321" s="245"/>
      <c r="N321" s="245"/>
      <c r="O321" s="245"/>
      <c r="P321" s="245"/>
      <c r="Q321" s="246"/>
      <c r="R321" s="233"/>
      <c r="S321" s="234">
        <f ca="1">IF(C321="",NA(),MATCH($B321&amp;$C321,'Smelter Reference List'!$J:$J,0))</f>
        <v>361</v>
      </c>
      <c r="T321" s="235"/>
      <c r="U321" s="235">
        <f t="shared" ca="1" si="10"/>
        <v>0</v>
      </c>
      <c r="V321" s="235"/>
      <c r="W321" s="235"/>
      <c r="Y321" s="228" t="str">
        <f t="shared" ca="1" si="11"/>
        <v>TinGuanyang Guida Nonferrous Metal Smelting Plant</v>
      </c>
    </row>
    <row r="322" spans="1:25" s="228" customFormat="1" ht="20.25">
      <c r="A322" s="298" t="s">
        <v>4676</v>
      </c>
      <c r="B322" s="232" t="str">
        <f ca="1">IF(LEN(A322)=0,"",INDEX('Smelter Reference List'!$A:$A,MATCH($A322,'Smelter Reference List'!$E:$E,0)))</f>
        <v>Gold</v>
      </c>
      <c r="C322" s="297" t="str">
        <f ca="1">IF(LEN(A322)=0,"",INDEX('Smelter Reference List'!$C:$C,MATCH($A322,'Smelter Reference List'!$E:$E,0)))</f>
        <v>AURA-II</v>
      </c>
      <c r="D322" s="161" t="str">
        <f ca="1">IF(ISERROR($S322),"",OFFSET('Smelter Reference List'!$C$4,$S322-4,0)&amp;"")</f>
        <v>AURA-II</v>
      </c>
      <c r="E322" s="161" t="str">
        <f ca="1">IF(ISERROR($S322),"",OFFSET('Smelter Reference List'!$D$4,$S322-4,0)&amp;"")</f>
        <v>UNITED STATES</v>
      </c>
      <c r="F322" s="161" t="str">
        <f ca="1">IF(ISERROR($S322),"",OFFSET('Smelter Reference List'!$E$4,$S322-4,0))</f>
        <v>CID002851</v>
      </c>
      <c r="G322" s="161" t="str">
        <f ca="1">IF(C322=$U$4,"Enter smelter details", IF(ISERROR($S322),"",OFFSET('Smelter Reference List'!$F$4,$S322-4,0)))</f>
        <v>CFSI</v>
      </c>
      <c r="H322" s="247">
        <f ca="1">IF(ISERROR($S322),"",OFFSET('Smelter Reference List'!$G$4,$S322-4,0))</f>
        <v>0</v>
      </c>
      <c r="I322" s="248" t="str">
        <f ca="1">IF(ISERROR($S322),"",OFFSET('Smelter Reference List'!$H$4,$S322-4,0))</f>
        <v>Milwaukee</v>
      </c>
      <c r="J322" s="248" t="str">
        <f ca="1">IF(ISERROR($S322),"",OFFSET('Smelter Reference List'!$I$4,$S322-4,0))</f>
        <v>Wisconsin</v>
      </c>
      <c r="K322" s="245"/>
      <c r="L322" s="245"/>
      <c r="M322" s="245"/>
      <c r="N322" s="245"/>
      <c r="O322" s="245"/>
      <c r="P322" s="245"/>
      <c r="Q322" s="246"/>
      <c r="R322" s="233"/>
      <c r="S322" s="234">
        <f ca="1">IF(C322="",NA(),MATCH($B322&amp;$C322,'Smelter Reference List'!$J:$J,0))</f>
        <v>25</v>
      </c>
      <c r="T322" s="235"/>
      <c r="U322" s="235">
        <f t="shared" ca="1" si="10"/>
        <v>0</v>
      </c>
      <c r="V322" s="235"/>
      <c r="W322" s="235"/>
      <c r="Y322" s="228" t="str">
        <f t="shared" ca="1" si="11"/>
        <v>GoldAURA-II</v>
      </c>
    </row>
    <row r="323" spans="1:25" s="228" customFormat="1" ht="20.25">
      <c r="A323" s="298" t="s">
        <v>4680</v>
      </c>
      <c r="B323" s="232" t="str">
        <f ca="1">IF(LEN(A323)=0,"",INDEX('Smelter Reference List'!$A:$A,MATCH($A323,'Smelter Reference List'!$E:$E,0)))</f>
        <v>Gold</v>
      </c>
      <c r="C323" s="297" t="str">
        <f ca="1">IF(LEN(A323)=0,"",INDEX('Smelter Reference List'!$C:$C,MATCH($A323,'Smelter Reference List'!$E:$E,0)))</f>
        <v>Bangalore Refinery</v>
      </c>
      <c r="D323" s="161" t="str">
        <f ca="1">IF(ISERROR($S323),"",OFFSET('Smelter Reference List'!$C$4,$S323-4,0)&amp;"")</f>
        <v>Bangalore Refinery</v>
      </c>
      <c r="E323" s="161" t="str">
        <f ca="1">IF(ISERROR($S323),"",OFFSET('Smelter Reference List'!$D$4,$S323-4,0)&amp;"")</f>
        <v>INDIA</v>
      </c>
      <c r="F323" s="161" t="str">
        <f ca="1">IF(ISERROR($S323),"",OFFSET('Smelter Reference List'!$E$4,$S323-4,0))</f>
        <v>CID002863</v>
      </c>
      <c r="G323" s="161" t="str">
        <f ca="1">IF(C323=$U$4,"Enter smelter details", IF(ISERROR($S323),"",OFFSET('Smelter Reference List'!$F$4,$S323-4,0)))</f>
        <v>CFSI</v>
      </c>
      <c r="H323" s="247">
        <f ca="1">IF(ISERROR($S323),"",OFFSET('Smelter Reference List'!$G$4,$S323-4,0))</f>
        <v>0</v>
      </c>
      <c r="I323" s="248" t="str">
        <f ca="1">IF(ISERROR($S323),"",OFFSET('Smelter Reference List'!$H$4,$S323-4,0))</f>
        <v>Bangalore</v>
      </c>
      <c r="J323" s="248" t="str">
        <f ca="1">IF(ISERROR($S323),"",OFFSET('Smelter Reference List'!$I$4,$S323-4,0))</f>
        <v>Karnataka</v>
      </c>
      <c r="K323" s="245"/>
      <c r="L323" s="245"/>
      <c r="M323" s="245"/>
      <c r="N323" s="245"/>
      <c r="O323" s="245"/>
      <c r="P323" s="245"/>
      <c r="Q323" s="246"/>
      <c r="R323" s="233"/>
      <c r="S323" s="234">
        <f ca="1">IF(C323="",NA(),MATCH($B323&amp;$C323,'Smelter Reference List'!$J:$J,0))</f>
        <v>27</v>
      </c>
      <c r="T323" s="235"/>
      <c r="U323" s="235">
        <f t="shared" ca="1" si="10"/>
        <v>0</v>
      </c>
      <c r="V323" s="235"/>
      <c r="W323" s="235"/>
      <c r="Y323" s="228" t="str">
        <f t="shared" ca="1" si="11"/>
        <v>GoldBangalore Refinery</v>
      </c>
    </row>
    <row r="324" spans="1:25" s="228" customFormat="1" ht="20.25">
      <c r="A324" s="161" t="s">
        <v>1321</v>
      </c>
      <c r="B324" s="232" t="s">
        <v>2323</v>
      </c>
      <c r="C324" s="297" t="s">
        <v>77</v>
      </c>
      <c r="D324" s="161" t="str">
        <f ca="1">IF(ISERROR($S324),"",OFFSET('Smelter Reference List'!$C$4,$S324-4,0)&amp;"")</f>
        <v>Sumitomo Metal Mining Co., Ltd.</v>
      </c>
      <c r="E324" s="161" t="str">
        <f ca="1">IF(ISERROR($S324),"",OFFSET('Smelter Reference List'!$D$4,$S324-4,0)&amp;"")</f>
        <v>JAPAN</v>
      </c>
      <c r="F324" s="161" t="str">
        <f ca="1">IF(ISERROR($S324),"",OFFSET('Smelter Reference List'!$E$4,$S324-4,0))</f>
        <v>CID001798</v>
      </c>
      <c r="G324" s="161" t="str">
        <f ca="1">IF(C324=$U$4,"Enter smelter details", IF(ISERROR($S324),"",OFFSET('Smelter Reference List'!$F$4,$S324-4,0)))</f>
        <v>CFSI</v>
      </c>
      <c r="H324" s="247">
        <f ca="1">IF(ISERROR($S324),"",OFFSET('Smelter Reference List'!$G$4,$S324-4,0))</f>
        <v>0</v>
      </c>
      <c r="I324" s="248" t="str">
        <f ca="1">IF(ISERROR($S324),"",OFFSET('Smelter Reference List'!$H$4,$S324-4,0))</f>
        <v>Saijo</v>
      </c>
      <c r="J324" s="248" t="str">
        <f ca="1">IF(ISERROR($S324),"",OFFSET('Smelter Reference List'!$I$4,$S324-4,0))</f>
        <v>Ehime</v>
      </c>
      <c r="K324" s="245"/>
      <c r="L324" s="245"/>
      <c r="M324" s="245"/>
      <c r="N324" s="245"/>
      <c r="O324" s="245"/>
      <c r="P324" s="245"/>
      <c r="Q324" s="246"/>
      <c r="R324" s="233"/>
      <c r="S324" s="234">
        <f>IF(C324="",NA(),MATCH($B324&amp;$C324,'Smelter Reference List'!$J:$J,0))</f>
        <v>190</v>
      </c>
      <c r="T324" s="235"/>
      <c r="U324" s="235">
        <f t="shared" ca="1" si="10"/>
        <v>0</v>
      </c>
      <c r="V324" s="235"/>
      <c r="W324" s="235"/>
      <c r="Y324" s="228" t="str">
        <f t="shared" si="11"/>
        <v>GoldSumitomo Metal Mining Co., Ltd.</v>
      </c>
    </row>
    <row r="325" spans="1:25" s="228" customFormat="1" ht="20.25">
      <c r="A325" s="161"/>
      <c r="B325" s="232"/>
      <c r="C325" s="297"/>
      <c r="D325" s="161"/>
      <c r="E325" s="161"/>
      <c r="F325" s="161"/>
      <c r="G325" s="161"/>
      <c r="H325" s="247"/>
      <c r="I325" s="248"/>
      <c r="J325" s="248"/>
      <c r="K325" s="245"/>
      <c r="L325" s="245"/>
      <c r="M325" s="245"/>
      <c r="N325" s="245"/>
      <c r="O325" s="245"/>
      <c r="P325" s="245"/>
      <c r="Q325" s="246"/>
      <c r="R325" s="233"/>
      <c r="S325" s="234"/>
      <c r="T325" s="235"/>
      <c r="U325" s="235"/>
      <c r="V325" s="235"/>
      <c r="W325" s="235"/>
    </row>
    <row r="326" spans="1:25" s="228" customFormat="1" ht="20.25">
      <c r="A326" s="257"/>
      <c r="B326" s="232" t="str">
        <f>IF(LEN(A326)=0,"",INDEX('Smelter Reference List'!$A:$A,MATCH($A326,'Smelter Reference List'!$E:$E,0)))</f>
        <v/>
      </c>
      <c r="C326" s="297" t="str">
        <f>IF(LEN(A326)=0,"",INDEX('Smelter Reference List'!$C:$C,MATCH($A326,'Smelter Reference List'!$E:$E,0)))</f>
        <v/>
      </c>
      <c r="D326" s="161" t="str">
        <f ca="1">IF(ISERROR($S326),"",OFFSET('Smelter Reference List'!$C$4,$S326-4,0)&amp;"")</f>
        <v/>
      </c>
      <c r="E326" s="161" t="str">
        <f ca="1">IF(ISERROR($S326),"",OFFSET('Smelter Reference List'!$D$4,$S326-4,0)&amp;"")</f>
        <v/>
      </c>
      <c r="F326" s="161" t="str">
        <f ca="1">IF(ISERROR($S326),"",OFFSET('Smelter Reference List'!$E$4,$S326-4,0))</f>
        <v/>
      </c>
      <c r="G326" s="161" t="str">
        <f ca="1">IF(C326=$U$4,"Enter smelter details", IF(ISERROR($S326),"",OFFSET('Smelter Reference List'!$F$4,$S326-4,0)))</f>
        <v/>
      </c>
      <c r="H326" s="247" t="str">
        <f ca="1">IF(ISERROR($S326),"",OFFSET('Smelter Reference List'!$G$4,$S326-4,0))</f>
        <v/>
      </c>
      <c r="I326" s="248" t="str">
        <f ca="1">IF(ISERROR($S326),"",OFFSET('Smelter Reference List'!$H$4,$S326-4,0))</f>
        <v/>
      </c>
      <c r="J326" s="248" t="str">
        <f ca="1">IF(ISERROR($S326),"",OFFSET('Smelter Reference List'!$I$4,$S326-4,0))</f>
        <v/>
      </c>
      <c r="K326" s="245"/>
      <c r="L326" s="245"/>
      <c r="M326" s="245"/>
      <c r="N326" s="245"/>
      <c r="O326" s="245"/>
      <c r="P326" s="245"/>
      <c r="Q326" s="246"/>
      <c r="R326" s="233"/>
      <c r="S326" s="234" t="e">
        <f>IF(C326="",NA(),MATCH($B326&amp;$C326,'Smelter Reference List'!$J:$J,0))</f>
        <v>#N/A</v>
      </c>
      <c r="T326" s="235"/>
      <c r="U326" s="235">
        <f t="shared" ca="1" si="10"/>
        <v>0</v>
      </c>
      <c r="V326" s="235"/>
      <c r="W326" s="235"/>
      <c r="Y326" s="228" t="str">
        <f t="shared" si="11"/>
        <v/>
      </c>
    </row>
    <row r="327" spans="1:25" s="228" customFormat="1" ht="20.25">
      <c r="A327" s="257"/>
      <c r="B327" s="232" t="str">
        <f>IF(LEN(A327)=0,"",INDEX('Smelter Reference List'!$A:$A,MATCH($A327,'Smelter Reference List'!$E:$E,0)))</f>
        <v/>
      </c>
      <c r="C327" s="297" t="str">
        <f>IF(LEN(A327)=0,"",INDEX('Smelter Reference List'!$C:$C,MATCH($A327,'Smelter Reference List'!$E:$E,0)))</f>
        <v/>
      </c>
      <c r="D327" s="161" t="str">
        <f ca="1">IF(ISERROR($S327),"",OFFSET('Smelter Reference List'!$C$4,$S327-4,0)&amp;"")</f>
        <v/>
      </c>
      <c r="E327" s="161" t="str">
        <f ca="1">IF(ISERROR($S327),"",OFFSET('Smelter Reference List'!$D$4,$S327-4,0)&amp;"")</f>
        <v/>
      </c>
      <c r="F327" s="161" t="str">
        <f ca="1">IF(ISERROR($S327),"",OFFSET('Smelter Reference List'!$E$4,$S327-4,0))</f>
        <v/>
      </c>
      <c r="G327" s="161" t="str">
        <f ca="1">IF(C327=$U$4,"Enter smelter details", IF(ISERROR($S327),"",OFFSET('Smelter Reference List'!$F$4,$S327-4,0)))</f>
        <v/>
      </c>
      <c r="H327" s="247" t="str">
        <f ca="1">IF(ISERROR($S327),"",OFFSET('Smelter Reference List'!$G$4,$S327-4,0))</f>
        <v/>
      </c>
      <c r="I327" s="248" t="str">
        <f ca="1">IF(ISERROR($S327),"",OFFSET('Smelter Reference List'!$H$4,$S327-4,0))</f>
        <v/>
      </c>
      <c r="J327" s="248" t="str">
        <f ca="1">IF(ISERROR($S327),"",OFFSET('Smelter Reference List'!$I$4,$S327-4,0))</f>
        <v/>
      </c>
      <c r="K327" s="245"/>
      <c r="L327" s="245"/>
      <c r="M327" s="245"/>
      <c r="N327" s="245"/>
      <c r="O327" s="245"/>
      <c r="P327" s="245"/>
      <c r="Q327" s="246"/>
      <c r="R327" s="233"/>
      <c r="S327" s="234" t="e">
        <f>IF(C327="",NA(),MATCH($B327&amp;$C327,'Smelter Reference List'!$J:$J,0))</f>
        <v>#N/A</v>
      </c>
      <c r="T327" s="235"/>
      <c r="U327" s="235">
        <f t="shared" ca="1" si="10"/>
        <v>0</v>
      </c>
      <c r="V327" s="235"/>
      <c r="W327" s="235"/>
      <c r="Y327" s="228" t="str">
        <f t="shared" si="11"/>
        <v/>
      </c>
    </row>
    <row r="328" spans="1:25" s="228" customFormat="1" ht="20.25">
      <c r="A328" s="257"/>
      <c r="B328" s="232" t="str">
        <f>IF(LEN(A328)=0,"",INDEX('Smelter Reference List'!$A:$A,MATCH($A328,'Smelter Reference List'!$E:$E,0)))</f>
        <v/>
      </c>
      <c r="C328" s="297" t="str">
        <f>IF(LEN(A328)=0,"",INDEX('Smelter Reference List'!$C:$C,MATCH($A328,'Smelter Reference List'!$E:$E,0)))</f>
        <v/>
      </c>
      <c r="D328" s="161" t="str">
        <f ca="1">IF(ISERROR($S328),"",OFFSET('Smelter Reference List'!$C$4,$S328-4,0)&amp;"")</f>
        <v/>
      </c>
      <c r="E328" s="161" t="str">
        <f ca="1">IF(ISERROR($S328),"",OFFSET('Smelter Reference List'!$D$4,$S328-4,0)&amp;"")</f>
        <v/>
      </c>
      <c r="F328" s="161" t="str">
        <f ca="1">IF(ISERROR($S328),"",OFFSET('Smelter Reference List'!$E$4,$S328-4,0))</f>
        <v/>
      </c>
      <c r="G328" s="161" t="str">
        <f ca="1">IF(C328=$U$4,"Enter smelter details", IF(ISERROR($S328),"",OFFSET('Smelter Reference List'!$F$4,$S328-4,0)))</f>
        <v/>
      </c>
      <c r="H328" s="247" t="str">
        <f ca="1">IF(ISERROR($S328),"",OFFSET('Smelter Reference List'!$G$4,$S328-4,0))</f>
        <v/>
      </c>
      <c r="I328" s="248" t="str">
        <f ca="1">IF(ISERROR($S328),"",OFFSET('Smelter Reference List'!$H$4,$S328-4,0))</f>
        <v/>
      </c>
      <c r="J328" s="248" t="str">
        <f ca="1">IF(ISERROR($S328),"",OFFSET('Smelter Reference List'!$I$4,$S328-4,0))</f>
        <v/>
      </c>
      <c r="K328" s="245"/>
      <c r="L328" s="245"/>
      <c r="M328" s="245"/>
      <c r="N328" s="245"/>
      <c r="O328" s="245"/>
      <c r="P328" s="245"/>
      <c r="Q328" s="246"/>
      <c r="R328" s="233"/>
      <c r="S328" s="234" t="e">
        <f>IF(C328="",NA(),MATCH($B328&amp;$C328,'Smelter Reference List'!$J:$J,0))</f>
        <v>#N/A</v>
      </c>
      <c r="T328" s="235"/>
      <c r="U328" s="235">
        <f t="shared" ca="1" si="10"/>
        <v>0</v>
      </c>
      <c r="V328" s="235"/>
      <c r="W328" s="235"/>
      <c r="Y328" s="228" t="str">
        <f t="shared" si="11"/>
        <v/>
      </c>
    </row>
    <row r="329" spans="1:25" s="228" customFormat="1" ht="20.25">
      <c r="A329" s="257"/>
      <c r="B329" s="232" t="str">
        <f>IF(LEN(A329)=0,"",INDEX('Smelter Reference List'!$A:$A,MATCH($A329,'Smelter Reference List'!$E:$E,0)))</f>
        <v/>
      </c>
      <c r="C329" s="297" t="str">
        <f>IF(LEN(A329)=0,"",INDEX('Smelter Reference List'!$C:$C,MATCH($A329,'Smelter Reference List'!$E:$E,0)))</f>
        <v/>
      </c>
      <c r="D329" s="161" t="str">
        <f ca="1">IF(ISERROR($S329),"",OFFSET('Smelter Reference List'!$C$4,$S329-4,0)&amp;"")</f>
        <v/>
      </c>
      <c r="E329" s="161" t="str">
        <f ca="1">IF(ISERROR($S329),"",OFFSET('Smelter Reference List'!$D$4,$S329-4,0)&amp;"")</f>
        <v/>
      </c>
      <c r="F329" s="161" t="str">
        <f ca="1">IF(ISERROR($S329),"",OFFSET('Smelter Reference List'!$E$4,$S329-4,0))</f>
        <v/>
      </c>
      <c r="G329" s="161" t="str">
        <f ca="1">IF(C329=$U$4,"Enter smelter details", IF(ISERROR($S329),"",OFFSET('Smelter Reference List'!$F$4,$S329-4,0)))</f>
        <v/>
      </c>
      <c r="H329" s="247" t="str">
        <f ca="1">IF(ISERROR($S329),"",OFFSET('Smelter Reference List'!$G$4,$S329-4,0))</f>
        <v/>
      </c>
      <c r="I329" s="248" t="str">
        <f ca="1">IF(ISERROR($S329),"",OFFSET('Smelter Reference List'!$H$4,$S329-4,0))</f>
        <v/>
      </c>
      <c r="J329" s="248" t="str">
        <f ca="1">IF(ISERROR($S329),"",OFFSET('Smelter Reference List'!$I$4,$S329-4,0))</f>
        <v/>
      </c>
      <c r="K329" s="245"/>
      <c r="L329" s="245"/>
      <c r="M329" s="245"/>
      <c r="N329" s="245"/>
      <c r="O329" s="245"/>
      <c r="P329" s="245"/>
      <c r="Q329" s="246"/>
      <c r="R329" s="233"/>
      <c r="S329" s="234" t="e">
        <f>IF(C329="",NA(),MATCH($B329&amp;$C329,'Smelter Reference List'!$J:$J,0))</f>
        <v>#N/A</v>
      </c>
      <c r="T329" s="235"/>
      <c r="U329" s="235">
        <f t="shared" ca="1" si="10"/>
        <v>0</v>
      </c>
      <c r="V329" s="235"/>
      <c r="W329" s="235"/>
      <c r="Y329" s="228" t="str">
        <f t="shared" si="11"/>
        <v/>
      </c>
    </row>
    <row r="330" spans="1:25" s="228" customFormat="1" ht="20.25">
      <c r="A330" s="257"/>
      <c r="B330" s="232" t="str">
        <f>IF(LEN(A330)=0,"",INDEX('Smelter Reference List'!$A:$A,MATCH($A330,'Smelter Reference List'!$E:$E,0)))</f>
        <v/>
      </c>
      <c r="C330" s="297" t="str">
        <f>IF(LEN(A330)=0,"",INDEX('Smelter Reference List'!$C:$C,MATCH($A330,'Smelter Reference List'!$E:$E,0)))</f>
        <v/>
      </c>
      <c r="D330" s="161" t="str">
        <f ca="1">IF(ISERROR($S330),"",OFFSET('Smelter Reference List'!$C$4,$S330-4,0)&amp;"")</f>
        <v/>
      </c>
      <c r="E330" s="161" t="str">
        <f ca="1">IF(ISERROR($S330),"",OFFSET('Smelter Reference List'!$D$4,$S330-4,0)&amp;"")</f>
        <v/>
      </c>
      <c r="F330" s="161" t="str">
        <f ca="1">IF(ISERROR($S330),"",OFFSET('Smelter Reference List'!$E$4,$S330-4,0))</f>
        <v/>
      </c>
      <c r="G330" s="161" t="str">
        <f ca="1">IF(C330=$U$4,"Enter smelter details", IF(ISERROR($S330),"",OFFSET('Smelter Reference List'!$F$4,$S330-4,0)))</f>
        <v/>
      </c>
      <c r="H330" s="247" t="str">
        <f ca="1">IF(ISERROR($S330),"",OFFSET('Smelter Reference List'!$G$4,$S330-4,0))</f>
        <v/>
      </c>
      <c r="I330" s="248" t="str">
        <f ca="1">IF(ISERROR($S330),"",OFFSET('Smelter Reference List'!$H$4,$S330-4,0))</f>
        <v/>
      </c>
      <c r="J330" s="248" t="str">
        <f ca="1">IF(ISERROR($S330),"",OFFSET('Smelter Reference List'!$I$4,$S330-4,0))</f>
        <v/>
      </c>
      <c r="K330" s="245"/>
      <c r="L330" s="245"/>
      <c r="M330" s="245"/>
      <c r="N330" s="245"/>
      <c r="O330" s="245"/>
      <c r="P330" s="245"/>
      <c r="Q330" s="246"/>
      <c r="R330" s="233"/>
      <c r="S330" s="234" t="e">
        <f>IF(C330="",NA(),MATCH($B330&amp;$C330,'Smelter Reference List'!$J:$J,0))</f>
        <v>#N/A</v>
      </c>
      <c r="T330" s="235"/>
      <c r="U330" s="235">
        <f t="shared" ca="1" si="10"/>
        <v>0</v>
      </c>
      <c r="V330" s="235"/>
      <c r="W330" s="235"/>
      <c r="Y330" s="228" t="str">
        <f t="shared" si="11"/>
        <v/>
      </c>
    </row>
    <row r="331" spans="1:25" s="228" customFormat="1" ht="20.25">
      <c r="A331" s="257"/>
      <c r="B331" s="232" t="str">
        <f>IF(LEN(A331)=0,"",INDEX('Smelter Reference List'!$A:$A,MATCH($A331,'Smelter Reference List'!$E:$E,0)))</f>
        <v/>
      </c>
      <c r="C331" s="297" t="str">
        <f>IF(LEN(A331)=0,"",INDEX('Smelter Reference List'!$C:$C,MATCH($A331,'Smelter Reference List'!$E:$E,0)))</f>
        <v/>
      </c>
      <c r="D331" s="161" t="str">
        <f ca="1">IF(ISERROR($S331),"",OFFSET('Smelter Reference List'!$C$4,$S331-4,0)&amp;"")</f>
        <v/>
      </c>
      <c r="E331" s="161" t="str">
        <f ca="1">IF(ISERROR($S331),"",OFFSET('Smelter Reference List'!$D$4,$S331-4,0)&amp;"")</f>
        <v/>
      </c>
      <c r="F331" s="161" t="str">
        <f ca="1">IF(ISERROR($S331),"",OFFSET('Smelter Reference List'!$E$4,$S331-4,0))</f>
        <v/>
      </c>
      <c r="G331" s="161" t="str">
        <f ca="1">IF(C331=$U$4,"Enter smelter details", IF(ISERROR($S331),"",OFFSET('Smelter Reference List'!$F$4,$S331-4,0)))</f>
        <v/>
      </c>
      <c r="H331" s="247" t="str">
        <f ca="1">IF(ISERROR($S331),"",OFFSET('Smelter Reference List'!$G$4,$S331-4,0))</f>
        <v/>
      </c>
      <c r="I331" s="248" t="str">
        <f ca="1">IF(ISERROR($S331),"",OFFSET('Smelter Reference List'!$H$4,$S331-4,0))</f>
        <v/>
      </c>
      <c r="J331" s="248" t="str">
        <f ca="1">IF(ISERROR($S331),"",OFFSET('Smelter Reference List'!$I$4,$S331-4,0))</f>
        <v/>
      </c>
      <c r="K331" s="245"/>
      <c r="L331" s="245"/>
      <c r="M331" s="245"/>
      <c r="N331" s="245"/>
      <c r="O331" s="245"/>
      <c r="P331" s="245"/>
      <c r="Q331" s="246"/>
      <c r="R331" s="233"/>
      <c r="S331" s="234" t="e">
        <f>IF(C331="",NA(),MATCH($B331&amp;$C331,'Smelter Reference List'!$J:$J,0))</f>
        <v>#N/A</v>
      </c>
      <c r="T331" s="235"/>
      <c r="U331" s="235">
        <f t="shared" ca="1" si="10"/>
        <v>0</v>
      </c>
      <c r="V331" s="235"/>
      <c r="W331" s="235"/>
      <c r="Y331" s="228" t="str">
        <f t="shared" si="11"/>
        <v/>
      </c>
    </row>
    <row r="332" spans="1:25" s="228" customFormat="1" ht="20.25">
      <c r="A332" s="257"/>
      <c r="B332" s="232" t="str">
        <f>IF(LEN(A332)=0,"",INDEX('Smelter Reference List'!$A:$A,MATCH($A332,'Smelter Reference List'!$E:$E,0)))</f>
        <v/>
      </c>
      <c r="C332" s="297" t="str">
        <f>IF(LEN(A332)=0,"",INDEX('Smelter Reference List'!$C:$C,MATCH($A332,'Smelter Reference List'!$E:$E,0)))</f>
        <v/>
      </c>
      <c r="D332" s="161" t="str">
        <f ca="1">IF(ISERROR($S332),"",OFFSET('Smelter Reference List'!$C$4,$S332-4,0)&amp;"")</f>
        <v/>
      </c>
      <c r="E332" s="161" t="str">
        <f ca="1">IF(ISERROR($S332),"",OFFSET('Smelter Reference List'!$D$4,$S332-4,0)&amp;"")</f>
        <v/>
      </c>
      <c r="F332" s="161" t="str">
        <f ca="1">IF(ISERROR($S332),"",OFFSET('Smelter Reference List'!$E$4,$S332-4,0))</f>
        <v/>
      </c>
      <c r="G332" s="161" t="str">
        <f ca="1">IF(C332=$U$4,"Enter smelter details", IF(ISERROR($S332),"",OFFSET('Smelter Reference List'!$F$4,$S332-4,0)))</f>
        <v/>
      </c>
      <c r="H332" s="247" t="str">
        <f ca="1">IF(ISERROR($S332),"",OFFSET('Smelter Reference List'!$G$4,$S332-4,0))</f>
        <v/>
      </c>
      <c r="I332" s="248" t="str">
        <f ca="1">IF(ISERROR($S332),"",OFFSET('Smelter Reference List'!$H$4,$S332-4,0))</f>
        <v/>
      </c>
      <c r="J332" s="248" t="str">
        <f ca="1">IF(ISERROR($S332),"",OFFSET('Smelter Reference List'!$I$4,$S332-4,0))</f>
        <v/>
      </c>
      <c r="K332" s="245"/>
      <c r="L332" s="245"/>
      <c r="M332" s="245"/>
      <c r="N332" s="245"/>
      <c r="O332" s="245"/>
      <c r="P332" s="245"/>
      <c r="Q332" s="246"/>
      <c r="R332" s="233"/>
      <c r="S332" s="234" t="e">
        <f>IF(C332="",NA(),MATCH($B332&amp;$C332,'Smelter Reference List'!$J:$J,0))</f>
        <v>#N/A</v>
      </c>
      <c r="T332" s="235"/>
      <c r="U332" s="235">
        <f t="shared" ca="1" si="10"/>
        <v>0</v>
      </c>
      <c r="V332" s="235"/>
      <c r="W332" s="235"/>
      <c r="Y332" s="228" t="str">
        <f t="shared" si="11"/>
        <v/>
      </c>
    </row>
    <row r="333" spans="1:25" s="228" customFormat="1" ht="20.25">
      <c r="A333" s="257"/>
      <c r="B333" s="232" t="str">
        <f>IF(LEN(A333)=0,"",INDEX('Smelter Reference List'!$A:$A,MATCH($A333,'Smelter Reference List'!$E:$E,0)))</f>
        <v/>
      </c>
      <c r="C333" s="297" t="str">
        <f>IF(LEN(A333)=0,"",INDEX('Smelter Reference List'!$C:$C,MATCH($A333,'Smelter Reference List'!$E:$E,0)))</f>
        <v/>
      </c>
      <c r="D333" s="161" t="str">
        <f ca="1">IF(ISERROR($S333),"",OFFSET('Smelter Reference List'!$C$4,$S333-4,0)&amp;"")</f>
        <v/>
      </c>
      <c r="E333" s="161" t="str">
        <f ca="1">IF(ISERROR($S333),"",OFFSET('Smelter Reference List'!$D$4,$S333-4,0)&amp;"")</f>
        <v/>
      </c>
      <c r="F333" s="161" t="str">
        <f ca="1">IF(ISERROR($S333),"",OFFSET('Smelter Reference List'!$E$4,$S333-4,0))</f>
        <v/>
      </c>
      <c r="G333" s="161" t="str">
        <f ca="1">IF(C333=$U$4,"Enter smelter details", IF(ISERROR($S333),"",OFFSET('Smelter Reference List'!$F$4,$S333-4,0)))</f>
        <v/>
      </c>
      <c r="H333" s="247" t="str">
        <f ca="1">IF(ISERROR($S333),"",OFFSET('Smelter Reference List'!$G$4,$S333-4,0))</f>
        <v/>
      </c>
      <c r="I333" s="248" t="str">
        <f ca="1">IF(ISERROR($S333),"",OFFSET('Smelter Reference List'!$H$4,$S333-4,0))</f>
        <v/>
      </c>
      <c r="J333" s="248" t="str">
        <f ca="1">IF(ISERROR($S333),"",OFFSET('Smelter Reference List'!$I$4,$S333-4,0))</f>
        <v/>
      </c>
      <c r="K333" s="245"/>
      <c r="L333" s="245"/>
      <c r="M333" s="245"/>
      <c r="N333" s="245"/>
      <c r="O333" s="245"/>
      <c r="P333" s="245"/>
      <c r="Q333" s="246"/>
      <c r="R333" s="233"/>
      <c r="S333" s="234" t="e">
        <f>IF(C333="",NA(),MATCH($B333&amp;$C333,'Smelter Reference List'!$J:$J,0))</f>
        <v>#N/A</v>
      </c>
      <c r="T333" s="235"/>
      <c r="U333" s="235">
        <f t="shared" ca="1" si="10"/>
        <v>0</v>
      </c>
      <c r="V333" s="235"/>
      <c r="W333" s="235"/>
      <c r="Y333" s="228" t="str">
        <f t="shared" si="11"/>
        <v/>
      </c>
    </row>
    <row r="334" spans="1:25" s="228" customFormat="1" ht="20.25">
      <c r="A334" s="257"/>
      <c r="B334" s="232" t="str">
        <f>IF(LEN(A334)=0,"",INDEX('Smelter Reference List'!$A:$A,MATCH($A334,'Smelter Reference List'!$E:$E,0)))</f>
        <v/>
      </c>
      <c r="C334" s="297" t="str">
        <f>IF(LEN(A334)=0,"",INDEX('Smelter Reference List'!$C:$C,MATCH($A334,'Smelter Reference List'!$E:$E,0)))</f>
        <v/>
      </c>
      <c r="D334" s="161" t="str">
        <f ca="1">IF(ISERROR($S334),"",OFFSET('Smelter Reference List'!$C$4,$S334-4,0)&amp;"")</f>
        <v/>
      </c>
      <c r="E334" s="161" t="str">
        <f ca="1">IF(ISERROR($S334),"",OFFSET('Smelter Reference List'!$D$4,$S334-4,0)&amp;"")</f>
        <v/>
      </c>
      <c r="F334" s="161" t="str">
        <f ca="1">IF(ISERROR($S334),"",OFFSET('Smelter Reference List'!$E$4,$S334-4,0))</f>
        <v/>
      </c>
      <c r="G334" s="161" t="str">
        <f ca="1">IF(C334=$U$4,"Enter smelter details", IF(ISERROR($S334),"",OFFSET('Smelter Reference List'!$F$4,$S334-4,0)))</f>
        <v/>
      </c>
      <c r="H334" s="247" t="str">
        <f ca="1">IF(ISERROR($S334),"",OFFSET('Smelter Reference List'!$G$4,$S334-4,0))</f>
        <v/>
      </c>
      <c r="I334" s="248" t="str">
        <f ca="1">IF(ISERROR($S334),"",OFFSET('Smelter Reference List'!$H$4,$S334-4,0))</f>
        <v/>
      </c>
      <c r="J334" s="248" t="str">
        <f ca="1">IF(ISERROR($S334),"",OFFSET('Smelter Reference List'!$I$4,$S334-4,0))</f>
        <v/>
      </c>
      <c r="K334" s="245"/>
      <c r="L334" s="245"/>
      <c r="M334" s="245"/>
      <c r="N334" s="245"/>
      <c r="O334" s="245"/>
      <c r="P334" s="245"/>
      <c r="Q334" s="246"/>
      <c r="R334" s="233"/>
      <c r="S334" s="234" t="e">
        <f>IF(C334="",NA(),MATCH($B334&amp;$C334,'Smelter Reference List'!$J:$J,0))</f>
        <v>#N/A</v>
      </c>
      <c r="T334" s="235"/>
      <c r="U334" s="235">
        <f t="shared" ca="1" si="10"/>
        <v>0</v>
      </c>
      <c r="V334" s="235"/>
      <c r="W334" s="235"/>
      <c r="Y334" s="228" t="str">
        <f t="shared" si="11"/>
        <v/>
      </c>
    </row>
    <row r="335" spans="1:25" s="228" customFormat="1" ht="20.25">
      <c r="A335" s="257"/>
      <c r="B335" s="232" t="str">
        <f>IF(LEN(A335)=0,"",INDEX('Smelter Reference List'!$A:$A,MATCH($A335,'Smelter Reference List'!$E:$E,0)))</f>
        <v/>
      </c>
      <c r="C335" s="297" t="str">
        <f>IF(LEN(A335)=0,"",INDEX('Smelter Reference List'!$C:$C,MATCH($A335,'Smelter Reference List'!$E:$E,0)))</f>
        <v/>
      </c>
      <c r="D335" s="161" t="str">
        <f ca="1">IF(ISERROR($S335),"",OFFSET('Smelter Reference List'!$C$4,$S335-4,0)&amp;"")</f>
        <v/>
      </c>
      <c r="E335" s="161" t="str">
        <f ca="1">IF(ISERROR($S335),"",OFFSET('Smelter Reference List'!$D$4,$S335-4,0)&amp;"")</f>
        <v/>
      </c>
      <c r="F335" s="161" t="str">
        <f ca="1">IF(ISERROR($S335),"",OFFSET('Smelter Reference List'!$E$4,$S335-4,0))</f>
        <v/>
      </c>
      <c r="G335" s="161" t="str">
        <f ca="1">IF(C335=$U$4,"Enter smelter details", IF(ISERROR($S335),"",OFFSET('Smelter Reference List'!$F$4,$S335-4,0)))</f>
        <v/>
      </c>
      <c r="H335" s="247" t="str">
        <f ca="1">IF(ISERROR($S335),"",OFFSET('Smelter Reference List'!$G$4,$S335-4,0))</f>
        <v/>
      </c>
      <c r="I335" s="248" t="str">
        <f ca="1">IF(ISERROR($S335),"",OFFSET('Smelter Reference List'!$H$4,$S335-4,0))</f>
        <v/>
      </c>
      <c r="J335" s="248" t="str">
        <f ca="1">IF(ISERROR($S335),"",OFFSET('Smelter Reference List'!$I$4,$S335-4,0))</f>
        <v/>
      </c>
      <c r="K335" s="245"/>
      <c r="L335" s="245"/>
      <c r="M335" s="245"/>
      <c r="N335" s="245"/>
      <c r="O335" s="245"/>
      <c r="P335" s="245"/>
      <c r="Q335" s="246"/>
      <c r="R335" s="233"/>
      <c r="S335" s="234" t="e">
        <f>IF(C335="",NA(),MATCH($B335&amp;$C335,'Smelter Reference List'!$J:$J,0))</f>
        <v>#N/A</v>
      </c>
      <c r="T335" s="235"/>
      <c r="U335" s="235">
        <f t="shared" ca="1" si="10"/>
        <v>0</v>
      </c>
      <c r="V335" s="235"/>
      <c r="W335" s="235"/>
      <c r="Y335" s="228" t="str">
        <f t="shared" si="11"/>
        <v/>
      </c>
    </row>
    <row r="336" spans="1:25" s="228" customFormat="1" ht="20.25">
      <c r="A336" s="257"/>
      <c r="B336" s="232" t="str">
        <f>IF(LEN(A336)=0,"",INDEX('Smelter Reference List'!$A:$A,MATCH($A336,'Smelter Reference List'!$E:$E,0)))</f>
        <v/>
      </c>
      <c r="C336" s="297" t="str">
        <f>IF(LEN(A336)=0,"",INDEX('Smelter Reference List'!$C:$C,MATCH($A336,'Smelter Reference List'!$E:$E,0)))</f>
        <v/>
      </c>
      <c r="D336" s="161" t="str">
        <f ca="1">IF(ISERROR($S336),"",OFFSET('Smelter Reference List'!$C$4,$S336-4,0)&amp;"")</f>
        <v/>
      </c>
      <c r="E336" s="161" t="str">
        <f ca="1">IF(ISERROR($S336),"",OFFSET('Smelter Reference List'!$D$4,$S336-4,0)&amp;"")</f>
        <v/>
      </c>
      <c r="F336" s="161" t="str">
        <f ca="1">IF(ISERROR($S336),"",OFFSET('Smelter Reference List'!$E$4,$S336-4,0))</f>
        <v/>
      </c>
      <c r="G336" s="161" t="str">
        <f ca="1">IF(C336=$U$4,"Enter smelter details", IF(ISERROR($S336),"",OFFSET('Smelter Reference List'!$F$4,$S336-4,0)))</f>
        <v/>
      </c>
      <c r="H336" s="247" t="str">
        <f ca="1">IF(ISERROR($S336),"",OFFSET('Smelter Reference List'!$G$4,$S336-4,0))</f>
        <v/>
      </c>
      <c r="I336" s="248" t="str">
        <f ca="1">IF(ISERROR($S336),"",OFFSET('Smelter Reference List'!$H$4,$S336-4,0))</f>
        <v/>
      </c>
      <c r="J336" s="248" t="str">
        <f ca="1">IF(ISERROR($S336),"",OFFSET('Smelter Reference List'!$I$4,$S336-4,0))</f>
        <v/>
      </c>
      <c r="K336" s="245"/>
      <c r="L336" s="245"/>
      <c r="M336" s="245"/>
      <c r="N336" s="245"/>
      <c r="O336" s="245"/>
      <c r="P336" s="245"/>
      <c r="Q336" s="246"/>
      <c r="R336" s="233"/>
      <c r="S336" s="234" t="e">
        <f>IF(C336="",NA(),MATCH($B336&amp;$C336,'Smelter Reference List'!$J:$J,0))</f>
        <v>#N/A</v>
      </c>
      <c r="T336" s="235"/>
      <c r="U336" s="235">
        <f t="shared" ca="1" si="10"/>
        <v>0</v>
      </c>
      <c r="V336" s="235"/>
      <c r="W336" s="235"/>
      <c r="Y336" s="228" t="str">
        <f t="shared" si="11"/>
        <v/>
      </c>
    </row>
    <row r="337" spans="1:25" s="228" customFormat="1" ht="20.25">
      <c r="A337" s="257"/>
      <c r="B337" s="232" t="str">
        <f>IF(LEN(A337)=0,"",INDEX('Smelter Reference List'!$A:$A,MATCH($A337,'Smelter Reference List'!$E:$E,0)))</f>
        <v/>
      </c>
      <c r="C337" s="297" t="str">
        <f>IF(LEN(A337)=0,"",INDEX('Smelter Reference List'!$C:$C,MATCH($A337,'Smelter Reference List'!$E:$E,0)))</f>
        <v/>
      </c>
      <c r="D337" s="161" t="str">
        <f ca="1">IF(ISERROR($S337),"",OFFSET('Smelter Reference List'!$C$4,$S337-4,0)&amp;"")</f>
        <v/>
      </c>
      <c r="E337" s="161" t="str">
        <f ca="1">IF(ISERROR($S337),"",OFFSET('Smelter Reference List'!$D$4,$S337-4,0)&amp;"")</f>
        <v/>
      </c>
      <c r="F337" s="161" t="str">
        <f ca="1">IF(ISERROR($S337),"",OFFSET('Smelter Reference List'!$E$4,$S337-4,0))</f>
        <v/>
      </c>
      <c r="G337" s="161" t="str">
        <f ca="1">IF(C337=$U$4,"Enter smelter details", IF(ISERROR($S337),"",OFFSET('Smelter Reference List'!$F$4,$S337-4,0)))</f>
        <v/>
      </c>
      <c r="H337" s="247" t="str">
        <f ca="1">IF(ISERROR($S337),"",OFFSET('Smelter Reference List'!$G$4,$S337-4,0))</f>
        <v/>
      </c>
      <c r="I337" s="248" t="str">
        <f ca="1">IF(ISERROR($S337),"",OFFSET('Smelter Reference List'!$H$4,$S337-4,0))</f>
        <v/>
      </c>
      <c r="J337" s="248" t="str">
        <f ca="1">IF(ISERROR($S337),"",OFFSET('Smelter Reference List'!$I$4,$S337-4,0))</f>
        <v/>
      </c>
      <c r="K337" s="245"/>
      <c r="L337" s="245"/>
      <c r="M337" s="245"/>
      <c r="N337" s="245"/>
      <c r="O337" s="245"/>
      <c r="P337" s="245"/>
      <c r="Q337" s="246"/>
      <c r="R337" s="233"/>
      <c r="S337" s="234" t="e">
        <f>IF(C337="",NA(),MATCH($B337&amp;$C337,'Smelter Reference List'!$J:$J,0))</f>
        <v>#N/A</v>
      </c>
      <c r="T337" s="235"/>
      <c r="U337" s="235">
        <f t="shared" ca="1" si="10"/>
        <v>0</v>
      </c>
      <c r="V337" s="235"/>
      <c r="W337" s="235"/>
      <c r="Y337" s="228" t="str">
        <f t="shared" si="11"/>
        <v/>
      </c>
    </row>
    <row r="338" spans="1:25" s="228" customFormat="1" ht="20.25">
      <c r="A338" s="257"/>
      <c r="B338" s="232" t="str">
        <f>IF(LEN(A338)=0,"",INDEX('Smelter Reference List'!$A:$A,MATCH($A338,'Smelter Reference List'!$E:$E,0)))</f>
        <v/>
      </c>
      <c r="C338" s="297" t="str">
        <f>IF(LEN(A338)=0,"",INDEX('Smelter Reference List'!$C:$C,MATCH($A338,'Smelter Reference List'!$E:$E,0)))</f>
        <v/>
      </c>
      <c r="D338" s="161" t="str">
        <f ca="1">IF(ISERROR($S338),"",OFFSET('Smelter Reference List'!$C$4,$S338-4,0)&amp;"")</f>
        <v/>
      </c>
      <c r="E338" s="161" t="str">
        <f ca="1">IF(ISERROR($S338),"",OFFSET('Smelter Reference List'!$D$4,$S338-4,0)&amp;"")</f>
        <v/>
      </c>
      <c r="F338" s="161" t="str">
        <f ca="1">IF(ISERROR($S338),"",OFFSET('Smelter Reference List'!$E$4,$S338-4,0))</f>
        <v/>
      </c>
      <c r="G338" s="161" t="str">
        <f ca="1">IF(C338=$U$4,"Enter smelter details", IF(ISERROR($S338),"",OFFSET('Smelter Reference List'!$F$4,$S338-4,0)))</f>
        <v/>
      </c>
      <c r="H338" s="247" t="str">
        <f ca="1">IF(ISERROR($S338),"",OFFSET('Smelter Reference List'!$G$4,$S338-4,0))</f>
        <v/>
      </c>
      <c r="I338" s="248" t="str">
        <f ca="1">IF(ISERROR($S338),"",OFFSET('Smelter Reference List'!$H$4,$S338-4,0))</f>
        <v/>
      </c>
      <c r="J338" s="248" t="str">
        <f ca="1">IF(ISERROR($S338),"",OFFSET('Smelter Reference List'!$I$4,$S338-4,0))</f>
        <v/>
      </c>
      <c r="K338" s="245"/>
      <c r="L338" s="245"/>
      <c r="M338" s="245"/>
      <c r="N338" s="245"/>
      <c r="O338" s="245"/>
      <c r="P338" s="245"/>
      <c r="Q338" s="246"/>
      <c r="R338" s="233"/>
      <c r="S338" s="234" t="e">
        <f>IF(C338="",NA(),MATCH($B338&amp;$C338,'Smelter Reference List'!$J:$J,0))</f>
        <v>#N/A</v>
      </c>
      <c r="T338" s="235"/>
      <c r="U338" s="235">
        <f t="shared" ca="1" si="10"/>
        <v>0</v>
      </c>
      <c r="V338" s="235"/>
      <c r="W338" s="235"/>
      <c r="Y338" s="228" t="str">
        <f t="shared" si="11"/>
        <v/>
      </c>
    </row>
    <row r="339" spans="1:25" s="228" customFormat="1" ht="20.25">
      <c r="A339" s="257"/>
      <c r="B339" s="232" t="str">
        <f>IF(LEN(A339)=0,"",INDEX('Smelter Reference List'!$A:$A,MATCH($A339,'Smelter Reference List'!$E:$E,0)))</f>
        <v/>
      </c>
      <c r="C339" s="297" t="str">
        <f>IF(LEN(A339)=0,"",INDEX('Smelter Reference List'!$C:$C,MATCH($A339,'Smelter Reference List'!$E:$E,0)))</f>
        <v/>
      </c>
      <c r="D339" s="161" t="str">
        <f ca="1">IF(ISERROR($S339),"",OFFSET('Smelter Reference List'!$C$4,$S339-4,0)&amp;"")</f>
        <v/>
      </c>
      <c r="E339" s="161" t="str">
        <f ca="1">IF(ISERROR($S339),"",OFFSET('Smelter Reference List'!$D$4,$S339-4,0)&amp;"")</f>
        <v/>
      </c>
      <c r="F339" s="161" t="str">
        <f ca="1">IF(ISERROR($S339),"",OFFSET('Smelter Reference List'!$E$4,$S339-4,0))</f>
        <v/>
      </c>
      <c r="G339" s="161" t="str">
        <f ca="1">IF(C339=$U$4,"Enter smelter details", IF(ISERROR($S339),"",OFFSET('Smelter Reference List'!$F$4,$S339-4,0)))</f>
        <v/>
      </c>
      <c r="H339" s="247" t="str">
        <f ca="1">IF(ISERROR($S339),"",OFFSET('Smelter Reference List'!$G$4,$S339-4,0))</f>
        <v/>
      </c>
      <c r="I339" s="248" t="str">
        <f ca="1">IF(ISERROR($S339),"",OFFSET('Smelter Reference List'!$H$4,$S339-4,0))</f>
        <v/>
      </c>
      <c r="J339" s="248" t="str">
        <f ca="1">IF(ISERROR($S339),"",OFFSET('Smelter Reference List'!$I$4,$S339-4,0))</f>
        <v/>
      </c>
      <c r="K339" s="245"/>
      <c r="L339" s="245"/>
      <c r="M339" s="245"/>
      <c r="N339" s="245"/>
      <c r="O339" s="245"/>
      <c r="P339" s="245"/>
      <c r="Q339" s="246"/>
      <c r="R339" s="233"/>
      <c r="S339" s="234" t="e">
        <f>IF(C339="",NA(),MATCH($B339&amp;$C339,'Smelter Reference List'!$J:$J,0))</f>
        <v>#N/A</v>
      </c>
      <c r="T339" s="235"/>
      <c r="U339" s="235">
        <f t="shared" ca="1" si="10"/>
        <v>0</v>
      </c>
      <c r="V339" s="235"/>
      <c r="W339" s="235"/>
      <c r="Y339" s="228" t="str">
        <f t="shared" si="11"/>
        <v/>
      </c>
    </row>
    <row r="340" spans="1:25" s="228" customFormat="1" ht="20.25">
      <c r="A340" s="257"/>
      <c r="B340" s="232" t="str">
        <f>IF(LEN(A340)=0,"",INDEX('Smelter Reference List'!$A:$A,MATCH($A340,'Smelter Reference List'!$E:$E,0)))</f>
        <v/>
      </c>
      <c r="C340" s="297" t="str">
        <f>IF(LEN(A340)=0,"",INDEX('Smelter Reference List'!$C:$C,MATCH($A340,'Smelter Reference List'!$E:$E,0)))</f>
        <v/>
      </c>
      <c r="D340" s="161" t="str">
        <f ca="1">IF(ISERROR($S340),"",OFFSET('Smelter Reference List'!$C$4,$S340-4,0)&amp;"")</f>
        <v/>
      </c>
      <c r="E340" s="161" t="str">
        <f ca="1">IF(ISERROR($S340),"",OFFSET('Smelter Reference List'!$D$4,$S340-4,0)&amp;"")</f>
        <v/>
      </c>
      <c r="F340" s="161" t="str">
        <f ca="1">IF(ISERROR($S340),"",OFFSET('Smelter Reference List'!$E$4,$S340-4,0))</f>
        <v/>
      </c>
      <c r="G340" s="161" t="str">
        <f ca="1">IF(C340=$U$4,"Enter smelter details", IF(ISERROR($S340),"",OFFSET('Smelter Reference List'!$F$4,$S340-4,0)))</f>
        <v/>
      </c>
      <c r="H340" s="247" t="str">
        <f ca="1">IF(ISERROR($S340),"",OFFSET('Smelter Reference List'!$G$4,$S340-4,0))</f>
        <v/>
      </c>
      <c r="I340" s="248" t="str">
        <f ca="1">IF(ISERROR($S340),"",OFFSET('Smelter Reference List'!$H$4,$S340-4,0))</f>
        <v/>
      </c>
      <c r="J340" s="248" t="str">
        <f ca="1">IF(ISERROR($S340),"",OFFSET('Smelter Reference List'!$I$4,$S340-4,0))</f>
        <v/>
      </c>
      <c r="K340" s="245"/>
      <c r="L340" s="245"/>
      <c r="M340" s="245"/>
      <c r="N340" s="245"/>
      <c r="O340" s="245"/>
      <c r="P340" s="245"/>
      <c r="Q340" s="246"/>
      <c r="R340" s="233"/>
      <c r="S340" s="234" t="e">
        <f>IF(C340="",NA(),MATCH($B340&amp;$C340,'Smelter Reference List'!$J:$J,0))</f>
        <v>#N/A</v>
      </c>
      <c r="T340" s="235"/>
      <c r="U340" s="235">
        <f t="shared" ca="1" si="10"/>
        <v>0</v>
      </c>
      <c r="V340" s="235"/>
      <c r="W340" s="235"/>
      <c r="Y340" s="228" t="str">
        <f t="shared" si="11"/>
        <v/>
      </c>
    </row>
    <row r="341" spans="1:25" s="228" customFormat="1" ht="20.25">
      <c r="A341" s="257"/>
      <c r="B341" s="232" t="str">
        <f>IF(LEN(A341)=0,"",INDEX('Smelter Reference List'!$A:$A,MATCH($A341,'Smelter Reference List'!$E:$E,0)))</f>
        <v/>
      </c>
      <c r="C341" s="297" t="str">
        <f>IF(LEN(A341)=0,"",INDEX('Smelter Reference List'!$C:$C,MATCH($A341,'Smelter Reference List'!$E:$E,0)))</f>
        <v/>
      </c>
      <c r="D341" s="161" t="str">
        <f ca="1">IF(ISERROR($S341),"",OFFSET('Smelter Reference List'!$C$4,$S341-4,0)&amp;"")</f>
        <v/>
      </c>
      <c r="E341" s="161" t="str">
        <f ca="1">IF(ISERROR($S341),"",OFFSET('Smelter Reference List'!$D$4,$S341-4,0)&amp;"")</f>
        <v/>
      </c>
      <c r="F341" s="161" t="str">
        <f ca="1">IF(ISERROR($S341),"",OFFSET('Smelter Reference List'!$E$4,$S341-4,0))</f>
        <v/>
      </c>
      <c r="G341" s="161" t="str">
        <f ca="1">IF(C341=$U$4,"Enter smelter details", IF(ISERROR($S341),"",OFFSET('Smelter Reference List'!$F$4,$S341-4,0)))</f>
        <v/>
      </c>
      <c r="H341" s="247" t="str">
        <f ca="1">IF(ISERROR($S341),"",OFFSET('Smelter Reference List'!$G$4,$S341-4,0))</f>
        <v/>
      </c>
      <c r="I341" s="248" t="str">
        <f ca="1">IF(ISERROR($S341),"",OFFSET('Smelter Reference List'!$H$4,$S341-4,0))</f>
        <v/>
      </c>
      <c r="J341" s="248" t="str">
        <f ca="1">IF(ISERROR($S341),"",OFFSET('Smelter Reference List'!$I$4,$S341-4,0))</f>
        <v/>
      </c>
      <c r="K341" s="245"/>
      <c r="L341" s="245"/>
      <c r="M341" s="245"/>
      <c r="N341" s="245"/>
      <c r="O341" s="245"/>
      <c r="P341" s="245"/>
      <c r="Q341" s="246"/>
      <c r="R341" s="233"/>
      <c r="S341" s="234" t="e">
        <f>IF(C341="",NA(),MATCH($B341&amp;$C341,'Smelter Reference List'!$J:$J,0))</f>
        <v>#N/A</v>
      </c>
      <c r="T341" s="235"/>
      <c r="U341" s="235">
        <f t="shared" ca="1" si="10"/>
        <v>0</v>
      </c>
      <c r="V341" s="235"/>
      <c r="W341" s="235"/>
      <c r="Y341" s="228" t="str">
        <f t="shared" si="11"/>
        <v/>
      </c>
    </row>
    <row r="342" spans="1:25" s="228" customFormat="1" ht="20.25">
      <c r="A342" s="257"/>
      <c r="B342" s="232" t="str">
        <f>IF(LEN(A342)=0,"",INDEX('Smelter Reference List'!$A:$A,MATCH($A342,'Smelter Reference List'!$E:$E,0)))</f>
        <v/>
      </c>
      <c r="C342" s="297" t="str">
        <f>IF(LEN(A342)=0,"",INDEX('Smelter Reference List'!$C:$C,MATCH($A342,'Smelter Reference List'!$E:$E,0)))</f>
        <v/>
      </c>
      <c r="D342" s="161" t="str">
        <f ca="1">IF(ISERROR($S342),"",OFFSET('Smelter Reference List'!$C$4,$S342-4,0)&amp;"")</f>
        <v/>
      </c>
      <c r="E342" s="161" t="str">
        <f ca="1">IF(ISERROR($S342),"",OFFSET('Smelter Reference List'!$D$4,$S342-4,0)&amp;"")</f>
        <v/>
      </c>
      <c r="F342" s="161" t="str">
        <f ca="1">IF(ISERROR($S342),"",OFFSET('Smelter Reference List'!$E$4,$S342-4,0))</f>
        <v/>
      </c>
      <c r="G342" s="161" t="str">
        <f ca="1">IF(C342=$U$4,"Enter smelter details", IF(ISERROR($S342),"",OFFSET('Smelter Reference List'!$F$4,$S342-4,0)))</f>
        <v/>
      </c>
      <c r="H342" s="247" t="str">
        <f ca="1">IF(ISERROR($S342),"",OFFSET('Smelter Reference List'!$G$4,$S342-4,0))</f>
        <v/>
      </c>
      <c r="I342" s="248" t="str">
        <f ca="1">IF(ISERROR($S342),"",OFFSET('Smelter Reference List'!$H$4,$S342-4,0))</f>
        <v/>
      </c>
      <c r="J342" s="248" t="str">
        <f ca="1">IF(ISERROR($S342),"",OFFSET('Smelter Reference List'!$I$4,$S342-4,0))</f>
        <v/>
      </c>
      <c r="K342" s="245"/>
      <c r="L342" s="245"/>
      <c r="M342" s="245"/>
      <c r="N342" s="245"/>
      <c r="O342" s="245"/>
      <c r="P342" s="245"/>
      <c r="Q342" s="246"/>
      <c r="R342" s="233"/>
      <c r="S342" s="234" t="e">
        <f>IF(C342="",NA(),MATCH($B342&amp;$C342,'Smelter Reference List'!$J:$J,0))</f>
        <v>#N/A</v>
      </c>
      <c r="T342" s="235"/>
      <c r="U342" s="235">
        <f t="shared" ca="1" si="10"/>
        <v>0</v>
      </c>
      <c r="V342" s="235"/>
      <c r="W342" s="235"/>
      <c r="Y342" s="228" t="str">
        <f t="shared" si="11"/>
        <v/>
      </c>
    </row>
    <row r="343" spans="1:25" s="228" customFormat="1" ht="20.25">
      <c r="A343" s="257"/>
      <c r="B343" s="232" t="str">
        <f>IF(LEN(A343)=0,"",INDEX('Smelter Reference List'!$A:$A,MATCH($A343,'Smelter Reference List'!$E:$E,0)))</f>
        <v/>
      </c>
      <c r="C343" s="297" t="str">
        <f>IF(LEN(A343)=0,"",INDEX('Smelter Reference List'!$C:$C,MATCH($A343,'Smelter Reference List'!$E:$E,0)))</f>
        <v/>
      </c>
      <c r="D343" s="161" t="str">
        <f ca="1">IF(ISERROR($S343),"",OFFSET('Smelter Reference List'!$C$4,$S343-4,0)&amp;"")</f>
        <v/>
      </c>
      <c r="E343" s="161" t="str">
        <f ca="1">IF(ISERROR($S343),"",OFFSET('Smelter Reference List'!$D$4,$S343-4,0)&amp;"")</f>
        <v/>
      </c>
      <c r="F343" s="161" t="str">
        <f ca="1">IF(ISERROR($S343),"",OFFSET('Smelter Reference List'!$E$4,$S343-4,0))</f>
        <v/>
      </c>
      <c r="G343" s="161" t="str">
        <f ca="1">IF(C343=$U$4,"Enter smelter details", IF(ISERROR($S343),"",OFFSET('Smelter Reference List'!$F$4,$S343-4,0)))</f>
        <v/>
      </c>
      <c r="H343" s="247" t="str">
        <f ca="1">IF(ISERROR($S343),"",OFFSET('Smelter Reference List'!$G$4,$S343-4,0))</f>
        <v/>
      </c>
      <c r="I343" s="248" t="str">
        <f ca="1">IF(ISERROR($S343),"",OFFSET('Smelter Reference List'!$H$4,$S343-4,0))</f>
        <v/>
      </c>
      <c r="J343" s="248" t="str">
        <f ca="1">IF(ISERROR($S343),"",OFFSET('Smelter Reference List'!$I$4,$S343-4,0))</f>
        <v/>
      </c>
      <c r="K343" s="245"/>
      <c r="L343" s="245"/>
      <c r="M343" s="245"/>
      <c r="N343" s="245"/>
      <c r="O343" s="245"/>
      <c r="P343" s="245"/>
      <c r="Q343" s="246"/>
      <c r="R343" s="233"/>
      <c r="S343" s="234" t="e">
        <f>IF(C343="",NA(),MATCH($B343&amp;$C343,'Smelter Reference List'!$J:$J,0))</f>
        <v>#N/A</v>
      </c>
      <c r="T343" s="235"/>
      <c r="U343" s="235">
        <f t="shared" ca="1" si="10"/>
        <v>0</v>
      </c>
      <c r="V343" s="235"/>
      <c r="W343" s="235"/>
      <c r="Y343" s="228" t="str">
        <f t="shared" si="11"/>
        <v/>
      </c>
    </row>
    <row r="344" spans="1:25" s="228" customFormat="1" ht="20.25">
      <c r="A344" s="257"/>
      <c r="B344" s="232" t="str">
        <f>IF(LEN(A344)=0,"",INDEX('Smelter Reference List'!$A:$A,MATCH($A344,'Smelter Reference List'!$E:$E,0)))</f>
        <v/>
      </c>
      <c r="C344" s="297" t="str">
        <f>IF(LEN(A344)=0,"",INDEX('Smelter Reference List'!$C:$C,MATCH($A344,'Smelter Reference List'!$E:$E,0)))</f>
        <v/>
      </c>
      <c r="D344" s="161" t="str">
        <f ca="1">IF(ISERROR($S344),"",OFFSET('Smelter Reference List'!$C$4,$S344-4,0)&amp;"")</f>
        <v/>
      </c>
      <c r="E344" s="161" t="str">
        <f ca="1">IF(ISERROR($S344),"",OFFSET('Smelter Reference List'!$D$4,$S344-4,0)&amp;"")</f>
        <v/>
      </c>
      <c r="F344" s="161" t="str">
        <f ca="1">IF(ISERROR($S344),"",OFFSET('Smelter Reference List'!$E$4,$S344-4,0))</f>
        <v/>
      </c>
      <c r="G344" s="161" t="str">
        <f ca="1">IF(C344=$U$4,"Enter smelter details", IF(ISERROR($S344),"",OFFSET('Smelter Reference List'!$F$4,$S344-4,0)))</f>
        <v/>
      </c>
      <c r="H344" s="247" t="str">
        <f ca="1">IF(ISERROR($S344),"",OFFSET('Smelter Reference List'!$G$4,$S344-4,0))</f>
        <v/>
      </c>
      <c r="I344" s="248" t="str">
        <f ca="1">IF(ISERROR($S344),"",OFFSET('Smelter Reference List'!$H$4,$S344-4,0))</f>
        <v/>
      </c>
      <c r="J344" s="248" t="str">
        <f ca="1">IF(ISERROR($S344),"",OFFSET('Smelter Reference List'!$I$4,$S344-4,0))</f>
        <v/>
      </c>
      <c r="K344" s="245"/>
      <c r="L344" s="245"/>
      <c r="M344" s="245"/>
      <c r="N344" s="245"/>
      <c r="O344" s="245"/>
      <c r="P344" s="245"/>
      <c r="Q344" s="246"/>
      <c r="R344" s="233"/>
      <c r="S344" s="234" t="e">
        <f>IF(C344="",NA(),MATCH($B344&amp;$C344,'Smelter Reference List'!$J:$J,0))</f>
        <v>#N/A</v>
      </c>
      <c r="T344" s="235"/>
      <c r="U344" s="235">
        <f t="shared" ref="U344:U407" ca="1" si="12">IF(AND(C344="Smelter not listed",OR(LEN(D344)=0,LEN(E344)=0)),1,0)</f>
        <v>0</v>
      </c>
      <c r="V344" s="235"/>
      <c r="W344" s="235"/>
      <c r="Y344" s="228" t="str">
        <f t="shared" ref="Y344:Y407" si="13">B344&amp;C344</f>
        <v/>
      </c>
    </row>
    <row r="345" spans="1:25" s="228" customFormat="1" ht="20.25">
      <c r="A345" s="257"/>
      <c r="B345" s="232" t="str">
        <f>IF(LEN(A345)=0,"",INDEX('Smelter Reference List'!$A:$A,MATCH($A345,'Smelter Reference List'!$E:$E,0)))</f>
        <v/>
      </c>
      <c r="C345" s="297" t="str">
        <f>IF(LEN(A345)=0,"",INDEX('Smelter Reference List'!$C:$C,MATCH($A345,'Smelter Reference List'!$E:$E,0)))</f>
        <v/>
      </c>
      <c r="D345" s="161" t="str">
        <f ca="1">IF(ISERROR($S345),"",OFFSET('Smelter Reference List'!$C$4,$S345-4,0)&amp;"")</f>
        <v/>
      </c>
      <c r="E345" s="161" t="str">
        <f ca="1">IF(ISERROR($S345),"",OFFSET('Smelter Reference List'!$D$4,$S345-4,0)&amp;"")</f>
        <v/>
      </c>
      <c r="F345" s="161" t="str">
        <f ca="1">IF(ISERROR($S345),"",OFFSET('Smelter Reference List'!$E$4,$S345-4,0))</f>
        <v/>
      </c>
      <c r="G345" s="161" t="str">
        <f ca="1">IF(C345=$U$4,"Enter smelter details", IF(ISERROR($S345),"",OFFSET('Smelter Reference List'!$F$4,$S345-4,0)))</f>
        <v/>
      </c>
      <c r="H345" s="247" t="str">
        <f ca="1">IF(ISERROR($S345),"",OFFSET('Smelter Reference List'!$G$4,$S345-4,0))</f>
        <v/>
      </c>
      <c r="I345" s="248" t="str">
        <f ca="1">IF(ISERROR($S345),"",OFFSET('Smelter Reference List'!$H$4,$S345-4,0))</f>
        <v/>
      </c>
      <c r="J345" s="248" t="str">
        <f ca="1">IF(ISERROR($S345),"",OFFSET('Smelter Reference List'!$I$4,$S345-4,0))</f>
        <v/>
      </c>
      <c r="K345" s="245"/>
      <c r="L345" s="245"/>
      <c r="M345" s="245"/>
      <c r="N345" s="245"/>
      <c r="O345" s="245"/>
      <c r="P345" s="245"/>
      <c r="Q345" s="246"/>
      <c r="R345" s="233"/>
      <c r="S345" s="234" t="e">
        <f>IF(C345="",NA(),MATCH($B345&amp;$C345,'Smelter Reference List'!$J:$J,0))</f>
        <v>#N/A</v>
      </c>
      <c r="T345" s="235"/>
      <c r="U345" s="235">
        <f t="shared" ca="1" si="12"/>
        <v>0</v>
      </c>
      <c r="V345" s="235"/>
      <c r="W345" s="235"/>
      <c r="Y345" s="228" t="str">
        <f t="shared" si="13"/>
        <v/>
      </c>
    </row>
    <row r="346" spans="1:25" s="228" customFormat="1" ht="20.25">
      <c r="A346" s="257"/>
      <c r="B346" s="232" t="str">
        <f>IF(LEN(A346)=0,"",INDEX('Smelter Reference List'!$A:$A,MATCH($A346,'Smelter Reference List'!$E:$E,0)))</f>
        <v/>
      </c>
      <c r="C346" s="297" t="str">
        <f>IF(LEN(A346)=0,"",INDEX('Smelter Reference List'!$C:$C,MATCH($A346,'Smelter Reference List'!$E:$E,0)))</f>
        <v/>
      </c>
      <c r="D346" s="161" t="str">
        <f ca="1">IF(ISERROR($S346),"",OFFSET('Smelter Reference List'!$C$4,$S346-4,0)&amp;"")</f>
        <v/>
      </c>
      <c r="E346" s="161" t="str">
        <f ca="1">IF(ISERROR($S346),"",OFFSET('Smelter Reference List'!$D$4,$S346-4,0)&amp;"")</f>
        <v/>
      </c>
      <c r="F346" s="161" t="str">
        <f ca="1">IF(ISERROR($S346),"",OFFSET('Smelter Reference List'!$E$4,$S346-4,0))</f>
        <v/>
      </c>
      <c r="G346" s="161" t="str">
        <f ca="1">IF(C346=$U$4,"Enter smelter details", IF(ISERROR($S346),"",OFFSET('Smelter Reference List'!$F$4,$S346-4,0)))</f>
        <v/>
      </c>
      <c r="H346" s="247" t="str">
        <f ca="1">IF(ISERROR($S346),"",OFFSET('Smelter Reference List'!$G$4,$S346-4,0))</f>
        <v/>
      </c>
      <c r="I346" s="248" t="str">
        <f ca="1">IF(ISERROR($S346),"",OFFSET('Smelter Reference List'!$H$4,$S346-4,0))</f>
        <v/>
      </c>
      <c r="J346" s="248" t="str">
        <f ca="1">IF(ISERROR($S346),"",OFFSET('Smelter Reference List'!$I$4,$S346-4,0))</f>
        <v/>
      </c>
      <c r="K346" s="245"/>
      <c r="L346" s="245"/>
      <c r="M346" s="245"/>
      <c r="N346" s="245"/>
      <c r="O346" s="245"/>
      <c r="P346" s="245"/>
      <c r="Q346" s="246"/>
      <c r="R346" s="233"/>
      <c r="S346" s="234" t="e">
        <f>IF(C346="",NA(),MATCH($B346&amp;$C346,'Smelter Reference List'!$J:$J,0))</f>
        <v>#N/A</v>
      </c>
      <c r="T346" s="235"/>
      <c r="U346" s="235">
        <f t="shared" ca="1" si="12"/>
        <v>0</v>
      </c>
      <c r="V346" s="235"/>
      <c r="W346" s="235"/>
      <c r="Y346" s="228" t="str">
        <f t="shared" si="13"/>
        <v/>
      </c>
    </row>
    <row r="347" spans="1:25" s="228" customFormat="1" ht="20.25">
      <c r="A347" s="257"/>
      <c r="B347" s="232" t="str">
        <f>IF(LEN(A347)=0,"",INDEX('Smelter Reference List'!$A:$A,MATCH($A347,'Smelter Reference List'!$E:$E,0)))</f>
        <v/>
      </c>
      <c r="C347" s="297" t="str">
        <f>IF(LEN(A347)=0,"",INDEX('Smelter Reference List'!$C:$C,MATCH($A347,'Smelter Reference List'!$E:$E,0)))</f>
        <v/>
      </c>
      <c r="D347" s="161" t="str">
        <f ca="1">IF(ISERROR($S347),"",OFFSET('Smelter Reference List'!$C$4,$S347-4,0)&amp;"")</f>
        <v/>
      </c>
      <c r="E347" s="161" t="str">
        <f ca="1">IF(ISERROR($S347),"",OFFSET('Smelter Reference List'!$D$4,$S347-4,0)&amp;"")</f>
        <v/>
      </c>
      <c r="F347" s="161" t="str">
        <f ca="1">IF(ISERROR($S347),"",OFFSET('Smelter Reference List'!$E$4,$S347-4,0))</f>
        <v/>
      </c>
      <c r="G347" s="161" t="str">
        <f ca="1">IF(C347=$U$4,"Enter smelter details", IF(ISERROR($S347),"",OFFSET('Smelter Reference List'!$F$4,$S347-4,0)))</f>
        <v/>
      </c>
      <c r="H347" s="247" t="str">
        <f ca="1">IF(ISERROR($S347),"",OFFSET('Smelter Reference List'!$G$4,$S347-4,0))</f>
        <v/>
      </c>
      <c r="I347" s="248" t="str">
        <f ca="1">IF(ISERROR($S347),"",OFFSET('Smelter Reference List'!$H$4,$S347-4,0))</f>
        <v/>
      </c>
      <c r="J347" s="248" t="str">
        <f ca="1">IF(ISERROR($S347),"",OFFSET('Smelter Reference List'!$I$4,$S347-4,0))</f>
        <v/>
      </c>
      <c r="K347" s="245"/>
      <c r="L347" s="245"/>
      <c r="M347" s="245"/>
      <c r="N347" s="245"/>
      <c r="O347" s="245"/>
      <c r="P347" s="245"/>
      <c r="Q347" s="246"/>
      <c r="R347" s="233"/>
      <c r="S347" s="234" t="e">
        <f>IF(C347="",NA(),MATCH($B347&amp;$C347,'Smelter Reference List'!$J:$J,0))</f>
        <v>#N/A</v>
      </c>
      <c r="T347" s="235"/>
      <c r="U347" s="235">
        <f t="shared" ca="1" si="12"/>
        <v>0</v>
      </c>
      <c r="V347" s="235"/>
      <c r="W347" s="235"/>
      <c r="Y347" s="228" t="str">
        <f t="shared" si="13"/>
        <v/>
      </c>
    </row>
    <row r="348" spans="1:25" s="228" customFormat="1" ht="20.25">
      <c r="A348" s="257"/>
      <c r="B348" s="232" t="str">
        <f>IF(LEN(A348)=0,"",INDEX('Smelter Reference List'!$A:$A,MATCH($A348,'Smelter Reference List'!$E:$E,0)))</f>
        <v/>
      </c>
      <c r="C348" s="297" t="str">
        <f>IF(LEN(A348)=0,"",INDEX('Smelter Reference List'!$C:$C,MATCH($A348,'Smelter Reference List'!$E:$E,0)))</f>
        <v/>
      </c>
      <c r="D348" s="161" t="str">
        <f ca="1">IF(ISERROR($S348),"",OFFSET('Smelter Reference List'!$C$4,$S348-4,0)&amp;"")</f>
        <v/>
      </c>
      <c r="E348" s="161" t="str">
        <f ca="1">IF(ISERROR($S348),"",OFFSET('Smelter Reference List'!$D$4,$S348-4,0)&amp;"")</f>
        <v/>
      </c>
      <c r="F348" s="161" t="str">
        <f ca="1">IF(ISERROR($S348),"",OFFSET('Smelter Reference List'!$E$4,$S348-4,0))</f>
        <v/>
      </c>
      <c r="G348" s="161" t="str">
        <f ca="1">IF(C348=$U$4,"Enter smelter details", IF(ISERROR($S348),"",OFFSET('Smelter Reference List'!$F$4,$S348-4,0)))</f>
        <v/>
      </c>
      <c r="H348" s="247" t="str">
        <f ca="1">IF(ISERROR($S348),"",OFFSET('Smelter Reference List'!$G$4,$S348-4,0))</f>
        <v/>
      </c>
      <c r="I348" s="248" t="str">
        <f ca="1">IF(ISERROR($S348),"",OFFSET('Smelter Reference List'!$H$4,$S348-4,0))</f>
        <v/>
      </c>
      <c r="J348" s="248" t="str">
        <f ca="1">IF(ISERROR($S348),"",OFFSET('Smelter Reference List'!$I$4,$S348-4,0))</f>
        <v/>
      </c>
      <c r="K348" s="245"/>
      <c r="L348" s="245"/>
      <c r="M348" s="245"/>
      <c r="N348" s="245"/>
      <c r="O348" s="245"/>
      <c r="P348" s="245"/>
      <c r="Q348" s="246"/>
      <c r="R348" s="233"/>
      <c r="S348" s="234" t="e">
        <f>IF(C348="",NA(),MATCH($B348&amp;$C348,'Smelter Reference List'!$J:$J,0))</f>
        <v>#N/A</v>
      </c>
      <c r="T348" s="235"/>
      <c r="U348" s="235">
        <f t="shared" ca="1" si="12"/>
        <v>0</v>
      </c>
      <c r="V348" s="235"/>
      <c r="W348" s="235"/>
      <c r="Y348" s="228" t="str">
        <f t="shared" si="13"/>
        <v/>
      </c>
    </row>
    <row r="349" spans="1:25" s="228" customFormat="1" ht="20.25">
      <c r="A349" s="257"/>
      <c r="B349" s="232" t="str">
        <f>IF(LEN(A349)=0,"",INDEX('Smelter Reference List'!$A:$A,MATCH($A349,'Smelter Reference List'!$E:$E,0)))</f>
        <v/>
      </c>
      <c r="C349" s="297" t="str">
        <f>IF(LEN(A349)=0,"",INDEX('Smelter Reference List'!$C:$C,MATCH($A349,'Smelter Reference List'!$E:$E,0)))</f>
        <v/>
      </c>
      <c r="D349" s="161" t="str">
        <f ca="1">IF(ISERROR($S349),"",OFFSET('Smelter Reference List'!$C$4,$S349-4,0)&amp;"")</f>
        <v/>
      </c>
      <c r="E349" s="161" t="str">
        <f ca="1">IF(ISERROR($S349),"",OFFSET('Smelter Reference List'!$D$4,$S349-4,0)&amp;"")</f>
        <v/>
      </c>
      <c r="F349" s="161" t="str">
        <f ca="1">IF(ISERROR($S349),"",OFFSET('Smelter Reference List'!$E$4,$S349-4,0))</f>
        <v/>
      </c>
      <c r="G349" s="161" t="str">
        <f ca="1">IF(C349=$U$4,"Enter smelter details", IF(ISERROR($S349),"",OFFSET('Smelter Reference List'!$F$4,$S349-4,0)))</f>
        <v/>
      </c>
      <c r="H349" s="247" t="str">
        <f ca="1">IF(ISERROR($S349),"",OFFSET('Smelter Reference List'!$G$4,$S349-4,0))</f>
        <v/>
      </c>
      <c r="I349" s="248" t="str">
        <f ca="1">IF(ISERROR($S349),"",OFFSET('Smelter Reference List'!$H$4,$S349-4,0))</f>
        <v/>
      </c>
      <c r="J349" s="248" t="str">
        <f ca="1">IF(ISERROR($S349),"",OFFSET('Smelter Reference List'!$I$4,$S349-4,0))</f>
        <v/>
      </c>
      <c r="K349" s="245"/>
      <c r="L349" s="245"/>
      <c r="M349" s="245"/>
      <c r="N349" s="245"/>
      <c r="O349" s="245"/>
      <c r="P349" s="245"/>
      <c r="Q349" s="246"/>
      <c r="R349" s="233"/>
      <c r="S349" s="234" t="e">
        <f>IF(C349="",NA(),MATCH($B349&amp;$C349,'Smelter Reference List'!$J:$J,0))</f>
        <v>#N/A</v>
      </c>
      <c r="T349" s="235"/>
      <c r="U349" s="235">
        <f t="shared" ca="1" si="12"/>
        <v>0</v>
      </c>
      <c r="V349" s="235"/>
      <c r="W349" s="235"/>
      <c r="Y349" s="228" t="str">
        <f t="shared" si="13"/>
        <v/>
      </c>
    </row>
    <row r="350" spans="1:25" s="228" customFormat="1" ht="20.25">
      <c r="A350" s="257"/>
      <c r="B350" s="232" t="str">
        <f>IF(LEN(A350)=0,"",INDEX('Smelter Reference List'!$A:$A,MATCH($A350,'Smelter Reference List'!$E:$E,0)))</f>
        <v/>
      </c>
      <c r="C350" s="297" t="str">
        <f>IF(LEN(A350)=0,"",INDEX('Smelter Reference List'!$C:$C,MATCH($A350,'Smelter Reference List'!$E:$E,0)))</f>
        <v/>
      </c>
      <c r="D350" s="161" t="str">
        <f ca="1">IF(ISERROR($S350),"",OFFSET('Smelter Reference List'!$C$4,$S350-4,0)&amp;"")</f>
        <v/>
      </c>
      <c r="E350" s="161" t="str">
        <f ca="1">IF(ISERROR($S350),"",OFFSET('Smelter Reference List'!$D$4,$S350-4,0)&amp;"")</f>
        <v/>
      </c>
      <c r="F350" s="161" t="str">
        <f ca="1">IF(ISERROR($S350),"",OFFSET('Smelter Reference List'!$E$4,$S350-4,0))</f>
        <v/>
      </c>
      <c r="G350" s="161" t="str">
        <f ca="1">IF(C350=$U$4,"Enter smelter details", IF(ISERROR($S350),"",OFFSET('Smelter Reference List'!$F$4,$S350-4,0)))</f>
        <v/>
      </c>
      <c r="H350" s="247" t="str">
        <f ca="1">IF(ISERROR($S350),"",OFFSET('Smelter Reference List'!$G$4,$S350-4,0))</f>
        <v/>
      </c>
      <c r="I350" s="248" t="str">
        <f ca="1">IF(ISERROR($S350),"",OFFSET('Smelter Reference List'!$H$4,$S350-4,0))</f>
        <v/>
      </c>
      <c r="J350" s="248" t="str">
        <f ca="1">IF(ISERROR($S350),"",OFFSET('Smelter Reference List'!$I$4,$S350-4,0))</f>
        <v/>
      </c>
      <c r="K350" s="245"/>
      <c r="L350" s="245"/>
      <c r="M350" s="245"/>
      <c r="N350" s="245"/>
      <c r="O350" s="245"/>
      <c r="P350" s="245"/>
      <c r="Q350" s="246"/>
      <c r="R350" s="233"/>
      <c r="S350" s="234" t="e">
        <f>IF(C350="",NA(),MATCH($B350&amp;$C350,'Smelter Reference List'!$J:$J,0))</f>
        <v>#N/A</v>
      </c>
      <c r="T350" s="235"/>
      <c r="U350" s="235">
        <f t="shared" ca="1" si="12"/>
        <v>0</v>
      </c>
      <c r="V350" s="235"/>
      <c r="W350" s="235"/>
      <c r="Y350" s="228" t="str">
        <f t="shared" si="13"/>
        <v/>
      </c>
    </row>
    <row r="351" spans="1:25" s="228" customFormat="1" ht="20.25">
      <c r="A351" s="257"/>
      <c r="B351" s="232" t="str">
        <f>IF(LEN(A351)=0,"",INDEX('Smelter Reference List'!$A:$A,MATCH($A351,'Smelter Reference List'!$E:$E,0)))</f>
        <v/>
      </c>
      <c r="C351" s="297" t="str">
        <f>IF(LEN(A351)=0,"",INDEX('Smelter Reference List'!$C:$C,MATCH($A351,'Smelter Reference List'!$E:$E,0)))</f>
        <v/>
      </c>
      <c r="D351" s="161" t="str">
        <f ca="1">IF(ISERROR($S351),"",OFFSET('Smelter Reference List'!$C$4,$S351-4,0)&amp;"")</f>
        <v/>
      </c>
      <c r="E351" s="161" t="str">
        <f ca="1">IF(ISERROR($S351),"",OFFSET('Smelter Reference List'!$D$4,$S351-4,0)&amp;"")</f>
        <v/>
      </c>
      <c r="F351" s="161" t="str">
        <f ca="1">IF(ISERROR($S351),"",OFFSET('Smelter Reference List'!$E$4,$S351-4,0))</f>
        <v/>
      </c>
      <c r="G351" s="161" t="str">
        <f ca="1">IF(C351=$U$4,"Enter smelter details", IF(ISERROR($S351),"",OFFSET('Smelter Reference List'!$F$4,$S351-4,0)))</f>
        <v/>
      </c>
      <c r="H351" s="247" t="str">
        <f ca="1">IF(ISERROR($S351),"",OFFSET('Smelter Reference List'!$G$4,$S351-4,0))</f>
        <v/>
      </c>
      <c r="I351" s="248" t="str">
        <f ca="1">IF(ISERROR($S351),"",OFFSET('Smelter Reference List'!$H$4,$S351-4,0))</f>
        <v/>
      </c>
      <c r="J351" s="248" t="str">
        <f ca="1">IF(ISERROR($S351),"",OFFSET('Smelter Reference List'!$I$4,$S351-4,0))</f>
        <v/>
      </c>
      <c r="K351" s="245"/>
      <c r="L351" s="245"/>
      <c r="M351" s="245"/>
      <c r="N351" s="245"/>
      <c r="O351" s="245"/>
      <c r="P351" s="245"/>
      <c r="Q351" s="246"/>
      <c r="R351" s="233"/>
      <c r="S351" s="234" t="e">
        <f>IF(C351="",NA(),MATCH($B351&amp;$C351,'Smelter Reference List'!$J:$J,0))</f>
        <v>#N/A</v>
      </c>
      <c r="T351" s="235"/>
      <c r="U351" s="235">
        <f t="shared" ca="1" si="12"/>
        <v>0</v>
      </c>
      <c r="V351" s="235"/>
      <c r="W351" s="235"/>
      <c r="Y351" s="228" t="str">
        <f t="shared" si="13"/>
        <v/>
      </c>
    </row>
    <row r="352" spans="1:25" s="228" customFormat="1" ht="20.25">
      <c r="A352" s="257"/>
      <c r="B352" s="232" t="str">
        <f>IF(LEN(A352)=0,"",INDEX('Smelter Reference List'!$A:$A,MATCH($A352,'Smelter Reference List'!$E:$E,0)))</f>
        <v/>
      </c>
      <c r="C352" s="297" t="str">
        <f>IF(LEN(A352)=0,"",INDEX('Smelter Reference List'!$C:$C,MATCH($A352,'Smelter Reference List'!$E:$E,0)))</f>
        <v/>
      </c>
      <c r="D352" s="161" t="str">
        <f ca="1">IF(ISERROR($S352),"",OFFSET('Smelter Reference List'!$C$4,$S352-4,0)&amp;"")</f>
        <v/>
      </c>
      <c r="E352" s="161" t="str">
        <f ca="1">IF(ISERROR($S352),"",OFFSET('Smelter Reference List'!$D$4,$S352-4,0)&amp;"")</f>
        <v/>
      </c>
      <c r="F352" s="161" t="str">
        <f ca="1">IF(ISERROR($S352),"",OFFSET('Smelter Reference List'!$E$4,$S352-4,0))</f>
        <v/>
      </c>
      <c r="G352" s="161" t="str">
        <f ca="1">IF(C352=$U$4,"Enter smelter details", IF(ISERROR($S352),"",OFFSET('Smelter Reference List'!$F$4,$S352-4,0)))</f>
        <v/>
      </c>
      <c r="H352" s="247" t="str">
        <f ca="1">IF(ISERROR($S352),"",OFFSET('Smelter Reference List'!$G$4,$S352-4,0))</f>
        <v/>
      </c>
      <c r="I352" s="248" t="str">
        <f ca="1">IF(ISERROR($S352),"",OFFSET('Smelter Reference List'!$H$4,$S352-4,0))</f>
        <v/>
      </c>
      <c r="J352" s="248" t="str">
        <f ca="1">IF(ISERROR($S352),"",OFFSET('Smelter Reference List'!$I$4,$S352-4,0))</f>
        <v/>
      </c>
      <c r="K352" s="245"/>
      <c r="L352" s="245"/>
      <c r="M352" s="245"/>
      <c r="N352" s="245"/>
      <c r="O352" s="245"/>
      <c r="P352" s="245"/>
      <c r="Q352" s="246"/>
      <c r="R352" s="233"/>
      <c r="S352" s="234" t="e">
        <f>IF(C352="",NA(),MATCH($B352&amp;$C352,'Smelter Reference List'!$J:$J,0))</f>
        <v>#N/A</v>
      </c>
      <c r="T352" s="235"/>
      <c r="U352" s="235">
        <f t="shared" ca="1" si="12"/>
        <v>0</v>
      </c>
      <c r="V352" s="235"/>
      <c r="W352" s="235"/>
      <c r="Y352" s="228" t="str">
        <f t="shared" si="13"/>
        <v/>
      </c>
    </row>
    <row r="353" spans="1:25" s="228" customFormat="1" ht="20.25">
      <c r="A353" s="257"/>
      <c r="B353" s="232" t="str">
        <f>IF(LEN(A353)=0,"",INDEX('Smelter Reference List'!$A:$A,MATCH($A353,'Smelter Reference List'!$E:$E,0)))</f>
        <v/>
      </c>
      <c r="C353" s="297" t="str">
        <f>IF(LEN(A353)=0,"",INDEX('Smelter Reference List'!$C:$C,MATCH($A353,'Smelter Reference List'!$E:$E,0)))</f>
        <v/>
      </c>
      <c r="D353" s="161" t="str">
        <f ca="1">IF(ISERROR($S353),"",OFFSET('Smelter Reference List'!$C$4,$S353-4,0)&amp;"")</f>
        <v/>
      </c>
      <c r="E353" s="161" t="str">
        <f ca="1">IF(ISERROR($S353),"",OFFSET('Smelter Reference List'!$D$4,$S353-4,0)&amp;"")</f>
        <v/>
      </c>
      <c r="F353" s="161" t="str">
        <f ca="1">IF(ISERROR($S353),"",OFFSET('Smelter Reference List'!$E$4,$S353-4,0))</f>
        <v/>
      </c>
      <c r="G353" s="161" t="str">
        <f ca="1">IF(C353=$U$4,"Enter smelter details", IF(ISERROR($S353),"",OFFSET('Smelter Reference List'!$F$4,$S353-4,0)))</f>
        <v/>
      </c>
      <c r="H353" s="247" t="str">
        <f ca="1">IF(ISERROR($S353),"",OFFSET('Smelter Reference List'!$G$4,$S353-4,0))</f>
        <v/>
      </c>
      <c r="I353" s="248" t="str">
        <f ca="1">IF(ISERROR($S353),"",OFFSET('Smelter Reference List'!$H$4,$S353-4,0))</f>
        <v/>
      </c>
      <c r="J353" s="248" t="str">
        <f ca="1">IF(ISERROR($S353),"",OFFSET('Smelter Reference List'!$I$4,$S353-4,0))</f>
        <v/>
      </c>
      <c r="K353" s="245"/>
      <c r="L353" s="245"/>
      <c r="M353" s="245"/>
      <c r="N353" s="245"/>
      <c r="O353" s="245"/>
      <c r="P353" s="245"/>
      <c r="Q353" s="246"/>
      <c r="R353" s="233"/>
      <c r="S353" s="234" t="e">
        <f>IF(C353="",NA(),MATCH($B353&amp;$C353,'Smelter Reference List'!$J:$J,0))</f>
        <v>#N/A</v>
      </c>
      <c r="T353" s="235"/>
      <c r="U353" s="235">
        <f t="shared" ca="1" si="12"/>
        <v>0</v>
      </c>
      <c r="V353" s="235"/>
      <c r="W353" s="235"/>
      <c r="Y353" s="228" t="str">
        <f t="shared" si="13"/>
        <v/>
      </c>
    </row>
    <row r="354" spans="1:25" s="228" customFormat="1" ht="20.25">
      <c r="A354" s="257"/>
      <c r="B354" s="232" t="str">
        <f>IF(LEN(A354)=0,"",INDEX('Smelter Reference List'!$A:$A,MATCH($A354,'Smelter Reference List'!$E:$E,0)))</f>
        <v/>
      </c>
      <c r="C354" s="297" t="str">
        <f>IF(LEN(A354)=0,"",INDEX('Smelter Reference List'!$C:$C,MATCH($A354,'Smelter Reference List'!$E:$E,0)))</f>
        <v/>
      </c>
      <c r="D354" s="161" t="str">
        <f ca="1">IF(ISERROR($S354),"",OFFSET('Smelter Reference List'!$C$4,$S354-4,0)&amp;"")</f>
        <v/>
      </c>
      <c r="E354" s="161" t="str">
        <f ca="1">IF(ISERROR($S354),"",OFFSET('Smelter Reference List'!$D$4,$S354-4,0)&amp;"")</f>
        <v/>
      </c>
      <c r="F354" s="161" t="str">
        <f ca="1">IF(ISERROR($S354),"",OFFSET('Smelter Reference List'!$E$4,$S354-4,0))</f>
        <v/>
      </c>
      <c r="G354" s="161" t="str">
        <f ca="1">IF(C354=$U$4,"Enter smelter details", IF(ISERROR($S354),"",OFFSET('Smelter Reference List'!$F$4,$S354-4,0)))</f>
        <v/>
      </c>
      <c r="H354" s="247" t="str">
        <f ca="1">IF(ISERROR($S354),"",OFFSET('Smelter Reference List'!$G$4,$S354-4,0))</f>
        <v/>
      </c>
      <c r="I354" s="248" t="str">
        <f ca="1">IF(ISERROR($S354),"",OFFSET('Smelter Reference List'!$H$4,$S354-4,0))</f>
        <v/>
      </c>
      <c r="J354" s="248" t="str">
        <f ca="1">IF(ISERROR($S354),"",OFFSET('Smelter Reference List'!$I$4,$S354-4,0))</f>
        <v/>
      </c>
      <c r="K354" s="245"/>
      <c r="L354" s="245"/>
      <c r="M354" s="245"/>
      <c r="N354" s="245"/>
      <c r="O354" s="245"/>
      <c r="P354" s="245"/>
      <c r="Q354" s="246"/>
      <c r="R354" s="233"/>
      <c r="S354" s="234" t="e">
        <f>IF(C354="",NA(),MATCH($B354&amp;$C354,'Smelter Reference List'!$J:$J,0))</f>
        <v>#N/A</v>
      </c>
      <c r="T354" s="235"/>
      <c r="U354" s="235">
        <f t="shared" ca="1" si="12"/>
        <v>0</v>
      </c>
      <c r="V354" s="235"/>
      <c r="W354" s="235"/>
      <c r="Y354" s="228" t="str">
        <f t="shared" si="13"/>
        <v/>
      </c>
    </row>
    <row r="355" spans="1:25" s="228" customFormat="1" ht="20.25">
      <c r="A355" s="257"/>
      <c r="B355" s="232" t="str">
        <f>IF(LEN(A355)=0,"",INDEX('Smelter Reference List'!$A:$A,MATCH($A355,'Smelter Reference List'!$E:$E,0)))</f>
        <v/>
      </c>
      <c r="C355" s="297" t="str">
        <f>IF(LEN(A355)=0,"",INDEX('Smelter Reference List'!$C:$C,MATCH($A355,'Smelter Reference List'!$E:$E,0)))</f>
        <v/>
      </c>
      <c r="D355" s="161" t="str">
        <f ca="1">IF(ISERROR($S355),"",OFFSET('Smelter Reference List'!$C$4,$S355-4,0)&amp;"")</f>
        <v/>
      </c>
      <c r="E355" s="161" t="str">
        <f ca="1">IF(ISERROR($S355),"",OFFSET('Smelter Reference List'!$D$4,$S355-4,0)&amp;"")</f>
        <v/>
      </c>
      <c r="F355" s="161" t="str">
        <f ca="1">IF(ISERROR($S355),"",OFFSET('Smelter Reference List'!$E$4,$S355-4,0))</f>
        <v/>
      </c>
      <c r="G355" s="161" t="str">
        <f ca="1">IF(C355=$U$4,"Enter smelter details", IF(ISERROR($S355),"",OFFSET('Smelter Reference List'!$F$4,$S355-4,0)))</f>
        <v/>
      </c>
      <c r="H355" s="247" t="str">
        <f ca="1">IF(ISERROR($S355),"",OFFSET('Smelter Reference List'!$G$4,$S355-4,0))</f>
        <v/>
      </c>
      <c r="I355" s="248" t="str">
        <f ca="1">IF(ISERROR($S355),"",OFFSET('Smelter Reference List'!$H$4,$S355-4,0))</f>
        <v/>
      </c>
      <c r="J355" s="248" t="str">
        <f ca="1">IF(ISERROR($S355),"",OFFSET('Smelter Reference List'!$I$4,$S355-4,0))</f>
        <v/>
      </c>
      <c r="K355" s="245"/>
      <c r="L355" s="245"/>
      <c r="M355" s="245"/>
      <c r="N355" s="245"/>
      <c r="O355" s="245"/>
      <c r="P355" s="245"/>
      <c r="Q355" s="246"/>
      <c r="R355" s="233"/>
      <c r="S355" s="234" t="e">
        <f>IF(C355="",NA(),MATCH($B355&amp;$C355,'Smelter Reference List'!$J:$J,0))</f>
        <v>#N/A</v>
      </c>
      <c r="T355" s="235"/>
      <c r="U355" s="235">
        <f t="shared" ca="1" si="12"/>
        <v>0</v>
      </c>
      <c r="V355" s="235"/>
      <c r="W355" s="235"/>
      <c r="Y355" s="228" t="str">
        <f t="shared" si="13"/>
        <v/>
      </c>
    </row>
    <row r="356" spans="1:25" s="228" customFormat="1" ht="20.25">
      <c r="A356" s="257"/>
      <c r="B356" s="232" t="str">
        <f>IF(LEN(A356)=0,"",INDEX('Smelter Reference List'!$A:$A,MATCH($A356,'Smelter Reference List'!$E:$E,0)))</f>
        <v/>
      </c>
      <c r="C356" s="297" t="str">
        <f>IF(LEN(A356)=0,"",INDEX('Smelter Reference List'!$C:$C,MATCH($A356,'Smelter Reference List'!$E:$E,0)))</f>
        <v/>
      </c>
      <c r="D356" s="161" t="str">
        <f ca="1">IF(ISERROR($S356),"",OFFSET('Smelter Reference List'!$C$4,$S356-4,0)&amp;"")</f>
        <v/>
      </c>
      <c r="E356" s="161" t="str">
        <f ca="1">IF(ISERROR($S356),"",OFFSET('Smelter Reference List'!$D$4,$S356-4,0)&amp;"")</f>
        <v/>
      </c>
      <c r="F356" s="161" t="str">
        <f ca="1">IF(ISERROR($S356),"",OFFSET('Smelter Reference List'!$E$4,$S356-4,0))</f>
        <v/>
      </c>
      <c r="G356" s="161" t="str">
        <f ca="1">IF(C356=$U$4,"Enter smelter details", IF(ISERROR($S356),"",OFFSET('Smelter Reference List'!$F$4,$S356-4,0)))</f>
        <v/>
      </c>
      <c r="H356" s="247" t="str">
        <f ca="1">IF(ISERROR($S356),"",OFFSET('Smelter Reference List'!$G$4,$S356-4,0))</f>
        <v/>
      </c>
      <c r="I356" s="248" t="str">
        <f ca="1">IF(ISERROR($S356),"",OFFSET('Smelter Reference List'!$H$4,$S356-4,0))</f>
        <v/>
      </c>
      <c r="J356" s="248" t="str">
        <f ca="1">IF(ISERROR($S356),"",OFFSET('Smelter Reference List'!$I$4,$S356-4,0))</f>
        <v/>
      </c>
      <c r="K356" s="245"/>
      <c r="L356" s="245"/>
      <c r="M356" s="245"/>
      <c r="N356" s="245"/>
      <c r="O356" s="245"/>
      <c r="P356" s="245"/>
      <c r="Q356" s="246"/>
      <c r="R356" s="233"/>
      <c r="S356" s="234" t="e">
        <f>IF(C356="",NA(),MATCH($B356&amp;$C356,'Smelter Reference List'!$J:$J,0))</f>
        <v>#N/A</v>
      </c>
      <c r="T356" s="235"/>
      <c r="U356" s="235">
        <f t="shared" ca="1" si="12"/>
        <v>0</v>
      </c>
      <c r="V356" s="235"/>
      <c r="W356" s="235"/>
      <c r="Y356" s="228" t="str">
        <f t="shared" si="13"/>
        <v/>
      </c>
    </row>
    <row r="357" spans="1:25" s="228" customFormat="1" ht="20.25">
      <c r="A357" s="257"/>
      <c r="B357" s="232" t="str">
        <f>IF(LEN(A357)=0,"",INDEX('Smelter Reference List'!$A:$A,MATCH($A357,'Smelter Reference List'!$E:$E,0)))</f>
        <v/>
      </c>
      <c r="C357" s="297" t="str">
        <f>IF(LEN(A357)=0,"",INDEX('Smelter Reference List'!$C:$C,MATCH($A357,'Smelter Reference List'!$E:$E,0)))</f>
        <v/>
      </c>
      <c r="D357" s="161" t="str">
        <f ca="1">IF(ISERROR($S357),"",OFFSET('Smelter Reference List'!$C$4,$S357-4,0)&amp;"")</f>
        <v/>
      </c>
      <c r="E357" s="161" t="str">
        <f ca="1">IF(ISERROR($S357),"",OFFSET('Smelter Reference List'!$D$4,$S357-4,0)&amp;"")</f>
        <v/>
      </c>
      <c r="F357" s="161" t="str">
        <f ca="1">IF(ISERROR($S357),"",OFFSET('Smelter Reference List'!$E$4,$S357-4,0))</f>
        <v/>
      </c>
      <c r="G357" s="161" t="str">
        <f ca="1">IF(C357=$U$4,"Enter smelter details", IF(ISERROR($S357),"",OFFSET('Smelter Reference List'!$F$4,$S357-4,0)))</f>
        <v/>
      </c>
      <c r="H357" s="247" t="str">
        <f ca="1">IF(ISERROR($S357),"",OFFSET('Smelter Reference List'!$G$4,$S357-4,0))</f>
        <v/>
      </c>
      <c r="I357" s="248" t="str">
        <f ca="1">IF(ISERROR($S357),"",OFFSET('Smelter Reference List'!$H$4,$S357-4,0))</f>
        <v/>
      </c>
      <c r="J357" s="248" t="str">
        <f ca="1">IF(ISERROR($S357),"",OFFSET('Smelter Reference List'!$I$4,$S357-4,0))</f>
        <v/>
      </c>
      <c r="K357" s="245"/>
      <c r="L357" s="245"/>
      <c r="M357" s="245"/>
      <c r="N357" s="245"/>
      <c r="O357" s="245"/>
      <c r="P357" s="245"/>
      <c r="Q357" s="246"/>
      <c r="R357" s="233"/>
      <c r="S357" s="234" t="e">
        <f>IF(C357="",NA(),MATCH($B357&amp;$C357,'Smelter Reference List'!$J:$J,0))</f>
        <v>#N/A</v>
      </c>
      <c r="T357" s="235"/>
      <c r="U357" s="235">
        <f t="shared" ca="1" si="12"/>
        <v>0</v>
      </c>
      <c r="V357" s="235"/>
      <c r="W357" s="235"/>
      <c r="Y357" s="228" t="str">
        <f t="shared" si="13"/>
        <v/>
      </c>
    </row>
    <row r="358" spans="1:25" s="228" customFormat="1" ht="20.25">
      <c r="A358" s="257"/>
      <c r="B358" s="232" t="str">
        <f>IF(LEN(A358)=0,"",INDEX('Smelter Reference List'!$A:$A,MATCH($A358,'Smelter Reference List'!$E:$E,0)))</f>
        <v/>
      </c>
      <c r="C358" s="297" t="str">
        <f>IF(LEN(A358)=0,"",INDEX('Smelter Reference List'!$C:$C,MATCH($A358,'Smelter Reference List'!$E:$E,0)))</f>
        <v/>
      </c>
      <c r="D358" s="161" t="str">
        <f ca="1">IF(ISERROR($S358),"",OFFSET('Smelter Reference List'!$C$4,$S358-4,0)&amp;"")</f>
        <v/>
      </c>
      <c r="E358" s="161" t="str">
        <f ca="1">IF(ISERROR($S358),"",OFFSET('Smelter Reference List'!$D$4,$S358-4,0)&amp;"")</f>
        <v/>
      </c>
      <c r="F358" s="161" t="str">
        <f ca="1">IF(ISERROR($S358),"",OFFSET('Smelter Reference List'!$E$4,$S358-4,0))</f>
        <v/>
      </c>
      <c r="G358" s="161" t="str">
        <f ca="1">IF(C358=$U$4,"Enter smelter details", IF(ISERROR($S358),"",OFFSET('Smelter Reference List'!$F$4,$S358-4,0)))</f>
        <v/>
      </c>
      <c r="H358" s="247" t="str">
        <f ca="1">IF(ISERROR($S358),"",OFFSET('Smelter Reference List'!$G$4,$S358-4,0))</f>
        <v/>
      </c>
      <c r="I358" s="248" t="str">
        <f ca="1">IF(ISERROR($S358),"",OFFSET('Smelter Reference List'!$H$4,$S358-4,0))</f>
        <v/>
      </c>
      <c r="J358" s="248" t="str">
        <f ca="1">IF(ISERROR($S358),"",OFFSET('Smelter Reference List'!$I$4,$S358-4,0))</f>
        <v/>
      </c>
      <c r="K358" s="245"/>
      <c r="L358" s="245"/>
      <c r="M358" s="245"/>
      <c r="N358" s="245"/>
      <c r="O358" s="245"/>
      <c r="P358" s="245"/>
      <c r="Q358" s="246"/>
      <c r="R358" s="233"/>
      <c r="S358" s="234" t="e">
        <f>IF(C358="",NA(),MATCH($B358&amp;$C358,'Smelter Reference List'!$J:$J,0))</f>
        <v>#N/A</v>
      </c>
      <c r="T358" s="235"/>
      <c r="U358" s="235">
        <f t="shared" ca="1" si="12"/>
        <v>0</v>
      </c>
      <c r="V358" s="235"/>
      <c r="W358" s="235"/>
      <c r="Y358" s="228" t="str">
        <f t="shared" si="13"/>
        <v/>
      </c>
    </row>
    <row r="359" spans="1:25" s="228" customFormat="1" ht="20.25">
      <c r="A359" s="257"/>
      <c r="B359" s="232" t="str">
        <f>IF(LEN(A359)=0,"",INDEX('Smelter Reference List'!$A:$A,MATCH($A359,'Smelter Reference List'!$E:$E,0)))</f>
        <v/>
      </c>
      <c r="C359" s="297" t="str">
        <f>IF(LEN(A359)=0,"",INDEX('Smelter Reference List'!$C:$C,MATCH($A359,'Smelter Reference List'!$E:$E,0)))</f>
        <v/>
      </c>
      <c r="D359" s="161" t="str">
        <f ca="1">IF(ISERROR($S359),"",OFFSET('Smelter Reference List'!$C$4,$S359-4,0)&amp;"")</f>
        <v/>
      </c>
      <c r="E359" s="161" t="str">
        <f ca="1">IF(ISERROR($S359),"",OFFSET('Smelter Reference List'!$D$4,$S359-4,0)&amp;"")</f>
        <v/>
      </c>
      <c r="F359" s="161" t="str">
        <f ca="1">IF(ISERROR($S359),"",OFFSET('Smelter Reference List'!$E$4,$S359-4,0))</f>
        <v/>
      </c>
      <c r="G359" s="161" t="str">
        <f ca="1">IF(C359=$U$4,"Enter smelter details", IF(ISERROR($S359),"",OFFSET('Smelter Reference List'!$F$4,$S359-4,0)))</f>
        <v/>
      </c>
      <c r="H359" s="247" t="str">
        <f ca="1">IF(ISERROR($S359),"",OFFSET('Smelter Reference List'!$G$4,$S359-4,0))</f>
        <v/>
      </c>
      <c r="I359" s="248" t="str">
        <f ca="1">IF(ISERROR($S359),"",OFFSET('Smelter Reference List'!$H$4,$S359-4,0))</f>
        <v/>
      </c>
      <c r="J359" s="248" t="str">
        <f ca="1">IF(ISERROR($S359),"",OFFSET('Smelter Reference List'!$I$4,$S359-4,0))</f>
        <v/>
      </c>
      <c r="K359" s="245"/>
      <c r="L359" s="245"/>
      <c r="M359" s="245"/>
      <c r="N359" s="245"/>
      <c r="O359" s="245"/>
      <c r="P359" s="245"/>
      <c r="Q359" s="246"/>
      <c r="R359" s="233"/>
      <c r="S359" s="234" t="e">
        <f>IF(C359="",NA(),MATCH($B359&amp;$C359,'Smelter Reference List'!$J:$J,0))</f>
        <v>#N/A</v>
      </c>
      <c r="T359" s="235"/>
      <c r="U359" s="235">
        <f t="shared" ca="1" si="12"/>
        <v>0</v>
      </c>
      <c r="V359" s="235"/>
      <c r="W359" s="235"/>
      <c r="Y359" s="228" t="str">
        <f t="shared" si="13"/>
        <v/>
      </c>
    </row>
    <row r="360" spans="1:25" s="228" customFormat="1" ht="20.25">
      <c r="A360" s="257"/>
      <c r="B360" s="232" t="str">
        <f>IF(LEN(A360)=0,"",INDEX('Smelter Reference List'!$A:$A,MATCH($A360,'Smelter Reference List'!$E:$E,0)))</f>
        <v/>
      </c>
      <c r="C360" s="297" t="str">
        <f>IF(LEN(A360)=0,"",INDEX('Smelter Reference List'!$C:$C,MATCH($A360,'Smelter Reference List'!$E:$E,0)))</f>
        <v/>
      </c>
      <c r="D360" s="161" t="str">
        <f ca="1">IF(ISERROR($S360),"",OFFSET('Smelter Reference List'!$C$4,$S360-4,0)&amp;"")</f>
        <v/>
      </c>
      <c r="E360" s="161" t="str">
        <f ca="1">IF(ISERROR($S360),"",OFFSET('Smelter Reference List'!$D$4,$S360-4,0)&amp;"")</f>
        <v/>
      </c>
      <c r="F360" s="161" t="str">
        <f ca="1">IF(ISERROR($S360),"",OFFSET('Smelter Reference List'!$E$4,$S360-4,0))</f>
        <v/>
      </c>
      <c r="G360" s="161" t="str">
        <f ca="1">IF(C360=$U$4,"Enter smelter details", IF(ISERROR($S360),"",OFFSET('Smelter Reference List'!$F$4,$S360-4,0)))</f>
        <v/>
      </c>
      <c r="H360" s="247" t="str">
        <f ca="1">IF(ISERROR($S360),"",OFFSET('Smelter Reference List'!$G$4,$S360-4,0))</f>
        <v/>
      </c>
      <c r="I360" s="248" t="str">
        <f ca="1">IF(ISERROR($S360),"",OFFSET('Smelter Reference List'!$H$4,$S360-4,0))</f>
        <v/>
      </c>
      <c r="J360" s="248" t="str">
        <f ca="1">IF(ISERROR($S360),"",OFFSET('Smelter Reference List'!$I$4,$S360-4,0))</f>
        <v/>
      </c>
      <c r="K360" s="245"/>
      <c r="L360" s="245"/>
      <c r="M360" s="245"/>
      <c r="N360" s="245"/>
      <c r="O360" s="245"/>
      <c r="P360" s="245"/>
      <c r="Q360" s="246"/>
      <c r="R360" s="233"/>
      <c r="S360" s="234" t="e">
        <f>IF(C360="",NA(),MATCH($B360&amp;$C360,'Smelter Reference List'!$J:$J,0))</f>
        <v>#N/A</v>
      </c>
      <c r="T360" s="235"/>
      <c r="U360" s="235">
        <f t="shared" ca="1" si="12"/>
        <v>0</v>
      </c>
      <c r="V360" s="235"/>
      <c r="W360" s="235"/>
      <c r="Y360" s="228" t="str">
        <f t="shared" si="13"/>
        <v/>
      </c>
    </row>
    <row r="361" spans="1:25" s="228" customFormat="1" ht="20.25">
      <c r="A361" s="257"/>
      <c r="B361" s="232" t="str">
        <f>IF(LEN(A361)=0,"",INDEX('Smelter Reference List'!$A:$A,MATCH($A361,'Smelter Reference List'!$E:$E,0)))</f>
        <v/>
      </c>
      <c r="C361" s="297" t="str">
        <f>IF(LEN(A361)=0,"",INDEX('Smelter Reference List'!$C:$C,MATCH($A361,'Smelter Reference List'!$E:$E,0)))</f>
        <v/>
      </c>
      <c r="D361" s="161" t="str">
        <f ca="1">IF(ISERROR($S361),"",OFFSET('Smelter Reference List'!$C$4,$S361-4,0)&amp;"")</f>
        <v/>
      </c>
      <c r="E361" s="161" t="str">
        <f ca="1">IF(ISERROR($S361),"",OFFSET('Smelter Reference List'!$D$4,$S361-4,0)&amp;"")</f>
        <v/>
      </c>
      <c r="F361" s="161" t="str">
        <f ca="1">IF(ISERROR($S361),"",OFFSET('Smelter Reference List'!$E$4,$S361-4,0))</f>
        <v/>
      </c>
      <c r="G361" s="161" t="str">
        <f ca="1">IF(C361=$U$4,"Enter smelter details", IF(ISERROR($S361),"",OFFSET('Smelter Reference List'!$F$4,$S361-4,0)))</f>
        <v/>
      </c>
      <c r="H361" s="247" t="str">
        <f ca="1">IF(ISERROR($S361),"",OFFSET('Smelter Reference List'!$G$4,$S361-4,0))</f>
        <v/>
      </c>
      <c r="I361" s="248" t="str">
        <f ca="1">IF(ISERROR($S361),"",OFFSET('Smelter Reference List'!$H$4,$S361-4,0))</f>
        <v/>
      </c>
      <c r="J361" s="248" t="str">
        <f ca="1">IF(ISERROR($S361),"",OFFSET('Smelter Reference List'!$I$4,$S361-4,0))</f>
        <v/>
      </c>
      <c r="K361" s="245"/>
      <c r="L361" s="245"/>
      <c r="M361" s="245"/>
      <c r="N361" s="245"/>
      <c r="O361" s="245"/>
      <c r="P361" s="245"/>
      <c r="Q361" s="246"/>
      <c r="R361" s="233"/>
      <c r="S361" s="234" t="e">
        <f>IF(C361="",NA(),MATCH($B361&amp;$C361,'Smelter Reference List'!$J:$J,0))</f>
        <v>#N/A</v>
      </c>
      <c r="T361" s="235"/>
      <c r="U361" s="235">
        <f t="shared" ca="1" si="12"/>
        <v>0</v>
      </c>
      <c r="V361" s="235"/>
      <c r="W361" s="235"/>
      <c r="Y361" s="228" t="str">
        <f t="shared" si="13"/>
        <v/>
      </c>
    </row>
    <row r="362" spans="1:25" s="228" customFormat="1" ht="20.25">
      <c r="A362" s="257"/>
      <c r="B362" s="232" t="str">
        <f>IF(LEN(A362)=0,"",INDEX('Smelter Reference List'!$A:$A,MATCH($A362,'Smelter Reference List'!$E:$E,0)))</f>
        <v/>
      </c>
      <c r="C362" s="297" t="str">
        <f>IF(LEN(A362)=0,"",INDEX('Smelter Reference List'!$C:$C,MATCH($A362,'Smelter Reference List'!$E:$E,0)))</f>
        <v/>
      </c>
      <c r="D362" s="161" t="str">
        <f ca="1">IF(ISERROR($S362),"",OFFSET('Smelter Reference List'!$C$4,$S362-4,0)&amp;"")</f>
        <v/>
      </c>
      <c r="E362" s="161" t="str">
        <f ca="1">IF(ISERROR($S362),"",OFFSET('Smelter Reference List'!$D$4,$S362-4,0)&amp;"")</f>
        <v/>
      </c>
      <c r="F362" s="161" t="str">
        <f ca="1">IF(ISERROR($S362),"",OFFSET('Smelter Reference List'!$E$4,$S362-4,0))</f>
        <v/>
      </c>
      <c r="G362" s="161" t="str">
        <f ca="1">IF(C362=$U$4,"Enter smelter details", IF(ISERROR($S362),"",OFFSET('Smelter Reference List'!$F$4,$S362-4,0)))</f>
        <v/>
      </c>
      <c r="H362" s="247" t="str">
        <f ca="1">IF(ISERROR($S362),"",OFFSET('Smelter Reference List'!$G$4,$S362-4,0))</f>
        <v/>
      </c>
      <c r="I362" s="248" t="str">
        <f ca="1">IF(ISERROR($S362),"",OFFSET('Smelter Reference List'!$H$4,$S362-4,0))</f>
        <v/>
      </c>
      <c r="J362" s="248" t="str">
        <f ca="1">IF(ISERROR($S362),"",OFFSET('Smelter Reference List'!$I$4,$S362-4,0))</f>
        <v/>
      </c>
      <c r="K362" s="245"/>
      <c r="L362" s="245"/>
      <c r="M362" s="245"/>
      <c r="N362" s="245"/>
      <c r="O362" s="245"/>
      <c r="P362" s="245"/>
      <c r="Q362" s="246"/>
      <c r="R362" s="233"/>
      <c r="S362" s="234" t="e">
        <f>IF(C362="",NA(),MATCH($B362&amp;$C362,'Smelter Reference List'!$J:$J,0))</f>
        <v>#N/A</v>
      </c>
      <c r="T362" s="235"/>
      <c r="U362" s="235">
        <f t="shared" ca="1" si="12"/>
        <v>0</v>
      </c>
      <c r="V362" s="235"/>
      <c r="W362" s="235"/>
      <c r="Y362" s="228" t="str">
        <f t="shared" si="13"/>
        <v/>
      </c>
    </row>
    <row r="363" spans="1:25" s="228" customFormat="1" ht="20.25">
      <c r="A363" s="257"/>
      <c r="B363" s="232" t="str">
        <f>IF(LEN(A363)=0,"",INDEX('Smelter Reference List'!$A:$A,MATCH($A363,'Smelter Reference List'!$E:$E,0)))</f>
        <v/>
      </c>
      <c r="C363" s="297" t="str">
        <f>IF(LEN(A363)=0,"",INDEX('Smelter Reference List'!$C:$C,MATCH($A363,'Smelter Reference List'!$E:$E,0)))</f>
        <v/>
      </c>
      <c r="D363" s="161" t="str">
        <f ca="1">IF(ISERROR($S363),"",OFFSET('Smelter Reference List'!$C$4,$S363-4,0)&amp;"")</f>
        <v/>
      </c>
      <c r="E363" s="161" t="str">
        <f ca="1">IF(ISERROR($S363),"",OFFSET('Smelter Reference List'!$D$4,$S363-4,0)&amp;"")</f>
        <v/>
      </c>
      <c r="F363" s="161" t="str">
        <f ca="1">IF(ISERROR($S363),"",OFFSET('Smelter Reference List'!$E$4,$S363-4,0))</f>
        <v/>
      </c>
      <c r="G363" s="161" t="str">
        <f ca="1">IF(C363=$U$4,"Enter smelter details", IF(ISERROR($S363),"",OFFSET('Smelter Reference List'!$F$4,$S363-4,0)))</f>
        <v/>
      </c>
      <c r="H363" s="247" t="str">
        <f ca="1">IF(ISERROR($S363),"",OFFSET('Smelter Reference List'!$G$4,$S363-4,0))</f>
        <v/>
      </c>
      <c r="I363" s="248" t="str">
        <f ca="1">IF(ISERROR($S363),"",OFFSET('Smelter Reference List'!$H$4,$S363-4,0))</f>
        <v/>
      </c>
      <c r="J363" s="248" t="str">
        <f ca="1">IF(ISERROR($S363),"",OFFSET('Smelter Reference List'!$I$4,$S363-4,0))</f>
        <v/>
      </c>
      <c r="K363" s="245"/>
      <c r="L363" s="245"/>
      <c r="M363" s="245"/>
      <c r="N363" s="245"/>
      <c r="O363" s="245"/>
      <c r="P363" s="245"/>
      <c r="Q363" s="246"/>
      <c r="R363" s="233"/>
      <c r="S363" s="234" t="e">
        <f>IF(C363="",NA(),MATCH($B363&amp;$C363,'Smelter Reference List'!$J:$J,0))</f>
        <v>#N/A</v>
      </c>
      <c r="T363" s="235"/>
      <c r="U363" s="235">
        <f t="shared" ca="1" si="12"/>
        <v>0</v>
      </c>
      <c r="V363" s="235"/>
      <c r="W363" s="235"/>
      <c r="Y363" s="228" t="str">
        <f t="shared" si="13"/>
        <v/>
      </c>
    </row>
    <row r="364" spans="1:25" s="228" customFormat="1" ht="20.25">
      <c r="A364" s="257"/>
      <c r="B364" s="232" t="str">
        <f>IF(LEN(A364)=0,"",INDEX('Smelter Reference List'!$A:$A,MATCH($A364,'Smelter Reference List'!$E:$E,0)))</f>
        <v/>
      </c>
      <c r="C364" s="297" t="str">
        <f>IF(LEN(A364)=0,"",INDEX('Smelter Reference List'!$C:$C,MATCH($A364,'Smelter Reference List'!$E:$E,0)))</f>
        <v/>
      </c>
      <c r="D364" s="161" t="str">
        <f ca="1">IF(ISERROR($S364),"",OFFSET('Smelter Reference List'!$C$4,$S364-4,0)&amp;"")</f>
        <v/>
      </c>
      <c r="E364" s="161" t="str">
        <f ca="1">IF(ISERROR($S364),"",OFFSET('Smelter Reference List'!$D$4,$S364-4,0)&amp;"")</f>
        <v/>
      </c>
      <c r="F364" s="161" t="str">
        <f ca="1">IF(ISERROR($S364),"",OFFSET('Smelter Reference List'!$E$4,$S364-4,0))</f>
        <v/>
      </c>
      <c r="G364" s="161" t="str">
        <f ca="1">IF(C364=$U$4,"Enter smelter details", IF(ISERROR($S364),"",OFFSET('Smelter Reference List'!$F$4,$S364-4,0)))</f>
        <v/>
      </c>
      <c r="H364" s="247" t="str">
        <f ca="1">IF(ISERROR($S364),"",OFFSET('Smelter Reference List'!$G$4,$S364-4,0))</f>
        <v/>
      </c>
      <c r="I364" s="248" t="str">
        <f ca="1">IF(ISERROR($S364),"",OFFSET('Smelter Reference List'!$H$4,$S364-4,0))</f>
        <v/>
      </c>
      <c r="J364" s="248" t="str">
        <f ca="1">IF(ISERROR($S364),"",OFFSET('Smelter Reference List'!$I$4,$S364-4,0))</f>
        <v/>
      </c>
      <c r="K364" s="245"/>
      <c r="L364" s="245"/>
      <c r="M364" s="245"/>
      <c r="N364" s="245"/>
      <c r="O364" s="245"/>
      <c r="P364" s="245"/>
      <c r="Q364" s="246"/>
      <c r="R364" s="233"/>
      <c r="S364" s="234" t="e">
        <f>IF(C364="",NA(),MATCH($B364&amp;$C364,'Smelter Reference List'!$J:$J,0))</f>
        <v>#N/A</v>
      </c>
      <c r="T364" s="235"/>
      <c r="U364" s="235">
        <f t="shared" ca="1" si="12"/>
        <v>0</v>
      </c>
      <c r="V364" s="235"/>
      <c r="W364" s="235"/>
      <c r="Y364" s="228" t="str">
        <f t="shared" si="13"/>
        <v/>
      </c>
    </row>
    <row r="365" spans="1:25" s="228" customFormat="1" ht="20.25">
      <c r="A365" s="257"/>
      <c r="B365" s="232" t="str">
        <f>IF(LEN(A365)=0,"",INDEX('Smelter Reference List'!$A:$A,MATCH($A365,'Smelter Reference List'!$E:$E,0)))</f>
        <v/>
      </c>
      <c r="C365" s="297" t="str">
        <f>IF(LEN(A365)=0,"",INDEX('Smelter Reference List'!$C:$C,MATCH($A365,'Smelter Reference List'!$E:$E,0)))</f>
        <v/>
      </c>
      <c r="D365" s="161" t="str">
        <f ca="1">IF(ISERROR($S365),"",OFFSET('Smelter Reference List'!$C$4,$S365-4,0)&amp;"")</f>
        <v/>
      </c>
      <c r="E365" s="161" t="str">
        <f ca="1">IF(ISERROR($S365),"",OFFSET('Smelter Reference List'!$D$4,$S365-4,0)&amp;"")</f>
        <v/>
      </c>
      <c r="F365" s="161" t="str">
        <f ca="1">IF(ISERROR($S365),"",OFFSET('Smelter Reference List'!$E$4,$S365-4,0))</f>
        <v/>
      </c>
      <c r="G365" s="161" t="str">
        <f ca="1">IF(C365=$U$4,"Enter smelter details", IF(ISERROR($S365),"",OFFSET('Smelter Reference List'!$F$4,$S365-4,0)))</f>
        <v/>
      </c>
      <c r="H365" s="247" t="str">
        <f ca="1">IF(ISERROR($S365),"",OFFSET('Smelter Reference List'!$G$4,$S365-4,0))</f>
        <v/>
      </c>
      <c r="I365" s="248" t="str">
        <f ca="1">IF(ISERROR($S365),"",OFFSET('Smelter Reference List'!$H$4,$S365-4,0))</f>
        <v/>
      </c>
      <c r="J365" s="248" t="str">
        <f ca="1">IF(ISERROR($S365),"",OFFSET('Smelter Reference List'!$I$4,$S365-4,0))</f>
        <v/>
      </c>
      <c r="K365" s="245"/>
      <c r="L365" s="245"/>
      <c r="M365" s="245"/>
      <c r="N365" s="245"/>
      <c r="O365" s="245"/>
      <c r="P365" s="245"/>
      <c r="Q365" s="246"/>
      <c r="R365" s="233"/>
      <c r="S365" s="234" t="e">
        <f>IF(C365="",NA(),MATCH($B365&amp;$C365,'Smelter Reference List'!$J:$J,0))</f>
        <v>#N/A</v>
      </c>
      <c r="T365" s="235"/>
      <c r="U365" s="235">
        <f t="shared" ca="1" si="12"/>
        <v>0</v>
      </c>
      <c r="V365" s="235"/>
      <c r="W365" s="235"/>
      <c r="Y365" s="228" t="str">
        <f t="shared" si="13"/>
        <v/>
      </c>
    </row>
    <row r="366" spans="1:25" s="228" customFormat="1" ht="20.25">
      <c r="A366" s="257"/>
      <c r="B366" s="232" t="str">
        <f>IF(LEN(A366)=0,"",INDEX('Smelter Reference List'!$A:$A,MATCH($A366,'Smelter Reference List'!$E:$E,0)))</f>
        <v/>
      </c>
      <c r="C366" s="297" t="str">
        <f>IF(LEN(A366)=0,"",INDEX('Smelter Reference List'!$C:$C,MATCH($A366,'Smelter Reference List'!$E:$E,0)))</f>
        <v/>
      </c>
      <c r="D366" s="161" t="str">
        <f ca="1">IF(ISERROR($S366),"",OFFSET('Smelter Reference List'!$C$4,$S366-4,0)&amp;"")</f>
        <v/>
      </c>
      <c r="E366" s="161" t="str">
        <f ca="1">IF(ISERROR($S366),"",OFFSET('Smelter Reference List'!$D$4,$S366-4,0)&amp;"")</f>
        <v/>
      </c>
      <c r="F366" s="161" t="str">
        <f ca="1">IF(ISERROR($S366),"",OFFSET('Smelter Reference List'!$E$4,$S366-4,0))</f>
        <v/>
      </c>
      <c r="G366" s="161" t="str">
        <f ca="1">IF(C366=$U$4,"Enter smelter details", IF(ISERROR($S366),"",OFFSET('Smelter Reference List'!$F$4,$S366-4,0)))</f>
        <v/>
      </c>
      <c r="H366" s="247" t="str">
        <f ca="1">IF(ISERROR($S366),"",OFFSET('Smelter Reference List'!$G$4,$S366-4,0))</f>
        <v/>
      </c>
      <c r="I366" s="248" t="str">
        <f ca="1">IF(ISERROR($S366),"",OFFSET('Smelter Reference List'!$H$4,$S366-4,0))</f>
        <v/>
      </c>
      <c r="J366" s="248" t="str">
        <f ca="1">IF(ISERROR($S366),"",OFFSET('Smelter Reference List'!$I$4,$S366-4,0))</f>
        <v/>
      </c>
      <c r="K366" s="245"/>
      <c r="L366" s="245"/>
      <c r="M366" s="245"/>
      <c r="N366" s="245"/>
      <c r="O366" s="245"/>
      <c r="P366" s="245"/>
      <c r="Q366" s="246"/>
      <c r="R366" s="233"/>
      <c r="S366" s="234" t="e">
        <f>IF(C366="",NA(),MATCH($B366&amp;$C366,'Smelter Reference List'!$J:$J,0))</f>
        <v>#N/A</v>
      </c>
      <c r="T366" s="235"/>
      <c r="U366" s="235">
        <f t="shared" ca="1" si="12"/>
        <v>0</v>
      </c>
      <c r="V366" s="235"/>
      <c r="W366" s="235"/>
      <c r="Y366" s="228" t="str">
        <f t="shared" si="13"/>
        <v/>
      </c>
    </row>
    <row r="367" spans="1:25" s="228" customFormat="1" ht="20.25">
      <c r="A367" s="257"/>
      <c r="B367" s="232" t="str">
        <f>IF(LEN(A367)=0,"",INDEX('Smelter Reference List'!$A:$A,MATCH($A367,'Smelter Reference List'!$E:$E,0)))</f>
        <v/>
      </c>
      <c r="C367" s="297" t="str">
        <f>IF(LEN(A367)=0,"",INDEX('Smelter Reference List'!$C:$C,MATCH($A367,'Smelter Reference List'!$E:$E,0)))</f>
        <v/>
      </c>
      <c r="D367" s="161" t="str">
        <f ca="1">IF(ISERROR($S367),"",OFFSET('Smelter Reference List'!$C$4,$S367-4,0)&amp;"")</f>
        <v/>
      </c>
      <c r="E367" s="161" t="str">
        <f ca="1">IF(ISERROR($S367),"",OFFSET('Smelter Reference List'!$D$4,$S367-4,0)&amp;"")</f>
        <v/>
      </c>
      <c r="F367" s="161" t="str">
        <f ca="1">IF(ISERROR($S367),"",OFFSET('Smelter Reference List'!$E$4,$S367-4,0))</f>
        <v/>
      </c>
      <c r="G367" s="161" t="str">
        <f ca="1">IF(C367=$U$4,"Enter smelter details", IF(ISERROR($S367),"",OFFSET('Smelter Reference List'!$F$4,$S367-4,0)))</f>
        <v/>
      </c>
      <c r="H367" s="247" t="str">
        <f ca="1">IF(ISERROR($S367),"",OFFSET('Smelter Reference List'!$G$4,$S367-4,0))</f>
        <v/>
      </c>
      <c r="I367" s="248" t="str">
        <f ca="1">IF(ISERROR($S367),"",OFFSET('Smelter Reference List'!$H$4,$S367-4,0))</f>
        <v/>
      </c>
      <c r="J367" s="248" t="str">
        <f ca="1">IF(ISERROR($S367),"",OFFSET('Smelter Reference List'!$I$4,$S367-4,0))</f>
        <v/>
      </c>
      <c r="K367" s="245"/>
      <c r="L367" s="245"/>
      <c r="M367" s="245"/>
      <c r="N367" s="245"/>
      <c r="O367" s="245"/>
      <c r="P367" s="245"/>
      <c r="Q367" s="246"/>
      <c r="R367" s="233"/>
      <c r="S367" s="234" t="e">
        <f>IF(C367="",NA(),MATCH($B367&amp;$C367,'Smelter Reference List'!$J:$J,0))</f>
        <v>#N/A</v>
      </c>
      <c r="T367" s="235"/>
      <c r="U367" s="235">
        <f t="shared" ca="1" si="12"/>
        <v>0</v>
      </c>
      <c r="V367" s="235"/>
      <c r="W367" s="235"/>
      <c r="Y367" s="228" t="str">
        <f t="shared" si="13"/>
        <v/>
      </c>
    </row>
    <row r="368" spans="1:25" s="228" customFormat="1" ht="20.25">
      <c r="A368" s="257"/>
      <c r="B368" s="232" t="str">
        <f>IF(LEN(A368)=0,"",INDEX('Smelter Reference List'!$A:$A,MATCH($A368,'Smelter Reference List'!$E:$E,0)))</f>
        <v/>
      </c>
      <c r="C368" s="297" t="str">
        <f>IF(LEN(A368)=0,"",INDEX('Smelter Reference List'!$C:$C,MATCH($A368,'Smelter Reference List'!$E:$E,0)))</f>
        <v/>
      </c>
      <c r="D368" s="161" t="str">
        <f ca="1">IF(ISERROR($S368),"",OFFSET('Smelter Reference List'!$C$4,$S368-4,0)&amp;"")</f>
        <v/>
      </c>
      <c r="E368" s="161" t="str">
        <f ca="1">IF(ISERROR($S368),"",OFFSET('Smelter Reference List'!$D$4,$S368-4,0)&amp;"")</f>
        <v/>
      </c>
      <c r="F368" s="161" t="str">
        <f ca="1">IF(ISERROR($S368),"",OFFSET('Smelter Reference List'!$E$4,$S368-4,0))</f>
        <v/>
      </c>
      <c r="G368" s="161" t="str">
        <f ca="1">IF(C368=$U$4,"Enter smelter details", IF(ISERROR($S368),"",OFFSET('Smelter Reference List'!$F$4,$S368-4,0)))</f>
        <v/>
      </c>
      <c r="H368" s="247" t="str">
        <f ca="1">IF(ISERROR($S368),"",OFFSET('Smelter Reference List'!$G$4,$S368-4,0))</f>
        <v/>
      </c>
      <c r="I368" s="248" t="str">
        <f ca="1">IF(ISERROR($S368),"",OFFSET('Smelter Reference List'!$H$4,$S368-4,0))</f>
        <v/>
      </c>
      <c r="J368" s="248" t="str">
        <f ca="1">IF(ISERROR($S368),"",OFFSET('Smelter Reference List'!$I$4,$S368-4,0))</f>
        <v/>
      </c>
      <c r="K368" s="245"/>
      <c r="L368" s="245"/>
      <c r="M368" s="245"/>
      <c r="N368" s="245"/>
      <c r="O368" s="245"/>
      <c r="P368" s="245"/>
      <c r="Q368" s="246"/>
      <c r="R368" s="233"/>
      <c r="S368" s="234" t="e">
        <f>IF(C368="",NA(),MATCH($B368&amp;$C368,'Smelter Reference List'!$J:$J,0))</f>
        <v>#N/A</v>
      </c>
      <c r="T368" s="235"/>
      <c r="U368" s="235">
        <f t="shared" ca="1" si="12"/>
        <v>0</v>
      </c>
      <c r="V368" s="235"/>
      <c r="W368" s="235"/>
      <c r="Y368" s="228" t="str">
        <f t="shared" si="13"/>
        <v/>
      </c>
    </row>
    <row r="369" spans="1:25" s="228" customFormat="1" ht="20.25">
      <c r="A369" s="257"/>
      <c r="B369" s="232" t="str">
        <f>IF(LEN(A369)=0,"",INDEX('Smelter Reference List'!$A:$A,MATCH($A369,'Smelter Reference List'!$E:$E,0)))</f>
        <v/>
      </c>
      <c r="C369" s="297" t="str">
        <f>IF(LEN(A369)=0,"",INDEX('Smelter Reference List'!$C:$C,MATCH($A369,'Smelter Reference List'!$E:$E,0)))</f>
        <v/>
      </c>
      <c r="D369" s="161" t="str">
        <f ca="1">IF(ISERROR($S369),"",OFFSET('Smelter Reference List'!$C$4,$S369-4,0)&amp;"")</f>
        <v/>
      </c>
      <c r="E369" s="161" t="str">
        <f ca="1">IF(ISERROR($S369),"",OFFSET('Smelter Reference List'!$D$4,$S369-4,0)&amp;"")</f>
        <v/>
      </c>
      <c r="F369" s="161" t="str">
        <f ca="1">IF(ISERROR($S369),"",OFFSET('Smelter Reference List'!$E$4,$S369-4,0))</f>
        <v/>
      </c>
      <c r="G369" s="161" t="str">
        <f ca="1">IF(C369=$U$4,"Enter smelter details", IF(ISERROR($S369),"",OFFSET('Smelter Reference List'!$F$4,$S369-4,0)))</f>
        <v/>
      </c>
      <c r="H369" s="247" t="str">
        <f ca="1">IF(ISERROR($S369),"",OFFSET('Smelter Reference List'!$G$4,$S369-4,0))</f>
        <v/>
      </c>
      <c r="I369" s="248" t="str">
        <f ca="1">IF(ISERROR($S369),"",OFFSET('Smelter Reference List'!$H$4,$S369-4,0))</f>
        <v/>
      </c>
      <c r="J369" s="248" t="str">
        <f ca="1">IF(ISERROR($S369),"",OFFSET('Smelter Reference List'!$I$4,$S369-4,0))</f>
        <v/>
      </c>
      <c r="K369" s="245"/>
      <c r="L369" s="245"/>
      <c r="M369" s="245"/>
      <c r="N369" s="245"/>
      <c r="O369" s="245"/>
      <c r="P369" s="245"/>
      <c r="Q369" s="246"/>
      <c r="R369" s="233"/>
      <c r="S369" s="234" t="e">
        <f>IF(C369="",NA(),MATCH($B369&amp;$C369,'Smelter Reference List'!$J:$J,0))</f>
        <v>#N/A</v>
      </c>
      <c r="T369" s="235"/>
      <c r="U369" s="235">
        <f t="shared" ca="1" si="12"/>
        <v>0</v>
      </c>
      <c r="V369" s="235"/>
      <c r="W369" s="235"/>
      <c r="Y369" s="228" t="str">
        <f t="shared" si="13"/>
        <v/>
      </c>
    </row>
    <row r="370" spans="1:25" s="228" customFormat="1" ht="20.25">
      <c r="A370" s="257"/>
      <c r="B370" s="232" t="str">
        <f>IF(LEN(A370)=0,"",INDEX('Smelter Reference List'!$A:$A,MATCH($A370,'Smelter Reference List'!$E:$E,0)))</f>
        <v/>
      </c>
      <c r="C370" s="297" t="str">
        <f>IF(LEN(A370)=0,"",INDEX('Smelter Reference List'!$C:$C,MATCH($A370,'Smelter Reference List'!$E:$E,0)))</f>
        <v/>
      </c>
      <c r="D370" s="161" t="str">
        <f ca="1">IF(ISERROR($S370),"",OFFSET('Smelter Reference List'!$C$4,$S370-4,0)&amp;"")</f>
        <v/>
      </c>
      <c r="E370" s="161" t="str">
        <f ca="1">IF(ISERROR($S370),"",OFFSET('Smelter Reference List'!$D$4,$S370-4,0)&amp;"")</f>
        <v/>
      </c>
      <c r="F370" s="161" t="str">
        <f ca="1">IF(ISERROR($S370),"",OFFSET('Smelter Reference List'!$E$4,$S370-4,0))</f>
        <v/>
      </c>
      <c r="G370" s="161" t="str">
        <f ca="1">IF(C370=$U$4,"Enter smelter details", IF(ISERROR($S370),"",OFFSET('Smelter Reference List'!$F$4,$S370-4,0)))</f>
        <v/>
      </c>
      <c r="H370" s="247" t="str">
        <f ca="1">IF(ISERROR($S370),"",OFFSET('Smelter Reference List'!$G$4,$S370-4,0))</f>
        <v/>
      </c>
      <c r="I370" s="248" t="str">
        <f ca="1">IF(ISERROR($S370),"",OFFSET('Smelter Reference List'!$H$4,$S370-4,0))</f>
        <v/>
      </c>
      <c r="J370" s="248" t="str">
        <f ca="1">IF(ISERROR($S370),"",OFFSET('Smelter Reference List'!$I$4,$S370-4,0))</f>
        <v/>
      </c>
      <c r="K370" s="245"/>
      <c r="L370" s="245"/>
      <c r="M370" s="245"/>
      <c r="N370" s="245"/>
      <c r="O370" s="245"/>
      <c r="P370" s="245"/>
      <c r="Q370" s="246"/>
      <c r="R370" s="233"/>
      <c r="S370" s="234" t="e">
        <f>IF(C370="",NA(),MATCH($B370&amp;$C370,'Smelter Reference List'!$J:$J,0))</f>
        <v>#N/A</v>
      </c>
      <c r="T370" s="235"/>
      <c r="U370" s="235">
        <f t="shared" ca="1" si="12"/>
        <v>0</v>
      </c>
      <c r="V370" s="235"/>
      <c r="W370" s="235"/>
      <c r="Y370" s="228" t="str">
        <f t="shared" si="13"/>
        <v/>
      </c>
    </row>
    <row r="371" spans="1:25" s="228" customFormat="1" ht="20.25">
      <c r="A371" s="257"/>
      <c r="B371" s="232" t="str">
        <f>IF(LEN(A371)=0,"",INDEX('Smelter Reference List'!$A:$A,MATCH($A371,'Smelter Reference List'!$E:$E,0)))</f>
        <v/>
      </c>
      <c r="C371" s="297" t="str">
        <f>IF(LEN(A371)=0,"",INDEX('Smelter Reference List'!$C:$C,MATCH($A371,'Smelter Reference List'!$E:$E,0)))</f>
        <v/>
      </c>
      <c r="D371" s="161" t="str">
        <f ca="1">IF(ISERROR($S371),"",OFFSET('Smelter Reference List'!$C$4,$S371-4,0)&amp;"")</f>
        <v/>
      </c>
      <c r="E371" s="161" t="str">
        <f ca="1">IF(ISERROR($S371),"",OFFSET('Smelter Reference List'!$D$4,$S371-4,0)&amp;"")</f>
        <v/>
      </c>
      <c r="F371" s="161" t="str">
        <f ca="1">IF(ISERROR($S371),"",OFFSET('Smelter Reference List'!$E$4,$S371-4,0))</f>
        <v/>
      </c>
      <c r="G371" s="161" t="str">
        <f ca="1">IF(C371=$U$4,"Enter smelter details", IF(ISERROR($S371),"",OFFSET('Smelter Reference List'!$F$4,$S371-4,0)))</f>
        <v/>
      </c>
      <c r="H371" s="247" t="str">
        <f ca="1">IF(ISERROR($S371),"",OFFSET('Smelter Reference List'!$G$4,$S371-4,0))</f>
        <v/>
      </c>
      <c r="I371" s="248" t="str">
        <f ca="1">IF(ISERROR($S371),"",OFFSET('Smelter Reference List'!$H$4,$S371-4,0))</f>
        <v/>
      </c>
      <c r="J371" s="248" t="str">
        <f ca="1">IF(ISERROR($S371),"",OFFSET('Smelter Reference List'!$I$4,$S371-4,0))</f>
        <v/>
      </c>
      <c r="K371" s="245"/>
      <c r="L371" s="245"/>
      <c r="M371" s="245"/>
      <c r="N371" s="245"/>
      <c r="O371" s="245"/>
      <c r="P371" s="245"/>
      <c r="Q371" s="246"/>
      <c r="R371" s="233"/>
      <c r="S371" s="234" t="e">
        <f>IF(C371="",NA(),MATCH($B371&amp;$C371,'Smelter Reference List'!$J:$J,0))</f>
        <v>#N/A</v>
      </c>
      <c r="T371" s="235"/>
      <c r="U371" s="235">
        <f t="shared" ca="1" si="12"/>
        <v>0</v>
      </c>
      <c r="V371" s="235"/>
      <c r="W371" s="235"/>
      <c r="Y371" s="228" t="str">
        <f t="shared" si="13"/>
        <v/>
      </c>
    </row>
    <row r="372" spans="1:25" s="228" customFormat="1" ht="20.25">
      <c r="A372" s="257"/>
      <c r="B372" s="232" t="str">
        <f>IF(LEN(A372)=0,"",INDEX('Smelter Reference List'!$A:$A,MATCH($A372,'Smelter Reference List'!$E:$E,0)))</f>
        <v/>
      </c>
      <c r="C372" s="297" t="str">
        <f>IF(LEN(A372)=0,"",INDEX('Smelter Reference List'!$C:$C,MATCH($A372,'Smelter Reference List'!$E:$E,0)))</f>
        <v/>
      </c>
      <c r="D372" s="161" t="str">
        <f ca="1">IF(ISERROR($S372),"",OFFSET('Smelter Reference List'!$C$4,$S372-4,0)&amp;"")</f>
        <v/>
      </c>
      <c r="E372" s="161" t="str">
        <f ca="1">IF(ISERROR($S372),"",OFFSET('Smelter Reference List'!$D$4,$S372-4,0)&amp;"")</f>
        <v/>
      </c>
      <c r="F372" s="161" t="str">
        <f ca="1">IF(ISERROR($S372),"",OFFSET('Smelter Reference List'!$E$4,$S372-4,0))</f>
        <v/>
      </c>
      <c r="G372" s="161" t="str">
        <f ca="1">IF(C372=$U$4,"Enter smelter details", IF(ISERROR($S372),"",OFFSET('Smelter Reference List'!$F$4,$S372-4,0)))</f>
        <v/>
      </c>
      <c r="H372" s="247" t="str">
        <f ca="1">IF(ISERROR($S372),"",OFFSET('Smelter Reference List'!$G$4,$S372-4,0))</f>
        <v/>
      </c>
      <c r="I372" s="248" t="str">
        <f ca="1">IF(ISERROR($S372),"",OFFSET('Smelter Reference List'!$H$4,$S372-4,0))</f>
        <v/>
      </c>
      <c r="J372" s="248" t="str">
        <f ca="1">IF(ISERROR($S372),"",OFFSET('Smelter Reference List'!$I$4,$S372-4,0))</f>
        <v/>
      </c>
      <c r="K372" s="245"/>
      <c r="L372" s="245"/>
      <c r="M372" s="245"/>
      <c r="N372" s="245"/>
      <c r="O372" s="245"/>
      <c r="P372" s="245"/>
      <c r="Q372" s="246"/>
      <c r="R372" s="233"/>
      <c r="S372" s="234" t="e">
        <f>IF(C372="",NA(),MATCH($B372&amp;$C372,'Smelter Reference List'!$J:$J,0))</f>
        <v>#N/A</v>
      </c>
      <c r="T372" s="235"/>
      <c r="U372" s="235">
        <f t="shared" ca="1" si="12"/>
        <v>0</v>
      </c>
      <c r="V372" s="235"/>
      <c r="W372" s="235"/>
      <c r="Y372" s="228" t="str">
        <f t="shared" si="13"/>
        <v/>
      </c>
    </row>
    <row r="373" spans="1:25" s="228" customFormat="1" ht="20.25">
      <c r="A373" s="257"/>
      <c r="B373" s="232" t="str">
        <f>IF(LEN(A373)=0,"",INDEX('Smelter Reference List'!$A:$A,MATCH($A373,'Smelter Reference List'!$E:$E,0)))</f>
        <v/>
      </c>
      <c r="C373" s="297" t="str">
        <f>IF(LEN(A373)=0,"",INDEX('Smelter Reference List'!$C:$C,MATCH($A373,'Smelter Reference List'!$E:$E,0)))</f>
        <v/>
      </c>
      <c r="D373" s="161" t="str">
        <f ca="1">IF(ISERROR($S373),"",OFFSET('Smelter Reference List'!$C$4,$S373-4,0)&amp;"")</f>
        <v/>
      </c>
      <c r="E373" s="161" t="str">
        <f ca="1">IF(ISERROR($S373),"",OFFSET('Smelter Reference List'!$D$4,$S373-4,0)&amp;"")</f>
        <v/>
      </c>
      <c r="F373" s="161" t="str">
        <f ca="1">IF(ISERROR($S373),"",OFFSET('Smelter Reference List'!$E$4,$S373-4,0))</f>
        <v/>
      </c>
      <c r="G373" s="161" t="str">
        <f ca="1">IF(C373=$U$4,"Enter smelter details", IF(ISERROR($S373),"",OFFSET('Smelter Reference List'!$F$4,$S373-4,0)))</f>
        <v/>
      </c>
      <c r="H373" s="247" t="str">
        <f ca="1">IF(ISERROR($S373),"",OFFSET('Smelter Reference List'!$G$4,$S373-4,0))</f>
        <v/>
      </c>
      <c r="I373" s="248" t="str">
        <f ca="1">IF(ISERROR($S373),"",OFFSET('Smelter Reference List'!$H$4,$S373-4,0))</f>
        <v/>
      </c>
      <c r="J373" s="248" t="str">
        <f ca="1">IF(ISERROR($S373),"",OFFSET('Smelter Reference List'!$I$4,$S373-4,0))</f>
        <v/>
      </c>
      <c r="K373" s="245"/>
      <c r="L373" s="245"/>
      <c r="M373" s="245"/>
      <c r="N373" s="245"/>
      <c r="O373" s="245"/>
      <c r="P373" s="245"/>
      <c r="Q373" s="246"/>
      <c r="R373" s="233"/>
      <c r="S373" s="234" t="e">
        <f>IF(C373="",NA(),MATCH($B373&amp;$C373,'Smelter Reference List'!$J:$J,0))</f>
        <v>#N/A</v>
      </c>
      <c r="T373" s="235"/>
      <c r="U373" s="235">
        <f t="shared" ca="1" si="12"/>
        <v>0</v>
      </c>
      <c r="V373" s="235"/>
      <c r="W373" s="235"/>
      <c r="Y373" s="228" t="str">
        <f t="shared" si="13"/>
        <v/>
      </c>
    </row>
    <row r="374" spans="1:25" s="228" customFormat="1" ht="20.25">
      <c r="A374" s="257"/>
      <c r="B374" s="232" t="str">
        <f>IF(LEN(A374)=0,"",INDEX('Smelter Reference List'!$A:$A,MATCH($A374,'Smelter Reference List'!$E:$E,0)))</f>
        <v/>
      </c>
      <c r="C374" s="297" t="str">
        <f>IF(LEN(A374)=0,"",INDEX('Smelter Reference List'!$C:$C,MATCH($A374,'Smelter Reference List'!$E:$E,0)))</f>
        <v/>
      </c>
      <c r="D374" s="161" t="str">
        <f ca="1">IF(ISERROR($S374),"",OFFSET('Smelter Reference List'!$C$4,$S374-4,0)&amp;"")</f>
        <v/>
      </c>
      <c r="E374" s="161" t="str">
        <f ca="1">IF(ISERROR($S374),"",OFFSET('Smelter Reference List'!$D$4,$S374-4,0)&amp;"")</f>
        <v/>
      </c>
      <c r="F374" s="161" t="str">
        <f ca="1">IF(ISERROR($S374),"",OFFSET('Smelter Reference List'!$E$4,$S374-4,0))</f>
        <v/>
      </c>
      <c r="G374" s="161" t="str">
        <f ca="1">IF(C374=$U$4,"Enter smelter details", IF(ISERROR($S374),"",OFFSET('Smelter Reference List'!$F$4,$S374-4,0)))</f>
        <v/>
      </c>
      <c r="H374" s="247" t="str">
        <f ca="1">IF(ISERROR($S374),"",OFFSET('Smelter Reference List'!$G$4,$S374-4,0))</f>
        <v/>
      </c>
      <c r="I374" s="248" t="str">
        <f ca="1">IF(ISERROR($S374),"",OFFSET('Smelter Reference List'!$H$4,$S374-4,0))</f>
        <v/>
      </c>
      <c r="J374" s="248" t="str">
        <f ca="1">IF(ISERROR($S374),"",OFFSET('Smelter Reference List'!$I$4,$S374-4,0))</f>
        <v/>
      </c>
      <c r="K374" s="245"/>
      <c r="L374" s="245"/>
      <c r="M374" s="245"/>
      <c r="N374" s="245"/>
      <c r="O374" s="245"/>
      <c r="P374" s="245"/>
      <c r="Q374" s="246"/>
      <c r="R374" s="233"/>
      <c r="S374" s="234" t="e">
        <f>IF(C374="",NA(),MATCH($B374&amp;$C374,'Smelter Reference List'!$J:$J,0))</f>
        <v>#N/A</v>
      </c>
      <c r="T374" s="235"/>
      <c r="U374" s="235">
        <f t="shared" ca="1" si="12"/>
        <v>0</v>
      </c>
      <c r="V374" s="235"/>
      <c r="W374" s="235"/>
      <c r="Y374" s="228" t="str">
        <f t="shared" si="13"/>
        <v/>
      </c>
    </row>
    <row r="375" spans="1:25" s="228" customFormat="1" ht="20.25">
      <c r="A375" s="257"/>
      <c r="B375" s="232" t="str">
        <f>IF(LEN(A375)=0,"",INDEX('Smelter Reference List'!$A:$A,MATCH($A375,'Smelter Reference List'!$E:$E,0)))</f>
        <v/>
      </c>
      <c r="C375" s="297" t="str">
        <f>IF(LEN(A375)=0,"",INDEX('Smelter Reference List'!$C:$C,MATCH($A375,'Smelter Reference List'!$E:$E,0)))</f>
        <v/>
      </c>
      <c r="D375" s="161" t="str">
        <f ca="1">IF(ISERROR($S375),"",OFFSET('Smelter Reference List'!$C$4,$S375-4,0)&amp;"")</f>
        <v/>
      </c>
      <c r="E375" s="161" t="str">
        <f ca="1">IF(ISERROR($S375),"",OFFSET('Smelter Reference List'!$D$4,$S375-4,0)&amp;"")</f>
        <v/>
      </c>
      <c r="F375" s="161" t="str">
        <f ca="1">IF(ISERROR($S375),"",OFFSET('Smelter Reference List'!$E$4,$S375-4,0))</f>
        <v/>
      </c>
      <c r="G375" s="161" t="str">
        <f ca="1">IF(C375=$U$4,"Enter smelter details", IF(ISERROR($S375),"",OFFSET('Smelter Reference List'!$F$4,$S375-4,0)))</f>
        <v/>
      </c>
      <c r="H375" s="247" t="str">
        <f ca="1">IF(ISERROR($S375),"",OFFSET('Smelter Reference List'!$G$4,$S375-4,0))</f>
        <v/>
      </c>
      <c r="I375" s="248" t="str">
        <f ca="1">IF(ISERROR($S375),"",OFFSET('Smelter Reference List'!$H$4,$S375-4,0))</f>
        <v/>
      </c>
      <c r="J375" s="248" t="str">
        <f ca="1">IF(ISERROR($S375),"",OFFSET('Smelter Reference List'!$I$4,$S375-4,0))</f>
        <v/>
      </c>
      <c r="K375" s="245"/>
      <c r="L375" s="245"/>
      <c r="M375" s="245"/>
      <c r="N375" s="245"/>
      <c r="O375" s="245"/>
      <c r="P375" s="245"/>
      <c r="Q375" s="246"/>
      <c r="R375" s="233"/>
      <c r="S375" s="234" t="e">
        <f>IF(C375="",NA(),MATCH($B375&amp;$C375,'Smelter Reference List'!$J:$J,0))</f>
        <v>#N/A</v>
      </c>
      <c r="T375" s="235"/>
      <c r="U375" s="235">
        <f t="shared" ca="1" si="12"/>
        <v>0</v>
      </c>
      <c r="V375" s="235"/>
      <c r="W375" s="235"/>
      <c r="Y375" s="228" t="str">
        <f t="shared" si="13"/>
        <v/>
      </c>
    </row>
    <row r="376" spans="1:25" s="228" customFormat="1" ht="20.25">
      <c r="A376" s="257"/>
      <c r="B376" s="232" t="str">
        <f>IF(LEN(A376)=0,"",INDEX('Smelter Reference List'!$A:$A,MATCH($A376,'Smelter Reference List'!$E:$E,0)))</f>
        <v/>
      </c>
      <c r="C376" s="297" t="str">
        <f>IF(LEN(A376)=0,"",INDEX('Smelter Reference List'!$C:$C,MATCH($A376,'Smelter Reference List'!$E:$E,0)))</f>
        <v/>
      </c>
      <c r="D376" s="161" t="str">
        <f ca="1">IF(ISERROR($S376),"",OFFSET('Smelter Reference List'!$C$4,$S376-4,0)&amp;"")</f>
        <v/>
      </c>
      <c r="E376" s="161" t="str">
        <f ca="1">IF(ISERROR($S376),"",OFFSET('Smelter Reference List'!$D$4,$S376-4,0)&amp;"")</f>
        <v/>
      </c>
      <c r="F376" s="161" t="str">
        <f ca="1">IF(ISERROR($S376),"",OFFSET('Smelter Reference List'!$E$4,$S376-4,0))</f>
        <v/>
      </c>
      <c r="G376" s="161" t="str">
        <f ca="1">IF(C376=$U$4,"Enter smelter details", IF(ISERROR($S376),"",OFFSET('Smelter Reference List'!$F$4,$S376-4,0)))</f>
        <v/>
      </c>
      <c r="H376" s="247" t="str">
        <f ca="1">IF(ISERROR($S376),"",OFFSET('Smelter Reference List'!$G$4,$S376-4,0))</f>
        <v/>
      </c>
      <c r="I376" s="248" t="str">
        <f ca="1">IF(ISERROR($S376),"",OFFSET('Smelter Reference List'!$H$4,$S376-4,0))</f>
        <v/>
      </c>
      <c r="J376" s="248" t="str">
        <f ca="1">IF(ISERROR($S376),"",OFFSET('Smelter Reference List'!$I$4,$S376-4,0))</f>
        <v/>
      </c>
      <c r="K376" s="245"/>
      <c r="L376" s="245"/>
      <c r="M376" s="245"/>
      <c r="N376" s="245"/>
      <c r="O376" s="245"/>
      <c r="P376" s="245"/>
      <c r="Q376" s="246"/>
      <c r="R376" s="233"/>
      <c r="S376" s="234" t="e">
        <f>IF(C376="",NA(),MATCH($B376&amp;$C376,'Smelter Reference List'!$J:$J,0))</f>
        <v>#N/A</v>
      </c>
      <c r="T376" s="235"/>
      <c r="U376" s="235">
        <f t="shared" ca="1" si="12"/>
        <v>0</v>
      </c>
      <c r="V376" s="235"/>
      <c r="W376" s="235"/>
      <c r="Y376" s="228" t="str">
        <f t="shared" si="13"/>
        <v/>
      </c>
    </row>
    <row r="377" spans="1:25" s="228" customFormat="1" ht="20.25">
      <c r="A377" s="257"/>
      <c r="B377" s="232" t="str">
        <f>IF(LEN(A377)=0,"",INDEX('Smelter Reference List'!$A:$A,MATCH($A377,'Smelter Reference List'!$E:$E,0)))</f>
        <v/>
      </c>
      <c r="C377" s="297" t="str">
        <f>IF(LEN(A377)=0,"",INDEX('Smelter Reference List'!$C:$C,MATCH($A377,'Smelter Reference List'!$E:$E,0)))</f>
        <v/>
      </c>
      <c r="D377" s="161" t="str">
        <f ca="1">IF(ISERROR($S377),"",OFFSET('Smelter Reference List'!$C$4,$S377-4,0)&amp;"")</f>
        <v/>
      </c>
      <c r="E377" s="161" t="str">
        <f ca="1">IF(ISERROR($S377),"",OFFSET('Smelter Reference List'!$D$4,$S377-4,0)&amp;"")</f>
        <v/>
      </c>
      <c r="F377" s="161" t="str">
        <f ca="1">IF(ISERROR($S377),"",OFFSET('Smelter Reference List'!$E$4,$S377-4,0))</f>
        <v/>
      </c>
      <c r="G377" s="161" t="str">
        <f ca="1">IF(C377=$U$4,"Enter smelter details", IF(ISERROR($S377),"",OFFSET('Smelter Reference List'!$F$4,$S377-4,0)))</f>
        <v/>
      </c>
      <c r="H377" s="247" t="str">
        <f ca="1">IF(ISERROR($S377),"",OFFSET('Smelter Reference List'!$G$4,$S377-4,0))</f>
        <v/>
      </c>
      <c r="I377" s="248" t="str">
        <f ca="1">IF(ISERROR($S377),"",OFFSET('Smelter Reference List'!$H$4,$S377-4,0))</f>
        <v/>
      </c>
      <c r="J377" s="248" t="str">
        <f ca="1">IF(ISERROR($S377),"",OFFSET('Smelter Reference List'!$I$4,$S377-4,0))</f>
        <v/>
      </c>
      <c r="K377" s="245"/>
      <c r="L377" s="245"/>
      <c r="M377" s="245"/>
      <c r="N377" s="245"/>
      <c r="O377" s="245"/>
      <c r="P377" s="245"/>
      <c r="Q377" s="246"/>
      <c r="R377" s="233"/>
      <c r="S377" s="234" t="e">
        <f>IF(C377="",NA(),MATCH($B377&amp;$C377,'Smelter Reference List'!$J:$J,0))</f>
        <v>#N/A</v>
      </c>
      <c r="T377" s="235"/>
      <c r="U377" s="235">
        <f t="shared" ca="1" si="12"/>
        <v>0</v>
      </c>
      <c r="V377" s="235"/>
      <c r="W377" s="235"/>
      <c r="Y377" s="228" t="str">
        <f t="shared" si="13"/>
        <v/>
      </c>
    </row>
    <row r="378" spans="1:25" s="228" customFormat="1" ht="20.25">
      <c r="A378" s="257"/>
      <c r="B378" s="232" t="str">
        <f>IF(LEN(A378)=0,"",INDEX('Smelter Reference List'!$A:$A,MATCH($A378,'Smelter Reference List'!$E:$E,0)))</f>
        <v/>
      </c>
      <c r="C378" s="297" t="str">
        <f>IF(LEN(A378)=0,"",INDEX('Smelter Reference List'!$C:$C,MATCH($A378,'Smelter Reference List'!$E:$E,0)))</f>
        <v/>
      </c>
      <c r="D378" s="161" t="str">
        <f ca="1">IF(ISERROR($S378),"",OFFSET('Smelter Reference List'!$C$4,$S378-4,0)&amp;"")</f>
        <v/>
      </c>
      <c r="E378" s="161" t="str">
        <f ca="1">IF(ISERROR($S378),"",OFFSET('Smelter Reference List'!$D$4,$S378-4,0)&amp;"")</f>
        <v/>
      </c>
      <c r="F378" s="161" t="str">
        <f ca="1">IF(ISERROR($S378),"",OFFSET('Smelter Reference List'!$E$4,$S378-4,0))</f>
        <v/>
      </c>
      <c r="G378" s="161" t="str">
        <f ca="1">IF(C378=$U$4,"Enter smelter details", IF(ISERROR($S378),"",OFFSET('Smelter Reference List'!$F$4,$S378-4,0)))</f>
        <v/>
      </c>
      <c r="H378" s="247" t="str">
        <f ca="1">IF(ISERROR($S378),"",OFFSET('Smelter Reference List'!$G$4,$S378-4,0))</f>
        <v/>
      </c>
      <c r="I378" s="248" t="str">
        <f ca="1">IF(ISERROR($S378),"",OFFSET('Smelter Reference List'!$H$4,$S378-4,0))</f>
        <v/>
      </c>
      <c r="J378" s="248" t="str">
        <f ca="1">IF(ISERROR($S378),"",OFFSET('Smelter Reference List'!$I$4,$S378-4,0))</f>
        <v/>
      </c>
      <c r="K378" s="245"/>
      <c r="L378" s="245"/>
      <c r="M378" s="245"/>
      <c r="N378" s="245"/>
      <c r="O378" s="245"/>
      <c r="P378" s="245"/>
      <c r="Q378" s="246"/>
      <c r="R378" s="233"/>
      <c r="S378" s="234" t="e">
        <f>IF(C378="",NA(),MATCH($B378&amp;$C378,'Smelter Reference List'!$J:$J,0))</f>
        <v>#N/A</v>
      </c>
      <c r="T378" s="235"/>
      <c r="U378" s="235">
        <f t="shared" ca="1" si="12"/>
        <v>0</v>
      </c>
      <c r="V378" s="235"/>
      <c r="W378" s="235"/>
      <c r="Y378" s="228" t="str">
        <f t="shared" si="13"/>
        <v/>
      </c>
    </row>
    <row r="379" spans="1:25" s="228" customFormat="1" ht="20.25">
      <c r="A379" s="257"/>
      <c r="B379" s="232" t="str">
        <f>IF(LEN(A379)=0,"",INDEX('Smelter Reference List'!$A:$A,MATCH($A379,'Smelter Reference List'!$E:$E,0)))</f>
        <v/>
      </c>
      <c r="C379" s="297" t="str">
        <f>IF(LEN(A379)=0,"",INDEX('Smelter Reference List'!$C:$C,MATCH($A379,'Smelter Reference List'!$E:$E,0)))</f>
        <v/>
      </c>
      <c r="D379" s="161" t="str">
        <f ca="1">IF(ISERROR($S379),"",OFFSET('Smelter Reference List'!$C$4,$S379-4,0)&amp;"")</f>
        <v/>
      </c>
      <c r="E379" s="161" t="str">
        <f ca="1">IF(ISERROR($S379),"",OFFSET('Smelter Reference List'!$D$4,$S379-4,0)&amp;"")</f>
        <v/>
      </c>
      <c r="F379" s="161" t="str">
        <f ca="1">IF(ISERROR($S379),"",OFFSET('Smelter Reference List'!$E$4,$S379-4,0))</f>
        <v/>
      </c>
      <c r="G379" s="161" t="str">
        <f ca="1">IF(C379=$U$4,"Enter smelter details", IF(ISERROR($S379),"",OFFSET('Smelter Reference List'!$F$4,$S379-4,0)))</f>
        <v/>
      </c>
      <c r="H379" s="247" t="str">
        <f ca="1">IF(ISERROR($S379),"",OFFSET('Smelter Reference List'!$G$4,$S379-4,0))</f>
        <v/>
      </c>
      <c r="I379" s="248" t="str">
        <f ca="1">IF(ISERROR($S379),"",OFFSET('Smelter Reference List'!$H$4,$S379-4,0))</f>
        <v/>
      </c>
      <c r="J379" s="248" t="str">
        <f ca="1">IF(ISERROR($S379),"",OFFSET('Smelter Reference List'!$I$4,$S379-4,0))</f>
        <v/>
      </c>
      <c r="K379" s="245"/>
      <c r="L379" s="245"/>
      <c r="M379" s="245"/>
      <c r="N379" s="245"/>
      <c r="O379" s="245"/>
      <c r="P379" s="245"/>
      <c r="Q379" s="246"/>
      <c r="R379" s="233"/>
      <c r="S379" s="234" t="e">
        <f>IF(C379="",NA(),MATCH($B379&amp;$C379,'Smelter Reference List'!$J:$J,0))</f>
        <v>#N/A</v>
      </c>
      <c r="T379" s="235"/>
      <c r="U379" s="235">
        <f t="shared" ca="1" si="12"/>
        <v>0</v>
      </c>
      <c r="V379" s="235"/>
      <c r="W379" s="235"/>
      <c r="Y379" s="228" t="str">
        <f t="shared" si="13"/>
        <v/>
      </c>
    </row>
    <row r="380" spans="1:25" s="228" customFormat="1" ht="20.25">
      <c r="A380" s="257"/>
      <c r="B380" s="232" t="str">
        <f>IF(LEN(A380)=0,"",INDEX('Smelter Reference List'!$A:$A,MATCH($A380,'Smelter Reference List'!$E:$E,0)))</f>
        <v/>
      </c>
      <c r="C380" s="297" t="str">
        <f>IF(LEN(A380)=0,"",INDEX('Smelter Reference List'!$C:$C,MATCH($A380,'Smelter Reference List'!$E:$E,0)))</f>
        <v/>
      </c>
      <c r="D380" s="161" t="str">
        <f ca="1">IF(ISERROR($S380),"",OFFSET('Smelter Reference List'!$C$4,$S380-4,0)&amp;"")</f>
        <v/>
      </c>
      <c r="E380" s="161" t="str">
        <f ca="1">IF(ISERROR($S380),"",OFFSET('Smelter Reference List'!$D$4,$S380-4,0)&amp;"")</f>
        <v/>
      </c>
      <c r="F380" s="161" t="str">
        <f ca="1">IF(ISERROR($S380),"",OFFSET('Smelter Reference List'!$E$4,$S380-4,0))</f>
        <v/>
      </c>
      <c r="G380" s="161" t="str">
        <f ca="1">IF(C380=$U$4,"Enter smelter details", IF(ISERROR($S380),"",OFFSET('Smelter Reference List'!$F$4,$S380-4,0)))</f>
        <v/>
      </c>
      <c r="H380" s="247" t="str">
        <f ca="1">IF(ISERROR($S380),"",OFFSET('Smelter Reference List'!$G$4,$S380-4,0))</f>
        <v/>
      </c>
      <c r="I380" s="248" t="str">
        <f ca="1">IF(ISERROR($S380),"",OFFSET('Smelter Reference List'!$H$4,$S380-4,0))</f>
        <v/>
      </c>
      <c r="J380" s="248" t="str">
        <f ca="1">IF(ISERROR($S380),"",OFFSET('Smelter Reference List'!$I$4,$S380-4,0))</f>
        <v/>
      </c>
      <c r="K380" s="245"/>
      <c r="L380" s="245"/>
      <c r="M380" s="245"/>
      <c r="N380" s="245"/>
      <c r="O380" s="245"/>
      <c r="P380" s="245"/>
      <c r="Q380" s="246"/>
      <c r="R380" s="233"/>
      <c r="S380" s="234" t="e">
        <f>IF(C380="",NA(),MATCH($B380&amp;$C380,'Smelter Reference List'!$J:$J,0))</f>
        <v>#N/A</v>
      </c>
      <c r="T380" s="235"/>
      <c r="U380" s="235">
        <f t="shared" ca="1" si="12"/>
        <v>0</v>
      </c>
      <c r="V380" s="235"/>
      <c r="W380" s="235"/>
      <c r="Y380" s="228" t="str">
        <f t="shared" si="13"/>
        <v/>
      </c>
    </row>
    <row r="381" spans="1:25" s="228" customFormat="1" ht="20.25">
      <c r="A381" s="257"/>
      <c r="B381" s="232" t="str">
        <f>IF(LEN(A381)=0,"",INDEX('Smelter Reference List'!$A:$A,MATCH($A381,'Smelter Reference List'!$E:$E,0)))</f>
        <v/>
      </c>
      <c r="C381" s="297" t="str">
        <f>IF(LEN(A381)=0,"",INDEX('Smelter Reference List'!$C:$C,MATCH($A381,'Smelter Reference List'!$E:$E,0)))</f>
        <v/>
      </c>
      <c r="D381" s="161" t="str">
        <f ca="1">IF(ISERROR($S381),"",OFFSET('Smelter Reference List'!$C$4,$S381-4,0)&amp;"")</f>
        <v/>
      </c>
      <c r="E381" s="161" t="str">
        <f ca="1">IF(ISERROR($S381),"",OFFSET('Smelter Reference List'!$D$4,$S381-4,0)&amp;"")</f>
        <v/>
      </c>
      <c r="F381" s="161" t="str">
        <f ca="1">IF(ISERROR($S381),"",OFFSET('Smelter Reference List'!$E$4,$S381-4,0))</f>
        <v/>
      </c>
      <c r="G381" s="161" t="str">
        <f ca="1">IF(C381=$U$4,"Enter smelter details", IF(ISERROR($S381),"",OFFSET('Smelter Reference List'!$F$4,$S381-4,0)))</f>
        <v/>
      </c>
      <c r="H381" s="247" t="str">
        <f ca="1">IF(ISERROR($S381),"",OFFSET('Smelter Reference List'!$G$4,$S381-4,0))</f>
        <v/>
      </c>
      <c r="I381" s="248" t="str">
        <f ca="1">IF(ISERROR($S381),"",OFFSET('Smelter Reference List'!$H$4,$S381-4,0))</f>
        <v/>
      </c>
      <c r="J381" s="248" t="str">
        <f ca="1">IF(ISERROR($S381),"",OFFSET('Smelter Reference List'!$I$4,$S381-4,0))</f>
        <v/>
      </c>
      <c r="K381" s="245"/>
      <c r="L381" s="245"/>
      <c r="M381" s="245"/>
      <c r="N381" s="245"/>
      <c r="O381" s="245"/>
      <c r="P381" s="245"/>
      <c r="Q381" s="246"/>
      <c r="R381" s="233"/>
      <c r="S381" s="234" t="e">
        <f>IF(C381="",NA(),MATCH($B381&amp;$C381,'Smelter Reference List'!$J:$J,0))</f>
        <v>#N/A</v>
      </c>
      <c r="T381" s="235"/>
      <c r="U381" s="235">
        <f t="shared" ca="1" si="12"/>
        <v>0</v>
      </c>
      <c r="V381" s="235"/>
      <c r="W381" s="235"/>
      <c r="Y381" s="228" t="str">
        <f t="shared" si="13"/>
        <v/>
      </c>
    </row>
    <row r="382" spans="1:25" s="228" customFormat="1" ht="20.25">
      <c r="A382" s="257"/>
      <c r="B382" s="232" t="str">
        <f>IF(LEN(A382)=0,"",INDEX('Smelter Reference List'!$A:$A,MATCH($A382,'Smelter Reference List'!$E:$E,0)))</f>
        <v/>
      </c>
      <c r="C382" s="297" t="str">
        <f>IF(LEN(A382)=0,"",INDEX('Smelter Reference List'!$C:$C,MATCH($A382,'Smelter Reference List'!$E:$E,0)))</f>
        <v/>
      </c>
      <c r="D382" s="161" t="str">
        <f ca="1">IF(ISERROR($S382),"",OFFSET('Smelter Reference List'!$C$4,$S382-4,0)&amp;"")</f>
        <v/>
      </c>
      <c r="E382" s="161" t="str">
        <f ca="1">IF(ISERROR($S382),"",OFFSET('Smelter Reference List'!$D$4,$S382-4,0)&amp;"")</f>
        <v/>
      </c>
      <c r="F382" s="161" t="str">
        <f ca="1">IF(ISERROR($S382),"",OFFSET('Smelter Reference List'!$E$4,$S382-4,0))</f>
        <v/>
      </c>
      <c r="G382" s="161" t="str">
        <f ca="1">IF(C382=$U$4,"Enter smelter details", IF(ISERROR($S382),"",OFFSET('Smelter Reference List'!$F$4,$S382-4,0)))</f>
        <v/>
      </c>
      <c r="H382" s="247" t="str">
        <f ca="1">IF(ISERROR($S382),"",OFFSET('Smelter Reference List'!$G$4,$S382-4,0))</f>
        <v/>
      </c>
      <c r="I382" s="248" t="str">
        <f ca="1">IF(ISERROR($S382),"",OFFSET('Smelter Reference List'!$H$4,$S382-4,0))</f>
        <v/>
      </c>
      <c r="J382" s="248" t="str">
        <f ca="1">IF(ISERROR($S382),"",OFFSET('Smelter Reference List'!$I$4,$S382-4,0))</f>
        <v/>
      </c>
      <c r="K382" s="245"/>
      <c r="L382" s="245"/>
      <c r="M382" s="245"/>
      <c r="N382" s="245"/>
      <c r="O382" s="245"/>
      <c r="P382" s="245"/>
      <c r="Q382" s="246"/>
      <c r="R382" s="233"/>
      <c r="S382" s="234" t="e">
        <f>IF(C382="",NA(),MATCH($B382&amp;$C382,'Smelter Reference List'!$J:$J,0))</f>
        <v>#N/A</v>
      </c>
      <c r="T382" s="235"/>
      <c r="U382" s="235">
        <f t="shared" ca="1" si="12"/>
        <v>0</v>
      </c>
      <c r="V382" s="235"/>
      <c r="W382" s="235"/>
      <c r="Y382" s="228" t="str">
        <f t="shared" si="13"/>
        <v/>
      </c>
    </row>
    <row r="383" spans="1:25" s="228" customFormat="1" ht="20.25">
      <c r="A383" s="257"/>
      <c r="B383" s="232" t="str">
        <f>IF(LEN(A383)=0,"",INDEX('Smelter Reference List'!$A:$A,MATCH($A383,'Smelter Reference List'!$E:$E,0)))</f>
        <v/>
      </c>
      <c r="C383" s="297" t="str">
        <f>IF(LEN(A383)=0,"",INDEX('Smelter Reference List'!$C:$C,MATCH($A383,'Smelter Reference List'!$E:$E,0)))</f>
        <v/>
      </c>
      <c r="D383" s="161" t="str">
        <f ca="1">IF(ISERROR($S383),"",OFFSET('Smelter Reference List'!$C$4,$S383-4,0)&amp;"")</f>
        <v/>
      </c>
      <c r="E383" s="161" t="str">
        <f ca="1">IF(ISERROR($S383),"",OFFSET('Smelter Reference List'!$D$4,$S383-4,0)&amp;"")</f>
        <v/>
      </c>
      <c r="F383" s="161" t="str">
        <f ca="1">IF(ISERROR($S383),"",OFFSET('Smelter Reference List'!$E$4,$S383-4,0))</f>
        <v/>
      </c>
      <c r="G383" s="161" t="str">
        <f ca="1">IF(C383=$U$4,"Enter smelter details", IF(ISERROR($S383),"",OFFSET('Smelter Reference List'!$F$4,$S383-4,0)))</f>
        <v/>
      </c>
      <c r="H383" s="247" t="str">
        <f ca="1">IF(ISERROR($S383),"",OFFSET('Smelter Reference List'!$G$4,$S383-4,0))</f>
        <v/>
      </c>
      <c r="I383" s="248" t="str">
        <f ca="1">IF(ISERROR($S383),"",OFFSET('Smelter Reference List'!$H$4,$S383-4,0))</f>
        <v/>
      </c>
      <c r="J383" s="248" t="str">
        <f ca="1">IF(ISERROR($S383),"",OFFSET('Smelter Reference List'!$I$4,$S383-4,0))</f>
        <v/>
      </c>
      <c r="K383" s="245"/>
      <c r="L383" s="245"/>
      <c r="M383" s="245"/>
      <c r="N383" s="245"/>
      <c r="O383" s="245"/>
      <c r="P383" s="245"/>
      <c r="Q383" s="246"/>
      <c r="R383" s="233"/>
      <c r="S383" s="234" t="e">
        <f>IF(C383="",NA(),MATCH($B383&amp;$C383,'Smelter Reference List'!$J:$J,0))</f>
        <v>#N/A</v>
      </c>
      <c r="T383" s="235"/>
      <c r="U383" s="235">
        <f t="shared" ca="1" si="12"/>
        <v>0</v>
      </c>
      <c r="V383" s="235"/>
      <c r="W383" s="235"/>
      <c r="Y383" s="228" t="str">
        <f t="shared" si="13"/>
        <v/>
      </c>
    </row>
    <row r="384" spans="1:25" s="228" customFormat="1" ht="20.25">
      <c r="A384" s="257"/>
      <c r="B384" s="232" t="str">
        <f>IF(LEN(A384)=0,"",INDEX('Smelter Reference List'!$A:$A,MATCH($A384,'Smelter Reference List'!$E:$E,0)))</f>
        <v/>
      </c>
      <c r="C384" s="297" t="str">
        <f>IF(LEN(A384)=0,"",INDEX('Smelter Reference List'!$C:$C,MATCH($A384,'Smelter Reference List'!$E:$E,0)))</f>
        <v/>
      </c>
      <c r="D384" s="161" t="str">
        <f ca="1">IF(ISERROR($S384),"",OFFSET('Smelter Reference List'!$C$4,$S384-4,0)&amp;"")</f>
        <v/>
      </c>
      <c r="E384" s="161" t="str">
        <f ca="1">IF(ISERROR($S384),"",OFFSET('Smelter Reference List'!$D$4,$S384-4,0)&amp;"")</f>
        <v/>
      </c>
      <c r="F384" s="161" t="str">
        <f ca="1">IF(ISERROR($S384),"",OFFSET('Smelter Reference List'!$E$4,$S384-4,0))</f>
        <v/>
      </c>
      <c r="G384" s="161" t="str">
        <f ca="1">IF(C384=$U$4,"Enter smelter details", IF(ISERROR($S384),"",OFFSET('Smelter Reference List'!$F$4,$S384-4,0)))</f>
        <v/>
      </c>
      <c r="H384" s="247" t="str">
        <f ca="1">IF(ISERROR($S384),"",OFFSET('Smelter Reference List'!$G$4,$S384-4,0))</f>
        <v/>
      </c>
      <c r="I384" s="248" t="str">
        <f ca="1">IF(ISERROR($S384),"",OFFSET('Smelter Reference List'!$H$4,$S384-4,0))</f>
        <v/>
      </c>
      <c r="J384" s="248" t="str">
        <f ca="1">IF(ISERROR($S384),"",OFFSET('Smelter Reference List'!$I$4,$S384-4,0))</f>
        <v/>
      </c>
      <c r="K384" s="245"/>
      <c r="L384" s="245"/>
      <c r="M384" s="245"/>
      <c r="N384" s="245"/>
      <c r="O384" s="245"/>
      <c r="P384" s="245"/>
      <c r="Q384" s="246"/>
      <c r="R384" s="233"/>
      <c r="S384" s="234" t="e">
        <f>IF(C384="",NA(),MATCH($B384&amp;$C384,'Smelter Reference List'!$J:$J,0))</f>
        <v>#N/A</v>
      </c>
      <c r="T384" s="235"/>
      <c r="U384" s="235">
        <f t="shared" ca="1" si="12"/>
        <v>0</v>
      </c>
      <c r="V384" s="235"/>
      <c r="W384" s="235"/>
      <c r="Y384" s="228" t="str">
        <f t="shared" si="13"/>
        <v/>
      </c>
    </row>
    <row r="385" spans="1:25" s="228" customFormat="1" ht="20.25">
      <c r="A385" s="257"/>
      <c r="B385" s="232" t="str">
        <f>IF(LEN(A385)=0,"",INDEX('Smelter Reference List'!$A:$A,MATCH($A385,'Smelter Reference List'!$E:$E,0)))</f>
        <v/>
      </c>
      <c r="C385" s="297" t="str">
        <f>IF(LEN(A385)=0,"",INDEX('Smelter Reference List'!$C:$C,MATCH($A385,'Smelter Reference List'!$E:$E,0)))</f>
        <v/>
      </c>
      <c r="D385" s="161" t="str">
        <f ca="1">IF(ISERROR($S385),"",OFFSET('Smelter Reference List'!$C$4,$S385-4,0)&amp;"")</f>
        <v/>
      </c>
      <c r="E385" s="161" t="str">
        <f ca="1">IF(ISERROR($S385),"",OFFSET('Smelter Reference List'!$D$4,$S385-4,0)&amp;"")</f>
        <v/>
      </c>
      <c r="F385" s="161" t="str">
        <f ca="1">IF(ISERROR($S385),"",OFFSET('Smelter Reference List'!$E$4,$S385-4,0))</f>
        <v/>
      </c>
      <c r="G385" s="161" t="str">
        <f ca="1">IF(C385=$U$4,"Enter smelter details", IF(ISERROR($S385),"",OFFSET('Smelter Reference List'!$F$4,$S385-4,0)))</f>
        <v/>
      </c>
      <c r="H385" s="247" t="str">
        <f ca="1">IF(ISERROR($S385),"",OFFSET('Smelter Reference List'!$G$4,$S385-4,0))</f>
        <v/>
      </c>
      <c r="I385" s="248" t="str">
        <f ca="1">IF(ISERROR($S385),"",OFFSET('Smelter Reference List'!$H$4,$S385-4,0))</f>
        <v/>
      </c>
      <c r="J385" s="248" t="str">
        <f ca="1">IF(ISERROR($S385),"",OFFSET('Smelter Reference List'!$I$4,$S385-4,0))</f>
        <v/>
      </c>
      <c r="K385" s="245"/>
      <c r="L385" s="245"/>
      <c r="M385" s="245"/>
      <c r="N385" s="245"/>
      <c r="O385" s="245"/>
      <c r="P385" s="245"/>
      <c r="Q385" s="246"/>
      <c r="R385" s="233"/>
      <c r="S385" s="234" t="e">
        <f>IF(C385="",NA(),MATCH($B385&amp;$C385,'Smelter Reference List'!$J:$J,0))</f>
        <v>#N/A</v>
      </c>
      <c r="T385" s="235"/>
      <c r="U385" s="235">
        <f t="shared" ca="1" si="12"/>
        <v>0</v>
      </c>
      <c r="V385" s="235"/>
      <c r="W385" s="235"/>
      <c r="Y385" s="228" t="str">
        <f t="shared" si="13"/>
        <v/>
      </c>
    </row>
    <row r="386" spans="1:25" s="228" customFormat="1" ht="20.25">
      <c r="A386" s="257"/>
      <c r="B386" s="232" t="str">
        <f>IF(LEN(A386)=0,"",INDEX('Smelter Reference List'!$A:$A,MATCH($A386,'Smelter Reference List'!$E:$E,0)))</f>
        <v/>
      </c>
      <c r="C386" s="297" t="str">
        <f>IF(LEN(A386)=0,"",INDEX('Smelter Reference List'!$C:$C,MATCH($A386,'Smelter Reference List'!$E:$E,0)))</f>
        <v/>
      </c>
      <c r="D386" s="161" t="str">
        <f ca="1">IF(ISERROR($S386),"",OFFSET('Smelter Reference List'!$C$4,$S386-4,0)&amp;"")</f>
        <v/>
      </c>
      <c r="E386" s="161" t="str">
        <f ca="1">IF(ISERROR($S386),"",OFFSET('Smelter Reference List'!$D$4,$S386-4,0)&amp;"")</f>
        <v/>
      </c>
      <c r="F386" s="161" t="str">
        <f ca="1">IF(ISERROR($S386),"",OFFSET('Smelter Reference List'!$E$4,$S386-4,0))</f>
        <v/>
      </c>
      <c r="G386" s="161" t="str">
        <f ca="1">IF(C386=$U$4,"Enter smelter details", IF(ISERROR($S386),"",OFFSET('Smelter Reference List'!$F$4,$S386-4,0)))</f>
        <v/>
      </c>
      <c r="H386" s="247" t="str">
        <f ca="1">IF(ISERROR($S386),"",OFFSET('Smelter Reference List'!$G$4,$S386-4,0))</f>
        <v/>
      </c>
      <c r="I386" s="248" t="str">
        <f ca="1">IF(ISERROR($S386),"",OFFSET('Smelter Reference List'!$H$4,$S386-4,0))</f>
        <v/>
      </c>
      <c r="J386" s="248" t="str">
        <f ca="1">IF(ISERROR($S386),"",OFFSET('Smelter Reference List'!$I$4,$S386-4,0))</f>
        <v/>
      </c>
      <c r="K386" s="245"/>
      <c r="L386" s="245"/>
      <c r="M386" s="245"/>
      <c r="N386" s="245"/>
      <c r="O386" s="245"/>
      <c r="P386" s="245"/>
      <c r="Q386" s="246"/>
      <c r="R386" s="233"/>
      <c r="S386" s="234" t="e">
        <f>IF(C386="",NA(),MATCH($B386&amp;$C386,'Smelter Reference List'!$J:$J,0))</f>
        <v>#N/A</v>
      </c>
      <c r="T386" s="235"/>
      <c r="U386" s="235">
        <f t="shared" ca="1" si="12"/>
        <v>0</v>
      </c>
      <c r="V386" s="235"/>
      <c r="W386" s="235"/>
      <c r="Y386" s="228" t="str">
        <f t="shared" si="13"/>
        <v/>
      </c>
    </row>
    <row r="387" spans="1:25" s="228" customFormat="1" ht="20.25">
      <c r="A387" s="257"/>
      <c r="B387" s="232" t="str">
        <f>IF(LEN(A387)=0,"",INDEX('Smelter Reference List'!$A:$A,MATCH($A387,'Smelter Reference List'!$E:$E,0)))</f>
        <v/>
      </c>
      <c r="C387" s="297" t="str">
        <f>IF(LEN(A387)=0,"",INDEX('Smelter Reference List'!$C:$C,MATCH($A387,'Smelter Reference List'!$E:$E,0)))</f>
        <v/>
      </c>
      <c r="D387" s="161" t="str">
        <f ca="1">IF(ISERROR($S387),"",OFFSET('Smelter Reference List'!$C$4,$S387-4,0)&amp;"")</f>
        <v/>
      </c>
      <c r="E387" s="161" t="str">
        <f ca="1">IF(ISERROR($S387),"",OFFSET('Smelter Reference List'!$D$4,$S387-4,0)&amp;"")</f>
        <v/>
      </c>
      <c r="F387" s="161" t="str">
        <f ca="1">IF(ISERROR($S387),"",OFFSET('Smelter Reference List'!$E$4,$S387-4,0))</f>
        <v/>
      </c>
      <c r="G387" s="161" t="str">
        <f ca="1">IF(C387=$U$4,"Enter smelter details", IF(ISERROR($S387),"",OFFSET('Smelter Reference List'!$F$4,$S387-4,0)))</f>
        <v/>
      </c>
      <c r="H387" s="247" t="str">
        <f ca="1">IF(ISERROR($S387),"",OFFSET('Smelter Reference List'!$G$4,$S387-4,0))</f>
        <v/>
      </c>
      <c r="I387" s="248" t="str">
        <f ca="1">IF(ISERROR($S387),"",OFFSET('Smelter Reference List'!$H$4,$S387-4,0))</f>
        <v/>
      </c>
      <c r="J387" s="248" t="str">
        <f ca="1">IF(ISERROR($S387),"",OFFSET('Smelter Reference List'!$I$4,$S387-4,0))</f>
        <v/>
      </c>
      <c r="K387" s="245"/>
      <c r="L387" s="245"/>
      <c r="M387" s="245"/>
      <c r="N387" s="245"/>
      <c r="O387" s="245"/>
      <c r="P387" s="245"/>
      <c r="Q387" s="246"/>
      <c r="R387" s="233"/>
      <c r="S387" s="234" t="e">
        <f>IF(C387="",NA(),MATCH($B387&amp;$C387,'Smelter Reference List'!$J:$J,0))</f>
        <v>#N/A</v>
      </c>
      <c r="T387" s="235"/>
      <c r="U387" s="235">
        <f t="shared" ca="1" si="12"/>
        <v>0</v>
      </c>
      <c r="V387" s="235"/>
      <c r="W387" s="235"/>
      <c r="Y387" s="228" t="str">
        <f t="shared" si="13"/>
        <v/>
      </c>
    </row>
    <row r="388" spans="1:25" s="228" customFormat="1" ht="20.25">
      <c r="A388" s="257"/>
      <c r="B388" s="232" t="str">
        <f>IF(LEN(A388)=0,"",INDEX('Smelter Reference List'!$A:$A,MATCH($A388,'Smelter Reference List'!$E:$E,0)))</f>
        <v/>
      </c>
      <c r="C388" s="297" t="str">
        <f>IF(LEN(A388)=0,"",INDEX('Smelter Reference List'!$C:$C,MATCH($A388,'Smelter Reference List'!$E:$E,0)))</f>
        <v/>
      </c>
      <c r="D388" s="161" t="str">
        <f ca="1">IF(ISERROR($S388),"",OFFSET('Smelter Reference List'!$C$4,$S388-4,0)&amp;"")</f>
        <v/>
      </c>
      <c r="E388" s="161" t="str">
        <f ca="1">IF(ISERROR($S388),"",OFFSET('Smelter Reference List'!$D$4,$S388-4,0)&amp;"")</f>
        <v/>
      </c>
      <c r="F388" s="161" t="str">
        <f ca="1">IF(ISERROR($S388),"",OFFSET('Smelter Reference List'!$E$4,$S388-4,0))</f>
        <v/>
      </c>
      <c r="G388" s="161" t="str">
        <f ca="1">IF(C388=$U$4,"Enter smelter details", IF(ISERROR($S388),"",OFFSET('Smelter Reference List'!$F$4,$S388-4,0)))</f>
        <v/>
      </c>
      <c r="H388" s="247" t="str">
        <f ca="1">IF(ISERROR($S388),"",OFFSET('Smelter Reference List'!$G$4,$S388-4,0))</f>
        <v/>
      </c>
      <c r="I388" s="248" t="str">
        <f ca="1">IF(ISERROR($S388),"",OFFSET('Smelter Reference List'!$H$4,$S388-4,0))</f>
        <v/>
      </c>
      <c r="J388" s="248" t="str">
        <f ca="1">IF(ISERROR($S388),"",OFFSET('Smelter Reference List'!$I$4,$S388-4,0))</f>
        <v/>
      </c>
      <c r="K388" s="245"/>
      <c r="L388" s="245"/>
      <c r="M388" s="245"/>
      <c r="N388" s="245"/>
      <c r="O388" s="245"/>
      <c r="P388" s="245"/>
      <c r="Q388" s="246"/>
      <c r="R388" s="233"/>
      <c r="S388" s="234" t="e">
        <f>IF(C388="",NA(),MATCH($B388&amp;$C388,'Smelter Reference List'!$J:$J,0))</f>
        <v>#N/A</v>
      </c>
      <c r="T388" s="235"/>
      <c r="U388" s="235">
        <f t="shared" ca="1" si="12"/>
        <v>0</v>
      </c>
      <c r="V388" s="235"/>
      <c r="W388" s="235"/>
      <c r="Y388" s="228" t="str">
        <f t="shared" si="13"/>
        <v/>
      </c>
    </row>
    <row r="389" spans="1:25" s="228" customFormat="1" ht="20.25">
      <c r="A389" s="257"/>
      <c r="B389" s="232" t="str">
        <f>IF(LEN(A389)=0,"",INDEX('Smelter Reference List'!$A:$A,MATCH($A389,'Smelter Reference List'!$E:$E,0)))</f>
        <v/>
      </c>
      <c r="C389" s="297" t="str">
        <f>IF(LEN(A389)=0,"",INDEX('Smelter Reference List'!$C:$C,MATCH($A389,'Smelter Reference List'!$E:$E,0)))</f>
        <v/>
      </c>
      <c r="D389" s="161" t="str">
        <f ca="1">IF(ISERROR($S389),"",OFFSET('Smelter Reference List'!$C$4,$S389-4,0)&amp;"")</f>
        <v/>
      </c>
      <c r="E389" s="161" t="str">
        <f ca="1">IF(ISERROR($S389),"",OFFSET('Smelter Reference List'!$D$4,$S389-4,0)&amp;"")</f>
        <v/>
      </c>
      <c r="F389" s="161" t="str">
        <f ca="1">IF(ISERROR($S389),"",OFFSET('Smelter Reference List'!$E$4,$S389-4,0))</f>
        <v/>
      </c>
      <c r="G389" s="161" t="str">
        <f ca="1">IF(C389=$U$4,"Enter smelter details", IF(ISERROR($S389),"",OFFSET('Smelter Reference List'!$F$4,$S389-4,0)))</f>
        <v/>
      </c>
      <c r="H389" s="247" t="str">
        <f ca="1">IF(ISERROR($S389),"",OFFSET('Smelter Reference List'!$G$4,$S389-4,0))</f>
        <v/>
      </c>
      <c r="I389" s="248" t="str">
        <f ca="1">IF(ISERROR($S389),"",OFFSET('Smelter Reference List'!$H$4,$S389-4,0))</f>
        <v/>
      </c>
      <c r="J389" s="248" t="str">
        <f ca="1">IF(ISERROR($S389),"",OFFSET('Smelter Reference List'!$I$4,$S389-4,0))</f>
        <v/>
      </c>
      <c r="K389" s="245"/>
      <c r="L389" s="245"/>
      <c r="M389" s="245"/>
      <c r="N389" s="245"/>
      <c r="O389" s="245"/>
      <c r="P389" s="245"/>
      <c r="Q389" s="246"/>
      <c r="R389" s="233"/>
      <c r="S389" s="234" t="e">
        <f>IF(C389="",NA(),MATCH($B389&amp;$C389,'Smelter Reference List'!$J:$J,0))</f>
        <v>#N/A</v>
      </c>
      <c r="T389" s="235"/>
      <c r="U389" s="235">
        <f t="shared" ca="1" si="12"/>
        <v>0</v>
      </c>
      <c r="V389" s="235"/>
      <c r="W389" s="235"/>
      <c r="Y389" s="228" t="str">
        <f t="shared" si="13"/>
        <v/>
      </c>
    </row>
    <row r="390" spans="1:25" s="228" customFormat="1" ht="20.25">
      <c r="A390" s="257"/>
      <c r="B390" s="232" t="str">
        <f>IF(LEN(A390)=0,"",INDEX('Smelter Reference List'!$A:$A,MATCH($A390,'Smelter Reference List'!$E:$E,0)))</f>
        <v/>
      </c>
      <c r="C390" s="297" t="str">
        <f>IF(LEN(A390)=0,"",INDEX('Smelter Reference List'!$C:$C,MATCH($A390,'Smelter Reference List'!$E:$E,0)))</f>
        <v/>
      </c>
      <c r="D390" s="161" t="str">
        <f ca="1">IF(ISERROR($S390),"",OFFSET('Smelter Reference List'!$C$4,$S390-4,0)&amp;"")</f>
        <v/>
      </c>
      <c r="E390" s="161" t="str">
        <f ca="1">IF(ISERROR($S390),"",OFFSET('Smelter Reference List'!$D$4,$S390-4,0)&amp;"")</f>
        <v/>
      </c>
      <c r="F390" s="161" t="str">
        <f ca="1">IF(ISERROR($S390),"",OFFSET('Smelter Reference List'!$E$4,$S390-4,0))</f>
        <v/>
      </c>
      <c r="G390" s="161" t="str">
        <f ca="1">IF(C390=$U$4,"Enter smelter details", IF(ISERROR($S390),"",OFFSET('Smelter Reference List'!$F$4,$S390-4,0)))</f>
        <v/>
      </c>
      <c r="H390" s="247" t="str">
        <f ca="1">IF(ISERROR($S390),"",OFFSET('Smelter Reference List'!$G$4,$S390-4,0))</f>
        <v/>
      </c>
      <c r="I390" s="248" t="str">
        <f ca="1">IF(ISERROR($S390),"",OFFSET('Smelter Reference List'!$H$4,$S390-4,0))</f>
        <v/>
      </c>
      <c r="J390" s="248" t="str">
        <f ca="1">IF(ISERROR($S390),"",OFFSET('Smelter Reference List'!$I$4,$S390-4,0))</f>
        <v/>
      </c>
      <c r="K390" s="245"/>
      <c r="L390" s="245"/>
      <c r="M390" s="245"/>
      <c r="N390" s="245"/>
      <c r="O390" s="245"/>
      <c r="P390" s="245"/>
      <c r="Q390" s="246"/>
      <c r="R390" s="233"/>
      <c r="S390" s="234" t="e">
        <f>IF(C390="",NA(),MATCH($B390&amp;$C390,'Smelter Reference List'!$J:$J,0))</f>
        <v>#N/A</v>
      </c>
      <c r="T390" s="235"/>
      <c r="U390" s="235">
        <f t="shared" ca="1" si="12"/>
        <v>0</v>
      </c>
      <c r="V390" s="235"/>
      <c r="W390" s="235"/>
      <c r="Y390" s="228" t="str">
        <f t="shared" si="13"/>
        <v/>
      </c>
    </row>
    <row r="391" spans="1:25" s="228" customFormat="1" ht="20.25">
      <c r="A391" s="257"/>
      <c r="B391" s="232" t="str">
        <f>IF(LEN(A391)=0,"",INDEX('Smelter Reference List'!$A:$A,MATCH($A391,'Smelter Reference List'!$E:$E,0)))</f>
        <v/>
      </c>
      <c r="C391" s="297" t="str">
        <f>IF(LEN(A391)=0,"",INDEX('Smelter Reference List'!$C:$C,MATCH($A391,'Smelter Reference List'!$E:$E,0)))</f>
        <v/>
      </c>
      <c r="D391" s="161" t="str">
        <f ca="1">IF(ISERROR($S391),"",OFFSET('Smelter Reference List'!$C$4,$S391-4,0)&amp;"")</f>
        <v/>
      </c>
      <c r="E391" s="161" t="str">
        <f ca="1">IF(ISERROR($S391),"",OFFSET('Smelter Reference List'!$D$4,$S391-4,0)&amp;"")</f>
        <v/>
      </c>
      <c r="F391" s="161" t="str">
        <f ca="1">IF(ISERROR($S391),"",OFFSET('Smelter Reference List'!$E$4,$S391-4,0))</f>
        <v/>
      </c>
      <c r="G391" s="161" t="str">
        <f ca="1">IF(C391=$U$4,"Enter smelter details", IF(ISERROR($S391),"",OFFSET('Smelter Reference List'!$F$4,$S391-4,0)))</f>
        <v/>
      </c>
      <c r="H391" s="247" t="str">
        <f ca="1">IF(ISERROR($S391),"",OFFSET('Smelter Reference List'!$G$4,$S391-4,0))</f>
        <v/>
      </c>
      <c r="I391" s="248" t="str">
        <f ca="1">IF(ISERROR($S391),"",OFFSET('Smelter Reference List'!$H$4,$S391-4,0))</f>
        <v/>
      </c>
      <c r="J391" s="248" t="str">
        <f ca="1">IF(ISERROR($S391),"",OFFSET('Smelter Reference List'!$I$4,$S391-4,0))</f>
        <v/>
      </c>
      <c r="K391" s="245"/>
      <c r="L391" s="245"/>
      <c r="M391" s="245"/>
      <c r="N391" s="245"/>
      <c r="O391" s="245"/>
      <c r="P391" s="245"/>
      <c r="Q391" s="246"/>
      <c r="R391" s="233"/>
      <c r="S391" s="234" t="e">
        <f>IF(C391="",NA(),MATCH($B391&amp;$C391,'Smelter Reference List'!$J:$J,0))</f>
        <v>#N/A</v>
      </c>
      <c r="T391" s="235"/>
      <c r="U391" s="235">
        <f t="shared" ca="1" si="12"/>
        <v>0</v>
      </c>
      <c r="V391" s="235"/>
      <c r="W391" s="235"/>
      <c r="Y391" s="228" t="str">
        <f t="shared" si="13"/>
        <v/>
      </c>
    </row>
    <row r="392" spans="1:25" s="228" customFormat="1" ht="20.25">
      <c r="A392" s="257"/>
      <c r="B392" s="232" t="str">
        <f>IF(LEN(A392)=0,"",INDEX('Smelter Reference List'!$A:$A,MATCH($A392,'Smelter Reference List'!$E:$E,0)))</f>
        <v/>
      </c>
      <c r="C392" s="297" t="str">
        <f>IF(LEN(A392)=0,"",INDEX('Smelter Reference List'!$C:$C,MATCH($A392,'Smelter Reference List'!$E:$E,0)))</f>
        <v/>
      </c>
      <c r="D392" s="161" t="str">
        <f ca="1">IF(ISERROR($S392),"",OFFSET('Smelter Reference List'!$C$4,$S392-4,0)&amp;"")</f>
        <v/>
      </c>
      <c r="E392" s="161" t="str">
        <f ca="1">IF(ISERROR($S392),"",OFFSET('Smelter Reference List'!$D$4,$S392-4,0)&amp;"")</f>
        <v/>
      </c>
      <c r="F392" s="161" t="str">
        <f ca="1">IF(ISERROR($S392),"",OFFSET('Smelter Reference List'!$E$4,$S392-4,0))</f>
        <v/>
      </c>
      <c r="G392" s="161" t="str">
        <f ca="1">IF(C392=$U$4,"Enter smelter details", IF(ISERROR($S392),"",OFFSET('Smelter Reference List'!$F$4,$S392-4,0)))</f>
        <v/>
      </c>
      <c r="H392" s="247" t="str">
        <f ca="1">IF(ISERROR($S392),"",OFFSET('Smelter Reference List'!$G$4,$S392-4,0))</f>
        <v/>
      </c>
      <c r="I392" s="248" t="str">
        <f ca="1">IF(ISERROR($S392),"",OFFSET('Smelter Reference List'!$H$4,$S392-4,0))</f>
        <v/>
      </c>
      <c r="J392" s="248" t="str">
        <f ca="1">IF(ISERROR($S392),"",OFFSET('Smelter Reference List'!$I$4,$S392-4,0))</f>
        <v/>
      </c>
      <c r="K392" s="245"/>
      <c r="L392" s="245"/>
      <c r="M392" s="245"/>
      <c r="N392" s="245"/>
      <c r="O392" s="245"/>
      <c r="P392" s="245"/>
      <c r="Q392" s="246"/>
      <c r="R392" s="233"/>
      <c r="S392" s="234" t="e">
        <f>IF(C392="",NA(),MATCH($B392&amp;$C392,'Smelter Reference List'!$J:$J,0))</f>
        <v>#N/A</v>
      </c>
      <c r="T392" s="235"/>
      <c r="U392" s="235">
        <f t="shared" ca="1" si="12"/>
        <v>0</v>
      </c>
      <c r="V392" s="235"/>
      <c r="W392" s="235"/>
      <c r="Y392" s="228" t="str">
        <f t="shared" si="13"/>
        <v/>
      </c>
    </row>
    <row r="393" spans="1:25" s="228" customFormat="1" ht="20.25">
      <c r="A393" s="257"/>
      <c r="B393" s="232" t="str">
        <f>IF(LEN(A393)=0,"",INDEX('Smelter Reference List'!$A:$A,MATCH($A393,'Smelter Reference List'!$E:$E,0)))</f>
        <v/>
      </c>
      <c r="C393" s="297" t="str">
        <f>IF(LEN(A393)=0,"",INDEX('Smelter Reference List'!$C:$C,MATCH($A393,'Smelter Reference List'!$E:$E,0)))</f>
        <v/>
      </c>
      <c r="D393" s="161" t="str">
        <f ca="1">IF(ISERROR($S393),"",OFFSET('Smelter Reference List'!$C$4,$S393-4,0)&amp;"")</f>
        <v/>
      </c>
      <c r="E393" s="161" t="str">
        <f ca="1">IF(ISERROR($S393),"",OFFSET('Smelter Reference List'!$D$4,$S393-4,0)&amp;"")</f>
        <v/>
      </c>
      <c r="F393" s="161" t="str">
        <f ca="1">IF(ISERROR($S393),"",OFFSET('Smelter Reference List'!$E$4,$S393-4,0))</f>
        <v/>
      </c>
      <c r="G393" s="161" t="str">
        <f ca="1">IF(C393=$U$4,"Enter smelter details", IF(ISERROR($S393),"",OFFSET('Smelter Reference List'!$F$4,$S393-4,0)))</f>
        <v/>
      </c>
      <c r="H393" s="247" t="str">
        <f ca="1">IF(ISERROR($S393),"",OFFSET('Smelter Reference List'!$G$4,$S393-4,0))</f>
        <v/>
      </c>
      <c r="I393" s="248" t="str">
        <f ca="1">IF(ISERROR($S393),"",OFFSET('Smelter Reference List'!$H$4,$S393-4,0))</f>
        <v/>
      </c>
      <c r="J393" s="248" t="str">
        <f ca="1">IF(ISERROR($S393),"",OFFSET('Smelter Reference List'!$I$4,$S393-4,0))</f>
        <v/>
      </c>
      <c r="K393" s="245"/>
      <c r="L393" s="245"/>
      <c r="M393" s="245"/>
      <c r="N393" s="245"/>
      <c r="O393" s="245"/>
      <c r="P393" s="245"/>
      <c r="Q393" s="246"/>
      <c r="R393" s="233"/>
      <c r="S393" s="234" t="e">
        <f>IF(C393="",NA(),MATCH($B393&amp;$C393,'Smelter Reference List'!$J:$J,0))</f>
        <v>#N/A</v>
      </c>
      <c r="T393" s="235"/>
      <c r="U393" s="235">
        <f t="shared" ca="1" si="12"/>
        <v>0</v>
      </c>
      <c r="V393" s="235"/>
      <c r="W393" s="235"/>
      <c r="Y393" s="228" t="str">
        <f t="shared" si="13"/>
        <v/>
      </c>
    </row>
    <row r="394" spans="1:25" s="228" customFormat="1" ht="20.25">
      <c r="A394" s="257"/>
      <c r="B394" s="232" t="str">
        <f>IF(LEN(A394)=0,"",INDEX('Smelter Reference List'!$A:$A,MATCH($A394,'Smelter Reference List'!$E:$E,0)))</f>
        <v/>
      </c>
      <c r="C394" s="297" t="str">
        <f>IF(LEN(A394)=0,"",INDEX('Smelter Reference List'!$C:$C,MATCH($A394,'Smelter Reference List'!$E:$E,0)))</f>
        <v/>
      </c>
      <c r="D394" s="161" t="str">
        <f ca="1">IF(ISERROR($S394),"",OFFSET('Smelter Reference List'!$C$4,$S394-4,0)&amp;"")</f>
        <v/>
      </c>
      <c r="E394" s="161" t="str">
        <f ca="1">IF(ISERROR($S394),"",OFFSET('Smelter Reference List'!$D$4,$S394-4,0)&amp;"")</f>
        <v/>
      </c>
      <c r="F394" s="161" t="str">
        <f ca="1">IF(ISERROR($S394),"",OFFSET('Smelter Reference List'!$E$4,$S394-4,0))</f>
        <v/>
      </c>
      <c r="G394" s="161" t="str">
        <f ca="1">IF(C394=$U$4,"Enter smelter details", IF(ISERROR($S394),"",OFFSET('Smelter Reference List'!$F$4,$S394-4,0)))</f>
        <v/>
      </c>
      <c r="H394" s="247" t="str">
        <f ca="1">IF(ISERROR($S394),"",OFFSET('Smelter Reference List'!$G$4,$S394-4,0))</f>
        <v/>
      </c>
      <c r="I394" s="248" t="str">
        <f ca="1">IF(ISERROR($S394),"",OFFSET('Smelter Reference List'!$H$4,$S394-4,0))</f>
        <v/>
      </c>
      <c r="J394" s="248" t="str">
        <f ca="1">IF(ISERROR($S394),"",OFFSET('Smelter Reference List'!$I$4,$S394-4,0))</f>
        <v/>
      </c>
      <c r="K394" s="245"/>
      <c r="L394" s="245"/>
      <c r="M394" s="245"/>
      <c r="N394" s="245"/>
      <c r="O394" s="245"/>
      <c r="P394" s="245"/>
      <c r="Q394" s="246"/>
      <c r="R394" s="233"/>
      <c r="S394" s="234" t="e">
        <f>IF(C394="",NA(),MATCH($B394&amp;$C394,'Smelter Reference List'!$J:$J,0))</f>
        <v>#N/A</v>
      </c>
      <c r="T394" s="235"/>
      <c r="U394" s="235">
        <f t="shared" ca="1" si="12"/>
        <v>0</v>
      </c>
      <c r="V394" s="235"/>
      <c r="W394" s="235"/>
      <c r="Y394" s="228" t="str">
        <f t="shared" si="13"/>
        <v/>
      </c>
    </row>
    <row r="395" spans="1:25" s="228" customFormat="1" ht="20.25">
      <c r="A395" s="257"/>
      <c r="B395" s="232" t="str">
        <f>IF(LEN(A395)=0,"",INDEX('Smelter Reference List'!$A:$A,MATCH($A395,'Smelter Reference List'!$E:$E,0)))</f>
        <v/>
      </c>
      <c r="C395" s="297" t="str">
        <f>IF(LEN(A395)=0,"",INDEX('Smelter Reference List'!$C:$C,MATCH($A395,'Smelter Reference List'!$E:$E,0)))</f>
        <v/>
      </c>
      <c r="D395" s="161" t="str">
        <f ca="1">IF(ISERROR($S395),"",OFFSET('Smelter Reference List'!$C$4,$S395-4,0)&amp;"")</f>
        <v/>
      </c>
      <c r="E395" s="161" t="str">
        <f ca="1">IF(ISERROR($S395),"",OFFSET('Smelter Reference List'!$D$4,$S395-4,0)&amp;"")</f>
        <v/>
      </c>
      <c r="F395" s="161" t="str">
        <f ca="1">IF(ISERROR($S395),"",OFFSET('Smelter Reference List'!$E$4,$S395-4,0))</f>
        <v/>
      </c>
      <c r="G395" s="161" t="str">
        <f ca="1">IF(C395=$U$4,"Enter smelter details", IF(ISERROR($S395),"",OFFSET('Smelter Reference List'!$F$4,$S395-4,0)))</f>
        <v/>
      </c>
      <c r="H395" s="247" t="str">
        <f ca="1">IF(ISERROR($S395),"",OFFSET('Smelter Reference List'!$G$4,$S395-4,0))</f>
        <v/>
      </c>
      <c r="I395" s="248" t="str">
        <f ca="1">IF(ISERROR($S395),"",OFFSET('Smelter Reference List'!$H$4,$S395-4,0))</f>
        <v/>
      </c>
      <c r="J395" s="248" t="str">
        <f ca="1">IF(ISERROR($S395),"",OFFSET('Smelter Reference List'!$I$4,$S395-4,0))</f>
        <v/>
      </c>
      <c r="K395" s="245"/>
      <c r="L395" s="245"/>
      <c r="M395" s="245"/>
      <c r="N395" s="245"/>
      <c r="O395" s="245"/>
      <c r="P395" s="245"/>
      <c r="Q395" s="246"/>
      <c r="R395" s="233"/>
      <c r="S395" s="234" t="e">
        <f>IF(C395="",NA(),MATCH($B395&amp;$C395,'Smelter Reference List'!$J:$J,0))</f>
        <v>#N/A</v>
      </c>
      <c r="T395" s="235"/>
      <c r="U395" s="235">
        <f t="shared" ca="1" si="12"/>
        <v>0</v>
      </c>
      <c r="V395" s="235"/>
      <c r="W395" s="235"/>
      <c r="Y395" s="228" t="str">
        <f t="shared" si="13"/>
        <v/>
      </c>
    </row>
    <row r="396" spans="1:25" s="228" customFormat="1" ht="20.25">
      <c r="A396" s="257"/>
      <c r="B396" s="232" t="str">
        <f>IF(LEN(A396)=0,"",INDEX('Smelter Reference List'!$A:$A,MATCH($A396,'Smelter Reference List'!$E:$E,0)))</f>
        <v/>
      </c>
      <c r="C396" s="297" t="str">
        <f>IF(LEN(A396)=0,"",INDEX('Smelter Reference List'!$C:$C,MATCH($A396,'Smelter Reference List'!$E:$E,0)))</f>
        <v/>
      </c>
      <c r="D396" s="161" t="str">
        <f ca="1">IF(ISERROR($S396),"",OFFSET('Smelter Reference List'!$C$4,$S396-4,0)&amp;"")</f>
        <v/>
      </c>
      <c r="E396" s="161" t="str">
        <f ca="1">IF(ISERROR($S396),"",OFFSET('Smelter Reference List'!$D$4,$S396-4,0)&amp;"")</f>
        <v/>
      </c>
      <c r="F396" s="161" t="str">
        <f ca="1">IF(ISERROR($S396),"",OFFSET('Smelter Reference List'!$E$4,$S396-4,0))</f>
        <v/>
      </c>
      <c r="G396" s="161" t="str">
        <f ca="1">IF(C396=$U$4,"Enter smelter details", IF(ISERROR($S396),"",OFFSET('Smelter Reference List'!$F$4,$S396-4,0)))</f>
        <v/>
      </c>
      <c r="H396" s="247" t="str">
        <f ca="1">IF(ISERROR($S396),"",OFFSET('Smelter Reference List'!$G$4,$S396-4,0))</f>
        <v/>
      </c>
      <c r="I396" s="248" t="str">
        <f ca="1">IF(ISERROR($S396),"",OFFSET('Smelter Reference List'!$H$4,$S396-4,0))</f>
        <v/>
      </c>
      <c r="J396" s="248" t="str">
        <f ca="1">IF(ISERROR($S396),"",OFFSET('Smelter Reference List'!$I$4,$S396-4,0))</f>
        <v/>
      </c>
      <c r="K396" s="245"/>
      <c r="L396" s="245"/>
      <c r="M396" s="245"/>
      <c r="N396" s="245"/>
      <c r="O396" s="245"/>
      <c r="P396" s="245"/>
      <c r="Q396" s="246"/>
      <c r="R396" s="233"/>
      <c r="S396" s="234" t="e">
        <f>IF(C396="",NA(),MATCH($B396&amp;$C396,'Smelter Reference List'!$J:$J,0))</f>
        <v>#N/A</v>
      </c>
      <c r="T396" s="235"/>
      <c r="U396" s="235">
        <f t="shared" ca="1" si="12"/>
        <v>0</v>
      </c>
      <c r="V396" s="235"/>
      <c r="W396" s="235"/>
      <c r="Y396" s="228" t="str">
        <f t="shared" si="13"/>
        <v/>
      </c>
    </row>
    <row r="397" spans="1:25" s="228" customFormat="1" ht="20.25">
      <c r="A397" s="257"/>
      <c r="B397" s="232" t="str">
        <f>IF(LEN(A397)=0,"",INDEX('Smelter Reference List'!$A:$A,MATCH($A397,'Smelter Reference List'!$E:$E,0)))</f>
        <v/>
      </c>
      <c r="C397" s="297" t="str">
        <f>IF(LEN(A397)=0,"",INDEX('Smelter Reference List'!$C:$C,MATCH($A397,'Smelter Reference List'!$E:$E,0)))</f>
        <v/>
      </c>
      <c r="D397" s="161" t="str">
        <f ca="1">IF(ISERROR($S397),"",OFFSET('Smelter Reference List'!$C$4,$S397-4,0)&amp;"")</f>
        <v/>
      </c>
      <c r="E397" s="161" t="str">
        <f ca="1">IF(ISERROR($S397),"",OFFSET('Smelter Reference List'!$D$4,$S397-4,0)&amp;"")</f>
        <v/>
      </c>
      <c r="F397" s="161" t="str">
        <f ca="1">IF(ISERROR($S397),"",OFFSET('Smelter Reference List'!$E$4,$S397-4,0))</f>
        <v/>
      </c>
      <c r="G397" s="161" t="str">
        <f ca="1">IF(C397=$U$4,"Enter smelter details", IF(ISERROR($S397),"",OFFSET('Smelter Reference List'!$F$4,$S397-4,0)))</f>
        <v/>
      </c>
      <c r="H397" s="247" t="str">
        <f ca="1">IF(ISERROR($S397),"",OFFSET('Smelter Reference List'!$G$4,$S397-4,0))</f>
        <v/>
      </c>
      <c r="I397" s="248" t="str">
        <f ca="1">IF(ISERROR($S397),"",OFFSET('Smelter Reference List'!$H$4,$S397-4,0))</f>
        <v/>
      </c>
      <c r="J397" s="248" t="str">
        <f ca="1">IF(ISERROR($S397),"",OFFSET('Smelter Reference List'!$I$4,$S397-4,0))</f>
        <v/>
      </c>
      <c r="K397" s="245"/>
      <c r="L397" s="245"/>
      <c r="M397" s="245"/>
      <c r="N397" s="245"/>
      <c r="O397" s="245"/>
      <c r="P397" s="245"/>
      <c r="Q397" s="246"/>
      <c r="R397" s="233"/>
      <c r="S397" s="234" t="e">
        <f>IF(C397="",NA(),MATCH($B397&amp;$C397,'Smelter Reference List'!$J:$J,0))</f>
        <v>#N/A</v>
      </c>
      <c r="T397" s="235"/>
      <c r="U397" s="235">
        <f t="shared" ca="1" si="12"/>
        <v>0</v>
      </c>
      <c r="V397" s="235"/>
      <c r="W397" s="235"/>
      <c r="Y397" s="228" t="str">
        <f t="shared" si="13"/>
        <v/>
      </c>
    </row>
    <row r="398" spans="1:25" s="228" customFormat="1" ht="20.25">
      <c r="A398" s="257"/>
      <c r="B398" s="232" t="str">
        <f>IF(LEN(A398)=0,"",INDEX('Smelter Reference List'!$A:$A,MATCH($A398,'Smelter Reference List'!$E:$E,0)))</f>
        <v/>
      </c>
      <c r="C398" s="297" t="str">
        <f>IF(LEN(A398)=0,"",INDEX('Smelter Reference List'!$C:$C,MATCH($A398,'Smelter Reference List'!$E:$E,0)))</f>
        <v/>
      </c>
      <c r="D398" s="161" t="str">
        <f ca="1">IF(ISERROR($S398),"",OFFSET('Smelter Reference List'!$C$4,$S398-4,0)&amp;"")</f>
        <v/>
      </c>
      <c r="E398" s="161" t="str">
        <f ca="1">IF(ISERROR($S398),"",OFFSET('Smelter Reference List'!$D$4,$S398-4,0)&amp;"")</f>
        <v/>
      </c>
      <c r="F398" s="161" t="str">
        <f ca="1">IF(ISERROR($S398),"",OFFSET('Smelter Reference List'!$E$4,$S398-4,0))</f>
        <v/>
      </c>
      <c r="G398" s="161" t="str">
        <f ca="1">IF(C398=$U$4,"Enter smelter details", IF(ISERROR($S398),"",OFFSET('Smelter Reference List'!$F$4,$S398-4,0)))</f>
        <v/>
      </c>
      <c r="H398" s="247" t="str">
        <f ca="1">IF(ISERROR($S398),"",OFFSET('Smelter Reference List'!$G$4,$S398-4,0))</f>
        <v/>
      </c>
      <c r="I398" s="248" t="str">
        <f ca="1">IF(ISERROR($S398),"",OFFSET('Smelter Reference List'!$H$4,$S398-4,0))</f>
        <v/>
      </c>
      <c r="J398" s="248" t="str">
        <f ca="1">IF(ISERROR($S398),"",OFFSET('Smelter Reference List'!$I$4,$S398-4,0))</f>
        <v/>
      </c>
      <c r="K398" s="245"/>
      <c r="L398" s="245"/>
      <c r="M398" s="245"/>
      <c r="N398" s="245"/>
      <c r="O398" s="245"/>
      <c r="P398" s="245"/>
      <c r="Q398" s="246"/>
      <c r="R398" s="233"/>
      <c r="S398" s="234" t="e">
        <f>IF(C398="",NA(),MATCH($B398&amp;$C398,'Smelter Reference List'!$J:$J,0))</f>
        <v>#N/A</v>
      </c>
      <c r="T398" s="235"/>
      <c r="U398" s="235">
        <f t="shared" ca="1" si="12"/>
        <v>0</v>
      </c>
      <c r="V398" s="235"/>
      <c r="W398" s="235"/>
      <c r="Y398" s="228" t="str">
        <f t="shared" si="13"/>
        <v/>
      </c>
    </row>
    <row r="399" spans="1:25" s="228" customFormat="1" ht="20.25">
      <c r="A399" s="257"/>
      <c r="B399" s="232" t="str">
        <f>IF(LEN(A399)=0,"",INDEX('Smelter Reference List'!$A:$A,MATCH($A399,'Smelter Reference List'!$E:$E,0)))</f>
        <v/>
      </c>
      <c r="C399" s="297" t="str">
        <f>IF(LEN(A399)=0,"",INDEX('Smelter Reference List'!$C:$C,MATCH($A399,'Smelter Reference List'!$E:$E,0)))</f>
        <v/>
      </c>
      <c r="D399" s="161" t="str">
        <f ca="1">IF(ISERROR($S399),"",OFFSET('Smelter Reference List'!$C$4,$S399-4,0)&amp;"")</f>
        <v/>
      </c>
      <c r="E399" s="161" t="str">
        <f ca="1">IF(ISERROR($S399),"",OFFSET('Smelter Reference List'!$D$4,$S399-4,0)&amp;"")</f>
        <v/>
      </c>
      <c r="F399" s="161" t="str">
        <f ca="1">IF(ISERROR($S399),"",OFFSET('Smelter Reference List'!$E$4,$S399-4,0))</f>
        <v/>
      </c>
      <c r="G399" s="161" t="str">
        <f ca="1">IF(C399=$U$4,"Enter smelter details", IF(ISERROR($S399),"",OFFSET('Smelter Reference List'!$F$4,$S399-4,0)))</f>
        <v/>
      </c>
      <c r="H399" s="247" t="str">
        <f ca="1">IF(ISERROR($S399),"",OFFSET('Smelter Reference List'!$G$4,$S399-4,0))</f>
        <v/>
      </c>
      <c r="I399" s="248" t="str">
        <f ca="1">IF(ISERROR($S399),"",OFFSET('Smelter Reference List'!$H$4,$S399-4,0))</f>
        <v/>
      </c>
      <c r="J399" s="248" t="str">
        <f ca="1">IF(ISERROR($S399),"",OFFSET('Smelter Reference List'!$I$4,$S399-4,0))</f>
        <v/>
      </c>
      <c r="K399" s="245"/>
      <c r="L399" s="245"/>
      <c r="M399" s="245"/>
      <c r="N399" s="245"/>
      <c r="O399" s="245"/>
      <c r="P399" s="245"/>
      <c r="Q399" s="246"/>
      <c r="R399" s="233"/>
      <c r="S399" s="234" t="e">
        <f>IF(C399="",NA(),MATCH($B399&amp;$C399,'Smelter Reference List'!$J:$J,0))</f>
        <v>#N/A</v>
      </c>
      <c r="T399" s="235"/>
      <c r="U399" s="235">
        <f t="shared" ca="1" si="12"/>
        <v>0</v>
      </c>
      <c r="V399" s="235"/>
      <c r="W399" s="235"/>
      <c r="Y399" s="228" t="str">
        <f t="shared" si="13"/>
        <v/>
      </c>
    </row>
    <row r="400" spans="1:25" s="228" customFormat="1" ht="20.25">
      <c r="A400" s="257"/>
      <c r="B400" s="232" t="str">
        <f>IF(LEN(A400)=0,"",INDEX('Smelter Reference List'!$A:$A,MATCH($A400,'Smelter Reference List'!$E:$E,0)))</f>
        <v/>
      </c>
      <c r="C400" s="297" t="str">
        <f>IF(LEN(A400)=0,"",INDEX('Smelter Reference List'!$C:$C,MATCH($A400,'Smelter Reference List'!$E:$E,0)))</f>
        <v/>
      </c>
      <c r="D400" s="161" t="str">
        <f ca="1">IF(ISERROR($S400),"",OFFSET('Smelter Reference List'!$C$4,$S400-4,0)&amp;"")</f>
        <v/>
      </c>
      <c r="E400" s="161" t="str">
        <f ca="1">IF(ISERROR($S400),"",OFFSET('Smelter Reference List'!$D$4,$S400-4,0)&amp;"")</f>
        <v/>
      </c>
      <c r="F400" s="161" t="str">
        <f ca="1">IF(ISERROR($S400),"",OFFSET('Smelter Reference List'!$E$4,$S400-4,0))</f>
        <v/>
      </c>
      <c r="G400" s="161" t="str">
        <f ca="1">IF(C400=$U$4,"Enter smelter details", IF(ISERROR($S400),"",OFFSET('Smelter Reference List'!$F$4,$S400-4,0)))</f>
        <v/>
      </c>
      <c r="H400" s="247" t="str">
        <f ca="1">IF(ISERROR($S400),"",OFFSET('Smelter Reference List'!$G$4,$S400-4,0))</f>
        <v/>
      </c>
      <c r="I400" s="248" t="str">
        <f ca="1">IF(ISERROR($S400),"",OFFSET('Smelter Reference List'!$H$4,$S400-4,0))</f>
        <v/>
      </c>
      <c r="J400" s="248" t="str">
        <f ca="1">IF(ISERROR($S400),"",OFFSET('Smelter Reference List'!$I$4,$S400-4,0))</f>
        <v/>
      </c>
      <c r="K400" s="245"/>
      <c r="L400" s="245"/>
      <c r="M400" s="245"/>
      <c r="N400" s="245"/>
      <c r="O400" s="245"/>
      <c r="P400" s="245"/>
      <c r="Q400" s="246"/>
      <c r="R400" s="233"/>
      <c r="S400" s="234" t="e">
        <f>IF(C400="",NA(),MATCH($B400&amp;$C400,'Smelter Reference List'!$J:$J,0))</f>
        <v>#N/A</v>
      </c>
      <c r="T400" s="235"/>
      <c r="U400" s="235">
        <f t="shared" ca="1" si="12"/>
        <v>0</v>
      </c>
      <c r="V400" s="235"/>
      <c r="W400" s="235"/>
      <c r="Y400" s="228" t="str">
        <f t="shared" si="13"/>
        <v/>
      </c>
    </row>
    <row r="401" spans="1:25" s="228" customFormat="1" ht="20.25">
      <c r="A401" s="257"/>
      <c r="B401" s="232" t="str">
        <f>IF(LEN(A401)=0,"",INDEX('Smelter Reference List'!$A:$A,MATCH($A401,'Smelter Reference List'!$E:$E,0)))</f>
        <v/>
      </c>
      <c r="C401" s="297" t="str">
        <f>IF(LEN(A401)=0,"",INDEX('Smelter Reference List'!$C:$C,MATCH($A401,'Smelter Reference List'!$E:$E,0)))</f>
        <v/>
      </c>
      <c r="D401" s="161" t="str">
        <f ca="1">IF(ISERROR($S401),"",OFFSET('Smelter Reference List'!$C$4,$S401-4,0)&amp;"")</f>
        <v/>
      </c>
      <c r="E401" s="161" t="str">
        <f ca="1">IF(ISERROR($S401),"",OFFSET('Smelter Reference List'!$D$4,$S401-4,0)&amp;"")</f>
        <v/>
      </c>
      <c r="F401" s="161" t="str">
        <f ca="1">IF(ISERROR($S401),"",OFFSET('Smelter Reference List'!$E$4,$S401-4,0))</f>
        <v/>
      </c>
      <c r="G401" s="161" t="str">
        <f ca="1">IF(C401=$U$4,"Enter smelter details", IF(ISERROR($S401),"",OFFSET('Smelter Reference List'!$F$4,$S401-4,0)))</f>
        <v/>
      </c>
      <c r="H401" s="247" t="str">
        <f ca="1">IF(ISERROR($S401),"",OFFSET('Smelter Reference List'!$G$4,$S401-4,0))</f>
        <v/>
      </c>
      <c r="I401" s="248" t="str">
        <f ca="1">IF(ISERROR($S401),"",OFFSET('Smelter Reference List'!$H$4,$S401-4,0))</f>
        <v/>
      </c>
      <c r="J401" s="248" t="str">
        <f ca="1">IF(ISERROR($S401),"",OFFSET('Smelter Reference List'!$I$4,$S401-4,0))</f>
        <v/>
      </c>
      <c r="K401" s="245"/>
      <c r="L401" s="245"/>
      <c r="M401" s="245"/>
      <c r="N401" s="245"/>
      <c r="O401" s="245"/>
      <c r="P401" s="245"/>
      <c r="Q401" s="246"/>
      <c r="R401" s="233"/>
      <c r="S401" s="234" t="e">
        <f>IF(C401="",NA(),MATCH($B401&amp;$C401,'Smelter Reference List'!$J:$J,0))</f>
        <v>#N/A</v>
      </c>
      <c r="T401" s="235"/>
      <c r="U401" s="235">
        <f t="shared" ca="1" si="12"/>
        <v>0</v>
      </c>
      <c r="V401" s="235"/>
      <c r="W401" s="235"/>
      <c r="Y401" s="228" t="str">
        <f t="shared" si="13"/>
        <v/>
      </c>
    </row>
    <row r="402" spans="1:25" s="228" customFormat="1" ht="20.25">
      <c r="A402" s="257"/>
      <c r="B402" s="232" t="str">
        <f>IF(LEN(A402)=0,"",INDEX('Smelter Reference List'!$A:$A,MATCH($A402,'Smelter Reference List'!$E:$E,0)))</f>
        <v/>
      </c>
      <c r="C402" s="297" t="str">
        <f>IF(LEN(A402)=0,"",INDEX('Smelter Reference List'!$C:$C,MATCH($A402,'Smelter Reference List'!$E:$E,0)))</f>
        <v/>
      </c>
      <c r="D402" s="161" t="str">
        <f ca="1">IF(ISERROR($S402),"",OFFSET('Smelter Reference List'!$C$4,$S402-4,0)&amp;"")</f>
        <v/>
      </c>
      <c r="E402" s="161" t="str">
        <f ca="1">IF(ISERROR($S402),"",OFFSET('Smelter Reference List'!$D$4,$S402-4,0)&amp;"")</f>
        <v/>
      </c>
      <c r="F402" s="161" t="str">
        <f ca="1">IF(ISERROR($S402),"",OFFSET('Smelter Reference List'!$E$4,$S402-4,0))</f>
        <v/>
      </c>
      <c r="G402" s="161" t="str">
        <f ca="1">IF(C402=$U$4,"Enter smelter details", IF(ISERROR($S402),"",OFFSET('Smelter Reference List'!$F$4,$S402-4,0)))</f>
        <v/>
      </c>
      <c r="H402" s="247" t="str">
        <f ca="1">IF(ISERROR($S402),"",OFFSET('Smelter Reference List'!$G$4,$S402-4,0))</f>
        <v/>
      </c>
      <c r="I402" s="248" t="str">
        <f ca="1">IF(ISERROR($S402),"",OFFSET('Smelter Reference List'!$H$4,$S402-4,0))</f>
        <v/>
      </c>
      <c r="J402" s="248" t="str">
        <f ca="1">IF(ISERROR($S402),"",OFFSET('Smelter Reference List'!$I$4,$S402-4,0))</f>
        <v/>
      </c>
      <c r="K402" s="245"/>
      <c r="L402" s="245"/>
      <c r="M402" s="245"/>
      <c r="N402" s="245"/>
      <c r="O402" s="245"/>
      <c r="P402" s="245"/>
      <c r="Q402" s="246"/>
      <c r="R402" s="233"/>
      <c r="S402" s="234" t="e">
        <f>IF(C402="",NA(),MATCH($B402&amp;$C402,'Smelter Reference List'!$J:$J,0))</f>
        <v>#N/A</v>
      </c>
      <c r="T402" s="235"/>
      <c r="U402" s="235">
        <f t="shared" ca="1" si="12"/>
        <v>0</v>
      </c>
      <c r="V402" s="235"/>
      <c r="W402" s="235"/>
      <c r="Y402" s="228" t="str">
        <f t="shared" si="13"/>
        <v/>
      </c>
    </row>
    <row r="403" spans="1:25" s="228" customFormat="1" ht="20.25">
      <c r="A403" s="257"/>
      <c r="B403" s="232" t="str">
        <f>IF(LEN(A403)=0,"",INDEX('Smelter Reference List'!$A:$A,MATCH($A403,'Smelter Reference List'!$E:$E,0)))</f>
        <v/>
      </c>
      <c r="C403" s="297" t="str">
        <f>IF(LEN(A403)=0,"",INDEX('Smelter Reference List'!$C:$C,MATCH($A403,'Smelter Reference List'!$E:$E,0)))</f>
        <v/>
      </c>
      <c r="D403" s="161" t="str">
        <f ca="1">IF(ISERROR($S403),"",OFFSET('Smelter Reference List'!$C$4,$S403-4,0)&amp;"")</f>
        <v/>
      </c>
      <c r="E403" s="161" t="str">
        <f ca="1">IF(ISERROR($S403),"",OFFSET('Smelter Reference List'!$D$4,$S403-4,0)&amp;"")</f>
        <v/>
      </c>
      <c r="F403" s="161" t="str">
        <f ca="1">IF(ISERROR($S403),"",OFFSET('Smelter Reference List'!$E$4,$S403-4,0))</f>
        <v/>
      </c>
      <c r="G403" s="161" t="str">
        <f ca="1">IF(C403=$U$4,"Enter smelter details", IF(ISERROR($S403),"",OFFSET('Smelter Reference List'!$F$4,$S403-4,0)))</f>
        <v/>
      </c>
      <c r="H403" s="247" t="str">
        <f ca="1">IF(ISERROR($S403),"",OFFSET('Smelter Reference List'!$G$4,$S403-4,0))</f>
        <v/>
      </c>
      <c r="I403" s="248" t="str">
        <f ca="1">IF(ISERROR($S403),"",OFFSET('Smelter Reference List'!$H$4,$S403-4,0))</f>
        <v/>
      </c>
      <c r="J403" s="248" t="str">
        <f ca="1">IF(ISERROR($S403),"",OFFSET('Smelter Reference List'!$I$4,$S403-4,0))</f>
        <v/>
      </c>
      <c r="K403" s="245"/>
      <c r="L403" s="245"/>
      <c r="M403" s="245"/>
      <c r="N403" s="245"/>
      <c r="O403" s="245"/>
      <c r="P403" s="245"/>
      <c r="Q403" s="246"/>
      <c r="R403" s="233"/>
      <c r="S403" s="234" t="e">
        <f>IF(C403="",NA(),MATCH($B403&amp;$C403,'Smelter Reference List'!$J:$J,0))</f>
        <v>#N/A</v>
      </c>
      <c r="T403" s="235"/>
      <c r="U403" s="235">
        <f t="shared" ca="1" si="12"/>
        <v>0</v>
      </c>
      <c r="V403" s="235"/>
      <c r="W403" s="235"/>
      <c r="Y403" s="228" t="str">
        <f t="shared" si="13"/>
        <v/>
      </c>
    </row>
    <row r="404" spans="1:25" s="228" customFormat="1" ht="20.25">
      <c r="A404" s="257"/>
      <c r="B404" s="232" t="str">
        <f>IF(LEN(A404)=0,"",INDEX('Smelter Reference List'!$A:$A,MATCH($A404,'Smelter Reference List'!$E:$E,0)))</f>
        <v/>
      </c>
      <c r="C404" s="297" t="str">
        <f>IF(LEN(A404)=0,"",INDEX('Smelter Reference List'!$C:$C,MATCH($A404,'Smelter Reference List'!$E:$E,0)))</f>
        <v/>
      </c>
      <c r="D404" s="161" t="str">
        <f ca="1">IF(ISERROR($S404),"",OFFSET('Smelter Reference List'!$C$4,$S404-4,0)&amp;"")</f>
        <v/>
      </c>
      <c r="E404" s="161" t="str">
        <f ca="1">IF(ISERROR($S404),"",OFFSET('Smelter Reference List'!$D$4,$S404-4,0)&amp;"")</f>
        <v/>
      </c>
      <c r="F404" s="161" t="str">
        <f ca="1">IF(ISERROR($S404),"",OFFSET('Smelter Reference List'!$E$4,$S404-4,0))</f>
        <v/>
      </c>
      <c r="G404" s="161" t="str">
        <f ca="1">IF(C404=$U$4,"Enter smelter details", IF(ISERROR($S404),"",OFFSET('Smelter Reference List'!$F$4,$S404-4,0)))</f>
        <v/>
      </c>
      <c r="H404" s="247" t="str">
        <f ca="1">IF(ISERROR($S404),"",OFFSET('Smelter Reference List'!$G$4,$S404-4,0))</f>
        <v/>
      </c>
      <c r="I404" s="248" t="str">
        <f ca="1">IF(ISERROR($S404),"",OFFSET('Smelter Reference List'!$H$4,$S404-4,0))</f>
        <v/>
      </c>
      <c r="J404" s="248" t="str">
        <f ca="1">IF(ISERROR($S404),"",OFFSET('Smelter Reference List'!$I$4,$S404-4,0))</f>
        <v/>
      </c>
      <c r="K404" s="245"/>
      <c r="L404" s="245"/>
      <c r="M404" s="245"/>
      <c r="N404" s="245"/>
      <c r="O404" s="245"/>
      <c r="P404" s="245"/>
      <c r="Q404" s="246"/>
      <c r="R404" s="233"/>
      <c r="S404" s="234" t="e">
        <f>IF(C404="",NA(),MATCH($B404&amp;$C404,'Smelter Reference List'!$J:$J,0))</f>
        <v>#N/A</v>
      </c>
      <c r="T404" s="235"/>
      <c r="U404" s="235">
        <f t="shared" ca="1" si="12"/>
        <v>0</v>
      </c>
      <c r="V404" s="235"/>
      <c r="W404" s="235"/>
      <c r="Y404" s="228" t="str">
        <f t="shared" si="13"/>
        <v/>
      </c>
    </row>
    <row r="405" spans="1:25" s="228" customFormat="1" ht="20.25">
      <c r="A405" s="257"/>
      <c r="B405" s="232" t="str">
        <f>IF(LEN(A405)=0,"",INDEX('Smelter Reference List'!$A:$A,MATCH($A405,'Smelter Reference List'!$E:$E,0)))</f>
        <v/>
      </c>
      <c r="C405" s="297" t="str">
        <f>IF(LEN(A405)=0,"",INDEX('Smelter Reference List'!$C:$C,MATCH($A405,'Smelter Reference List'!$E:$E,0)))</f>
        <v/>
      </c>
      <c r="D405" s="161" t="str">
        <f ca="1">IF(ISERROR($S405),"",OFFSET('Smelter Reference List'!$C$4,$S405-4,0)&amp;"")</f>
        <v/>
      </c>
      <c r="E405" s="161" t="str">
        <f ca="1">IF(ISERROR($S405),"",OFFSET('Smelter Reference List'!$D$4,$S405-4,0)&amp;"")</f>
        <v/>
      </c>
      <c r="F405" s="161" t="str">
        <f ca="1">IF(ISERROR($S405),"",OFFSET('Smelter Reference List'!$E$4,$S405-4,0))</f>
        <v/>
      </c>
      <c r="G405" s="161" t="str">
        <f ca="1">IF(C405=$U$4,"Enter smelter details", IF(ISERROR($S405),"",OFFSET('Smelter Reference List'!$F$4,$S405-4,0)))</f>
        <v/>
      </c>
      <c r="H405" s="247" t="str">
        <f ca="1">IF(ISERROR($S405),"",OFFSET('Smelter Reference List'!$G$4,$S405-4,0))</f>
        <v/>
      </c>
      <c r="I405" s="248" t="str">
        <f ca="1">IF(ISERROR($S405),"",OFFSET('Smelter Reference List'!$H$4,$S405-4,0))</f>
        <v/>
      </c>
      <c r="J405" s="248" t="str">
        <f ca="1">IF(ISERROR($S405),"",OFFSET('Smelter Reference List'!$I$4,$S405-4,0))</f>
        <v/>
      </c>
      <c r="K405" s="245"/>
      <c r="L405" s="245"/>
      <c r="M405" s="245"/>
      <c r="N405" s="245"/>
      <c r="O405" s="245"/>
      <c r="P405" s="245"/>
      <c r="Q405" s="246"/>
      <c r="R405" s="233"/>
      <c r="S405" s="234" t="e">
        <f>IF(C405="",NA(),MATCH($B405&amp;$C405,'Smelter Reference List'!$J:$J,0))</f>
        <v>#N/A</v>
      </c>
      <c r="T405" s="235"/>
      <c r="U405" s="235">
        <f t="shared" ca="1" si="12"/>
        <v>0</v>
      </c>
      <c r="V405" s="235"/>
      <c r="W405" s="235"/>
      <c r="Y405" s="228" t="str">
        <f t="shared" si="13"/>
        <v/>
      </c>
    </row>
    <row r="406" spans="1:25" s="228" customFormat="1" ht="20.25">
      <c r="A406" s="257"/>
      <c r="B406" s="232" t="str">
        <f>IF(LEN(A406)=0,"",INDEX('Smelter Reference List'!$A:$A,MATCH($A406,'Smelter Reference List'!$E:$E,0)))</f>
        <v/>
      </c>
      <c r="C406" s="297" t="str">
        <f>IF(LEN(A406)=0,"",INDEX('Smelter Reference List'!$C:$C,MATCH($A406,'Smelter Reference List'!$E:$E,0)))</f>
        <v/>
      </c>
      <c r="D406" s="161" t="str">
        <f ca="1">IF(ISERROR($S406),"",OFFSET('Smelter Reference List'!$C$4,$S406-4,0)&amp;"")</f>
        <v/>
      </c>
      <c r="E406" s="161" t="str">
        <f ca="1">IF(ISERROR($S406),"",OFFSET('Smelter Reference List'!$D$4,$S406-4,0)&amp;"")</f>
        <v/>
      </c>
      <c r="F406" s="161" t="str">
        <f ca="1">IF(ISERROR($S406),"",OFFSET('Smelter Reference List'!$E$4,$S406-4,0))</f>
        <v/>
      </c>
      <c r="G406" s="161" t="str">
        <f ca="1">IF(C406=$U$4,"Enter smelter details", IF(ISERROR($S406),"",OFFSET('Smelter Reference List'!$F$4,$S406-4,0)))</f>
        <v/>
      </c>
      <c r="H406" s="247" t="str">
        <f ca="1">IF(ISERROR($S406),"",OFFSET('Smelter Reference List'!$G$4,$S406-4,0))</f>
        <v/>
      </c>
      <c r="I406" s="248" t="str">
        <f ca="1">IF(ISERROR($S406),"",OFFSET('Smelter Reference List'!$H$4,$S406-4,0))</f>
        <v/>
      </c>
      <c r="J406" s="248" t="str">
        <f ca="1">IF(ISERROR($S406),"",OFFSET('Smelter Reference List'!$I$4,$S406-4,0))</f>
        <v/>
      </c>
      <c r="K406" s="245"/>
      <c r="L406" s="245"/>
      <c r="M406" s="245"/>
      <c r="N406" s="245"/>
      <c r="O406" s="245"/>
      <c r="P406" s="245"/>
      <c r="Q406" s="246"/>
      <c r="R406" s="233"/>
      <c r="S406" s="234" t="e">
        <f>IF(C406="",NA(),MATCH($B406&amp;$C406,'Smelter Reference List'!$J:$J,0))</f>
        <v>#N/A</v>
      </c>
      <c r="T406" s="235"/>
      <c r="U406" s="235">
        <f t="shared" ca="1" si="12"/>
        <v>0</v>
      </c>
      <c r="V406" s="235"/>
      <c r="W406" s="235"/>
      <c r="Y406" s="228" t="str">
        <f t="shared" si="13"/>
        <v/>
      </c>
    </row>
    <row r="407" spans="1:25" s="228" customFormat="1" ht="20.25">
      <c r="A407" s="257"/>
      <c r="B407" s="232" t="str">
        <f>IF(LEN(A407)=0,"",INDEX('Smelter Reference List'!$A:$A,MATCH($A407,'Smelter Reference List'!$E:$E,0)))</f>
        <v/>
      </c>
      <c r="C407" s="297" t="str">
        <f>IF(LEN(A407)=0,"",INDEX('Smelter Reference List'!$C:$C,MATCH($A407,'Smelter Reference List'!$E:$E,0)))</f>
        <v/>
      </c>
      <c r="D407" s="161" t="str">
        <f ca="1">IF(ISERROR($S407),"",OFFSET('Smelter Reference List'!$C$4,$S407-4,0)&amp;"")</f>
        <v/>
      </c>
      <c r="E407" s="161" t="str">
        <f ca="1">IF(ISERROR($S407),"",OFFSET('Smelter Reference List'!$D$4,$S407-4,0)&amp;"")</f>
        <v/>
      </c>
      <c r="F407" s="161" t="str">
        <f ca="1">IF(ISERROR($S407),"",OFFSET('Smelter Reference List'!$E$4,$S407-4,0))</f>
        <v/>
      </c>
      <c r="G407" s="161" t="str">
        <f ca="1">IF(C407=$U$4,"Enter smelter details", IF(ISERROR($S407),"",OFFSET('Smelter Reference List'!$F$4,$S407-4,0)))</f>
        <v/>
      </c>
      <c r="H407" s="247" t="str">
        <f ca="1">IF(ISERROR($S407),"",OFFSET('Smelter Reference List'!$G$4,$S407-4,0))</f>
        <v/>
      </c>
      <c r="I407" s="248" t="str">
        <f ca="1">IF(ISERROR($S407),"",OFFSET('Smelter Reference List'!$H$4,$S407-4,0))</f>
        <v/>
      </c>
      <c r="J407" s="248" t="str">
        <f ca="1">IF(ISERROR($S407),"",OFFSET('Smelter Reference List'!$I$4,$S407-4,0))</f>
        <v/>
      </c>
      <c r="K407" s="245"/>
      <c r="L407" s="245"/>
      <c r="M407" s="245"/>
      <c r="N407" s="245"/>
      <c r="O407" s="245"/>
      <c r="P407" s="245"/>
      <c r="Q407" s="246"/>
      <c r="R407" s="233"/>
      <c r="S407" s="234" t="e">
        <f>IF(C407="",NA(),MATCH($B407&amp;$C407,'Smelter Reference List'!$J:$J,0))</f>
        <v>#N/A</v>
      </c>
      <c r="T407" s="235"/>
      <c r="U407" s="235">
        <f t="shared" ca="1" si="12"/>
        <v>0</v>
      </c>
      <c r="V407" s="235"/>
      <c r="W407" s="235"/>
      <c r="Y407" s="228" t="str">
        <f t="shared" si="13"/>
        <v/>
      </c>
    </row>
    <row r="408" spans="1:25" s="228" customFormat="1" ht="20.25">
      <c r="A408" s="257"/>
      <c r="B408" s="232" t="str">
        <f>IF(LEN(A408)=0,"",INDEX('Smelter Reference List'!$A:$A,MATCH($A408,'Smelter Reference List'!$E:$E,0)))</f>
        <v/>
      </c>
      <c r="C408" s="297" t="str">
        <f>IF(LEN(A408)=0,"",INDEX('Smelter Reference List'!$C:$C,MATCH($A408,'Smelter Reference List'!$E:$E,0)))</f>
        <v/>
      </c>
      <c r="D408" s="161" t="str">
        <f ca="1">IF(ISERROR($S408),"",OFFSET('Smelter Reference List'!$C$4,$S408-4,0)&amp;"")</f>
        <v/>
      </c>
      <c r="E408" s="161" t="str">
        <f ca="1">IF(ISERROR($S408),"",OFFSET('Smelter Reference List'!$D$4,$S408-4,0)&amp;"")</f>
        <v/>
      </c>
      <c r="F408" s="161" t="str">
        <f ca="1">IF(ISERROR($S408),"",OFFSET('Smelter Reference List'!$E$4,$S408-4,0))</f>
        <v/>
      </c>
      <c r="G408" s="161" t="str">
        <f ca="1">IF(C408=$U$4,"Enter smelter details", IF(ISERROR($S408),"",OFFSET('Smelter Reference List'!$F$4,$S408-4,0)))</f>
        <v/>
      </c>
      <c r="H408" s="247" t="str">
        <f ca="1">IF(ISERROR($S408),"",OFFSET('Smelter Reference List'!$G$4,$S408-4,0))</f>
        <v/>
      </c>
      <c r="I408" s="248" t="str">
        <f ca="1">IF(ISERROR($S408),"",OFFSET('Smelter Reference List'!$H$4,$S408-4,0))</f>
        <v/>
      </c>
      <c r="J408" s="248" t="str">
        <f ca="1">IF(ISERROR($S408),"",OFFSET('Smelter Reference List'!$I$4,$S408-4,0))</f>
        <v/>
      </c>
      <c r="K408" s="245"/>
      <c r="L408" s="245"/>
      <c r="M408" s="245"/>
      <c r="N408" s="245"/>
      <c r="O408" s="245"/>
      <c r="P408" s="245"/>
      <c r="Q408" s="246"/>
      <c r="R408" s="233"/>
      <c r="S408" s="234" t="e">
        <f>IF(C408="",NA(),MATCH($B408&amp;$C408,'Smelter Reference List'!$J:$J,0))</f>
        <v>#N/A</v>
      </c>
      <c r="T408" s="235"/>
      <c r="U408" s="235">
        <f t="shared" ref="U408:U471" ca="1" si="14">IF(AND(C408="Smelter not listed",OR(LEN(D408)=0,LEN(E408)=0)),1,0)</f>
        <v>0</v>
      </c>
      <c r="V408" s="235"/>
      <c r="W408" s="235"/>
      <c r="Y408" s="228" t="str">
        <f t="shared" ref="Y408:Y471" si="15">B408&amp;C408</f>
        <v/>
      </c>
    </row>
    <row r="409" spans="1:25" s="228" customFormat="1" ht="20.25">
      <c r="A409" s="257"/>
      <c r="B409" s="232" t="str">
        <f>IF(LEN(A409)=0,"",INDEX('Smelter Reference List'!$A:$A,MATCH($A409,'Smelter Reference List'!$E:$E,0)))</f>
        <v/>
      </c>
      <c r="C409" s="297" t="str">
        <f>IF(LEN(A409)=0,"",INDEX('Smelter Reference List'!$C:$C,MATCH($A409,'Smelter Reference List'!$E:$E,0)))</f>
        <v/>
      </c>
      <c r="D409" s="161" t="str">
        <f ca="1">IF(ISERROR($S409),"",OFFSET('Smelter Reference List'!$C$4,$S409-4,0)&amp;"")</f>
        <v/>
      </c>
      <c r="E409" s="161" t="str">
        <f ca="1">IF(ISERROR($S409),"",OFFSET('Smelter Reference List'!$D$4,$S409-4,0)&amp;"")</f>
        <v/>
      </c>
      <c r="F409" s="161" t="str">
        <f ca="1">IF(ISERROR($S409),"",OFFSET('Smelter Reference List'!$E$4,$S409-4,0))</f>
        <v/>
      </c>
      <c r="G409" s="161" t="str">
        <f ca="1">IF(C409=$U$4,"Enter smelter details", IF(ISERROR($S409),"",OFFSET('Smelter Reference List'!$F$4,$S409-4,0)))</f>
        <v/>
      </c>
      <c r="H409" s="247" t="str">
        <f ca="1">IF(ISERROR($S409),"",OFFSET('Smelter Reference List'!$G$4,$S409-4,0))</f>
        <v/>
      </c>
      <c r="I409" s="248" t="str">
        <f ca="1">IF(ISERROR($S409),"",OFFSET('Smelter Reference List'!$H$4,$S409-4,0))</f>
        <v/>
      </c>
      <c r="J409" s="248" t="str">
        <f ca="1">IF(ISERROR($S409),"",OFFSET('Smelter Reference List'!$I$4,$S409-4,0))</f>
        <v/>
      </c>
      <c r="K409" s="245"/>
      <c r="L409" s="245"/>
      <c r="M409" s="245"/>
      <c r="N409" s="245"/>
      <c r="O409" s="245"/>
      <c r="P409" s="245"/>
      <c r="Q409" s="246"/>
      <c r="R409" s="233"/>
      <c r="S409" s="234" t="e">
        <f>IF(C409="",NA(),MATCH($B409&amp;$C409,'Smelter Reference List'!$J:$J,0))</f>
        <v>#N/A</v>
      </c>
      <c r="T409" s="235"/>
      <c r="U409" s="235">
        <f t="shared" ca="1" si="14"/>
        <v>0</v>
      </c>
      <c r="V409" s="235"/>
      <c r="W409" s="235"/>
      <c r="Y409" s="228" t="str">
        <f t="shared" si="15"/>
        <v/>
      </c>
    </row>
    <row r="410" spans="1:25" s="228" customFormat="1" ht="20.25">
      <c r="A410" s="257"/>
      <c r="B410" s="232" t="str">
        <f>IF(LEN(A410)=0,"",INDEX('Smelter Reference List'!$A:$A,MATCH($A410,'Smelter Reference List'!$E:$E,0)))</f>
        <v/>
      </c>
      <c r="C410" s="297" t="str">
        <f>IF(LEN(A410)=0,"",INDEX('Smelter Reference List'!$C:$C,MATCH($A410,'Smelter Reference List'!$E:$E,0)))</f>
        <v/>
      </c>
      <c r="D410" s="161" t="str">
        <f ca="1">IF(ISERROR($S410),"",OFFSET('Smelter Reference List'!$C$4,$S410-4,0)&amp;"")</f>
        <v/>
      </c>
      <c r="E410" s="161" t="str">
        <f ca="1">IF(ISERROR($S410),"",OFFSET('Smelter Reference List'!$D$4,$S410-4,0)&amp;"")</f>
        <v/>
      </c>
      <c r="F410" s="161" t="str">
        <f ca="1">IF(ISERROR($S410),"",OFFSET('Smelter Reference List'!$E$4,$S410-4,0))</f>
        <v/>
      </c>
      <c r="G410" s="161" t="str">
        <f ca="1">IF(C410=$U$4,"Enter smelter details", IF(ISERROR($S410),"",OFFSET('Smelter Reference List'!$F$4,$S410-4,0)))</f>
        <v/>
      </c>
      <c r="H410" s="247" t="str">
        <f ca="1">IF(ISERROR($S410),"",OFFSET('Smelter Reference List'!$G$4,$S410-4,0))</f>
        <v/>
      </c>
      <c r="I410" s="248" t="str">
        <f ca="1">IF(ISERROR($S410),"",OFFSET('Smelter Reference List'!$H$4,$S410-4,0))</f>
        <v/>
      </c>
      <c r="J410" s="248" t="str">
        <f ca="1">IF(ISERROR($S410),"",OFFSET('Smelter Reference List'!$I$4,$S410-4,0))</f>
        <v/>
      </c>
      <c r="K410" s="245"/>
      <c r="L410" s="245"/>
      <c r="M410" s="245"/>
      <c r="N410" s="245"/>
      <c r="O410" s="245"/>
      <c r="P410" s="245"/>
      <c r="Q410" s="246"/>
      <c r="R410" s="233"/>
      <c r="S410" s="234" t="e">
        <f>IF(C410="",NA(),MATCH($B410&amp;$C410,'Smelter Reference List'!$J:$J,0))</f>
        <v>#N/A</v>
      </c>
      <c r="T410" s="235"/>
      <c r="U410" s="235">
        <f t="shared" ca="1" si="14"/>
        <v>0</v>
      </c>
      <c r="V410" s="235"/>
      <c r="W410" s="235"/>
      <c r="Y410" s="228" t="str">
        <f t="shared" si="15"/>
        <v/>
      </c>
    </row>
    <row r="411" spans="1:25" s="228" customFormat="1" ht="20.25">
      <c r="A411" s="257"/>
      <c r="B411" s="232" t="str">
        <f>IF(LEN(A411)=0,"",INDEX('Smelter Reference List'!$A:$A,MATCH($A411,'Smelter Reference List'!$E:$E,0)))</f>
        <v/>
      </c>
      <c r="C411" s="297" t="str">
        <f>IF(LEN(A411)=0,"",INDEX('Smelter Reference List'!$C:$C,MATCH($A411,'Smelter Reference List'!$E:$E,0)))</f>
        <v/>
      </c>
      <c r="D411" s="161" t="str">
        <f ca="1">IF(ISERROR($S411),"",OFFSET('Smelter Reference List'!$C$4,$S411-4,0)&amp;"")</f>
        <v/>
      </c>
      <c r="E411" s="161" t="str">
        <f ca="1">IF(ISERROR($S411),"",OFFSET('Smelter Reference List'!$D$4,$S411-4,0)&amp;"")</f>
        <v/>
      </c>
      <c r="F411" s="161" t="str">
        <f ca="1">IF(ISERROR($S411),"",OFFSET('Smelter Reference List'!$E$4,$S411-4,0))</f>
        <v/>
      </c>
      <c r="G411" s="161" t="str">
        <f ca="1">IF(C411=$U$4,"Enter smelter details", IF(ISERROR($S411),"",OFFSET('Smelter Reference List'!$F$4,$S411-4,0)))</f>
        <v/>
      </c>
      <c r="H411" s="247" t="str">
        <f ca="1">IF(ISERROR($S411),"",OFFSET('Smelter Reference List'!$G$4,$S411-4,0))</f>
        <v/>
      </c>
      <c r="I411" s="248" t="str">
        <f ca="1">IF(ISERROR($S411),"",OFFSET('Smelter Reference List'!$H$4,$S411-4,0))</f>
        <v/>
      </c>
      <c r="J411" s="248" t="str">
        <f ca="1">IF(ISERROR($S411),"",OFFSET('Smelter Reference List'!$I$4,$S411-4,0))</f>
        <v/>
      </c>
      <c r="K411" s="245"/>
      <c r="L411" s="245"/>
      <c r="M411" s="245"/>
      <c r="N411" s="245"/>
      <c r="O411" s="245"/>
      <c r="P411" s="245"/>
      <c r="Q411" s="246"/>
      <c r="R411" s="233"/>
      <c r="S411" s="234" t="e">
        <f>IF(C411="",NA(),MATCH($B411&amp;$C411,'Smelter Reference List'!$J:$J,0))</f>
        <v>#N/A</v>
      </c>
      <c r="T411" s="235"/>
      <c r="U411" s="235">
        <f t="shared" ca="1" si="14"/>
        <v>0</v>
      </c>
      <c r="V411" s="235"/>
      <c r="W411" s="235"/>
      <c r="Y411" s="228" t="str">
        <f t="shared" si="15"/>
        <v/>
      </c>
    </row>
    <row r="412" spans="1:25" s="228" customFormat="1" ht="20.25">
      <c r="A412" s="257"/>
      <c r="B412" s="232" t="str">
        <f>IF(LEN(A412)=0,"",INDEX('Smelter Reference List'!$A:$A,MATCH($A412,'Smelter Reference List'!$E:$E,0)))</f>
        <v/>
      </c>
      <c r="C412" s="297" t="str">
        <f>IF(LEN(A412)=0,"",INDEX('Smelter Reference List'!$C:$C,MATCH($A412,'Smelter Reference List'!$E:$E,0)))</f>
        <v/>
      </c>
      <c r="D412" s="161" t="str">
        <f ca="1">IF(ISERROR($S412),"",OFFSET('Smelter Reference List'!$C$4,$S412-4,0)&amp;"")</f>
        <v/>
      </c>
      <c r="E412" s="161" t="str">
        <f ca="1">IF(ISERROR($S412),"",OFFSET('Smelter Reference List'!$D$4,$S412-4,0)&amp;"")</f>
        <v/>
      </c>
      <c r="F412" s="161" t="str">
        <f ca="1">IF(ISERROR($S412),"",OFFSET('Smelter Reference List'!$E$4,$S412-4,0))</f>
        <v/>
      </c>
      <c r="G412" s="161" t="str">
        <f ca="1">IF(C412=$U$4,"Enter smelter details", IF(ISERROR($S412),"",OFFSET('Smelter Reference List'!$F$4,$S412-4,0)))</f>
        <v/>
      </c>
      <c r="H412" s="247" t="str">
        <f ca="1">IF(ISERROR($S412),"",OFFSET('Smelter Reference List'!$G$4,$S412-4,0))</f>
        <v/>
      </c>
      <c r="I412" s="248" t="str">
        <f ca="1">IF(ISERROR($S412),"",OFFSET('Smelter Reference List'!$H$4,$S412-4,0))</f>
        <v/>
      </c>
      <c r="J412" s="248" t="str">
        <f ca="1">IF(ISERROR($S412),"",OFFSET('Smelter Reference List'!$I$4,$S412-4,0))</f>
        <v/>
      </c>
      <c r="K412" s="245"/>
      <c r="L412" s="245"/>
      <c r="M412" s="245"/>
      <c r="N412" s="245"/>
      <c r="O412" s="245"/>
      <c r="P412" s="245"/>
      <c r="Q412" s="246"/>
      <c r="R412" s="233"/>
      <c r="S412" s="234" t="e">
        <f>IF(C412="",NA(),MATCH($B412&amp;$C412,'Smelter Reference List'!$J:$J,0))</f>
        <v>#N/A</v>
      </c>
      <c r="T412" s="235"/>
      <c r="U412" s="235">
        <f t="shared" ca="1" si="14"/>
        <v>0</v>
      </c>
      <c r="V412" s="235"/>
      <c r="W412" s="235"/>
      <c r="Y412" s="228" t="str">
        <f t="shared" si="15"/>
        <v/>
      </c>
    </row>
    <row r="413" spans="1:25" s="228" customFormat="1" ht="20.25">
      <c r="A413" s="257"/>
      <c r="B413" s="232" t="str">
        <f>IF(LEN(A413)=0,"",INDEX('Smelter Reference List'!$A:$A,MATCH($A413,'Smelter Reference List'!$E:$E,0)))</f>
        <v/>
      </c>
      <c r="C413" s="297" t="str">
        <f>IF(LEN(A413)=0,"",INDEX('Smelter Reference List'!$C:$C,MATCH($A413,'Smelter Reference List'!$E:$E,0)))</f>
        <v/>
      </c>
      <c r="D413" s="161" t="str">
        <f ca="1">IF(ISERROR($S413),"",OFFSET('Smelter Reference List'!$C$4,$S413-4,0)&amp;"")</f>
        <v/>
      </c>
      <c r="E413" s="161" t="str">
        <f ca="1">IF(ISERROR($S413),"",OFFSET('Smelter Reference List'!$D$4,$S413-4,0)&amp;"")</f>
        <v/>
      </c>
      <c r="F413" s="161" t="str">
        <f ca="1">IF(ISERROR($S413),"",OFFSET('Smelter Reference List'!$E$4,$S413-4,0))</f>
        <v/>
      </c>
      <c r="G413" s="161" t="str">
        <f ca="1">IF(C413=$U$4,"Enter smelter details", IF(ISERROR($S413),"",OFFSET('Smelter Reference List'!$F$4,$S413-4,0)))</f>
        <v/>
      </c>
      <c r="H413" s="247" t="str">
        <f ca="1">IF(ISERROR($S413),"",OFFSET('Smelter Reference List'!$G$4,$S413-4,0))</f>
        <v/>
      </c>
      <c r="I413" s="248" t="str">
        <f ca="1">IF(ISERROR($S413),"",OFFSET('Smelter Reference List'!$H$4,$S413-4,0))</f>
        <v/>
      </c>
      <c r="J413" s="248" t="str">
        <f ca="1">IF(ISERROR($S413),"",OFFSET('Smelter Reference List'!$I$4,$S413-4,0))</f>
        <v/>
      </c>
      <c r="K413" s="245"/>
      <c r="L413" s="245"/>
      <c r="M413" s="245"/>
      <c r="N413" s="245"/>
      <c r="O413" s="245"/>
      <c r="P413" s="245"/>
      <c r="Q413" s="246"/>
      <c r="R413" s="233"/>
      <c r="S413" s="234" t="e">
        <f>IF(C413="",NA(),MATCH($B413&amp;$C413,'Smelter Reference List'!$J:$J,0))</f>
        <v>#N/A</v>
      </c>
      <c r="T413" s="235"/>
      <c r="U413" s="235">
        <f t="shared" ca="1" si="14"/>
        <v>0</v>
      </c>
      <c r="V413" s="235"/>
      <c r="W413" s="235"/>
      <c r="Y413" s="228" t="str">
        <f t="shared" si="15"/>
        <v/>
      </c>
    </row>
    <row r="414" spans="1:25" s="228" customFormat="1" ht="20.25">
      <c r="A414" s="257"/>
      <c r="B414" s="232" t="str">
        <f>IF(LEN(A414)=0,"",INDEX('Smelter Reference List'!$A:$A,MATCH($A414,'Smelter Reference List'!$E:$E,0)))</f>
        <v/>
      </c>
      <c r="C414" s="297" t="str">
        <f>IF(LEN(A414)=0,"",INDEX('Smelter Reference List'!$C:$C,MATCH($A414,'Smelter Reference List'!$E:$E,0)))</f>
        <v/>
      </c>
      <c r="D414" s="161" t="str">
        <f ca="1">IF(ISERROR($S414),"",OFFSET('Smelter Reference List'!$C$4,$S414-4,0)&amp;"")</f>
        <v/>
      </c>
      <c r="E414" s="161" t="str">
        <f ca="1">IF(ISERROR($S414),"",OFFSET('Smelter Reference List'!$D$4,$S414-4,0)&amp;"")</f>
        <v/>
      </c>
      <c r="F414" s="161" t="str">
        <f ca="1">IF(ISERROR($S414),"",OFFSET('Smelter Reference List'!$E$4,$S414-4,0))</f>
        <v/>
      </c>
      <c r="G414" s="161" t="str">
        <f ca="1">IF(C414=$U$4,"Enter smelter details", IF(ISERROR($S414),"",OFFSET('Smelter Reference List'!$F$4,$S414-4,0)))</f>
        <v/>
      </c>
      <c r="H414" s="247" t="str">
        <f ca="1">IF(ISERROR($S414),"",OFFSET('Smelter Reference List'!$G$4,$S414-4,0))</f>
        <v/>
      </c>
      <c r="I414" s="248" t="str">
        <f ca="1">IF(ISERROR($S414),"",OFFSET('Smelter Reference List'!$H$4,$S414-4,0))</f>
        <v/>
      </c>
      <c r="J414" s="248" t="str">
        <f ca="1">IF(ISERROR($S414),"",OFFSET('Smelter Reference List'!$I$4,$S414-4,0))</f>
        <v/>
      </c>
      <c r="K414" s="245"/>
      <c r="L414" s="245"/>
      <c r="M414" s="245"/>
      <c r="N414" s="245"/>
      <c r="O414" s="245"/>
      <c r="P414" s="245"/>
      <c r="Q414" s="246"/>
      <c r="R414" s="233"/>
      <c r="S414" s="234" t="e">
        <f>IF(C414="",NA(),MATCH($B414&amp;$C414,'Smelter Reference List'!$J:$J,0))</f>
        <v>#N/A</v>
      </c>
      <c r="T414" s="235"/>
      <c r="U414" s="235">
        <f t="shared" ca="1" si="14"/>
        <v>0</v>
      </c>
      <c r="V414" s="235"/>
      <c r="W414" s="235"/>
      <c r="Y414" s="228" t="str">
        <f t="shared" si="15"/>
        <v/>
      </c>
    </row>
    <row r="415" spans="1:25" s="228" customFormat="1" ht="20.25">
      <c r="A415" s="257"/>
      <c r="B415" s="232" t="str">
        <f>IF(LEN(A415)=0,"",INDEX('Smelter Reference List'!$A:$A,MATCH($A415,'Smelter Reference List'!$E:$E,0)))</f>
        <v/>
      </c>
      <c r="C415" s="297" t="str">
        <f>IF(LEN(A415)=0,"",INDEX('Smelter Reference List'!$C:$C,MATCH($A415,'Smelter Reference List'!$E:$E,0)))</f>
        <v/>
      </c>
      <c r="D415" s="161" t="str">
        <f ca="1">IF(ISERROR($S415),"",OFFSET('Smelter Reference List'!$C$4,$S415-4,0)&amp;"")</f>
        <v/>
      </c>
      <c r="E415" s="161" t="str">
        <f ca="1">IF(ISERROR($S415),"",OFFSET('Smelter Reference List'!$D$4,$S415-4,0)&amp;"")</f>
        <v/>
      </c>
      <c r="F415" s="161" t="str">
        <f ca="1">IF(ISERROR($S415),"",OFFSET('Smelter Reference List'!$E$4,$S415-4,0))</f>
        <v/>
      </c>
      <c r="G415" s="161" t="str">
        <f ca="1">IF(C415=$U$4,"Enter smelter details", IF(ISERROR($S415),"",OFFSET('Smelter Reference List'!$F$4,$S415-4,0)))</f>
        <v/>
      </c>
      <c r="H415" s="247" t="str">
        <f ca="1">IF(ISERROR($S415),"",OFFSET('Smelter Reference List'!$G$4,$S415-4,0))</f>
        <v/>
      </c>
      <c r="I415" s="248" t="str">
        <f ca="1">IF(ISERROR($S415),"",OFFSET('Smelter Reference List'!$H$4,$S415-4,0))</f>
        <v/>
      </c>
      <c r="J415" s="248" t="str">
        <f ca="1">IF(ISERROR($S415),"",OFFSET('Smelter Reference List'!$I$4,$S415-4,0))</f>
        <v/>
      </c>
      <c r="K415" s="245"/>
      <c r="L415" s="245"/>
      <c r="M415" s="245"/>
      <c r="N415" s="245"/>
      <c r="O415" s="245"/>
      <c r="P415" s="245"/>
      <c r="Q415" s="246"/>
      <c r="R415" s="233"/>
      <c r="S415" s="234" t="e">
        <f>IF(C415="",NA(),MATCH($B415&amp;$C415,'Smelter Reference List'!$J:$J,0))</f>
        <v>#N/A</v>
      </c>
      <c r="T415" s="235"/>
      <c r="U415" s="235">
        <f t="shared" ca="1" si="14"/>
        <v>0</v>
      </c>
      <c r="V415" s="235"/>
      <c r="W415" s="235"/>
      <c r="Y415" s="228" t="str">
        <f t="shared" si="15"/>
        <v/>
      </c>
    </row>
    <row r="416" spans="1:25" s="228" customFormat="1" ht="20.25">
      <c r="A416" s="257"/>
      <c r="B416" s="232" t="str">
        <f>IF(LEN(A416)=0,"",INDEX('Smelter Reference List'!$A:$A,MATCH($A416,'Smelter Reference List'!$E:$E,0)))</f>
        <v/>
      </c>
      <c r="C416" s="297" t="str">
        <f>IF(LEN(A416)=0,"",INDEX('Smelter Reference List'!$C:$C,MATCH($A416,'Smelter Reference List'!$E:$E,0)))</f>
        <v/>
      </c>
      <c r="D416" s="161" t="str">
        <f ca="1">IF(ISERROR($S416),"",OFFSET('Smelter Reference List'!$C$4,$S416-4,0)&amp;"")</f>
        <v/>
      </c>
      <c r="E416" s="161" t="str">
        <f ca="1">IF(ISERROR($S416),"",OFFSET('Smelter Reference List'!$D$4,$S416-4,0)&amp;"")</f>
        <v/>
      </c>
      <c r="F416" s="161" t="str">
        <f ca="1">IF(ISERROR($S416),"",OFFSET('Smelter Reference List'!$E$4,$S416-4,0))</f>
        <v/>
      </c>
      <c r="G416" s="161" t="str">
        <f ca="1">IF(C416=$U$4,"Enter smelter details", IF(ISERROR($S416),"",OFFSET('Smelter Reference List'!$F$4,$S416-4,0)))</f>
        <v/>
      </c>
      <c r="H416" s="247" t="str">
        <f ca="1">IF(ISERROR($S416),"",OFFSET('Smelter Reference List'!$G$4,$S416-4,0))</f>
        <v/>
      </c>
      <c r="I416" s="248" t="str">
        <f ca="1">IF(ISERROR($S416),"",OFFSET('Smelter Reference List'!$H$4,$S416-4,0))</f>
        <v/>
      </c>
      <c r="J416" s="248" t="str">
        <f ca="1">IF(ISERROR($S416),"",OFFSET('Smelter Reference List'!$I$4,$S416-4,0))</f>
        <v/>
      </c>
      <c r="K416" s="245"/>
      <c r="L416" s="245"/>
      <c r="M416" s="245"/>
      <c r="N416" s="245"/>
      <c r="O416" s="245"/>
      <c r="P416" s="245"/>
      <c r="Q416" s="246"/>
      <c r="R416" s="233"/>
      <c r="S416" s="234" t="e">
        <f>IF(C416="",NA(),MATCH($B416&amp;$C416,'Smelter Reference List'!$J:$J,0))</f>
        <v>#N/A</v>
      </c>
      <c r="T416" s="235"/>
      <c r="U416" s="235">
        <f t="shared" ca="1" si="14"/>
        <v>0</v>
      </c>
      <c r="V416" s="235"/>
      <c r="W416" s="235"/>
      <c r="Y416" s="228" t="str">
        <f t="shared" si="15"/>
        <v/>
      </c>
    </row>
    <row r="417" spans="1:25" s="228" customFormat="1" ht="20.25">
      <c r="A417" s="257"/>
      <c r="B417" s="232" t="str">
        <f>IF(LEN(A417)=0,"",INDEX('Smelter Reference List'!$A:$A,MATCH($A417,'Smelter Reference List'!$E:$E,0)))</f>
        <v/>
      </c>
      <c r="C417" s="297" t="str">
        <f>IF(LEN(A417)=0,"",INDEX('Smelter Reference List'!$C:$C,MATCH($A417,'Smelter Reference List'!$E:$E,0)))</f>
        <v/>
      </c>
      <c r="D417" s="161" t="str">
        <f ca="1">IF(ISERROR($S417),"",OFFSET('Smelter Reference List'!$C$4,$S417-4,0)&amp;"")</f>
        <v/>
      </c>
      <c r="E417" s="161" t="str">
        <f ca="1">IF(ISERROR($S417),"",OFFSET('Smelter Reference List'!$D$4,$S417-4,0)&amp;"")</f>
        <v/>
      </c>
      <c r="F417" s="161" t="str">
        <f ca="1">IF(ISERROR($S417),"",OFFSET('Smelter Reference List'!$E$4,$S417-4,0))</f>
        <v/>
      </c>
      <c r="G417" s="161" t="str">
        <f ca="1">IF(C417=$U$4,"Enter smelter details", IF(ISERROR($S417),"",OFFSET('Smelter Reference List'!$F$4,$S417-4,0)))</f>
        <v/>
      </c>
      <c r="H417" s="247" t="str">
        <f ca="1">IF(ISERROR($S417),"",OFFSET('Smelter Reference List'!$G$4,$S417-4,0))</f>
        <v/>
      </c>
      <c r="I417" s="248" t="str">
        <f ca="1">IF(ISERROR($S417),"",OFFSET('Smelter Reference List'!$H$4,$S417-4,0))</f>
        <v/>
      </c>
      <c r="J417" s="248" t="str">
        <f ca="1">IF(ISERROR($S417),"",OFFSET('Smelter Reference List'!$I$4,$S417-4,0))</f>
        <v/>
      </c>
      <c r="K417" s="245"/>
      <c r="L417" s="245"/>
      <c r="M417" s="245"/>
      <c r="N417" s="245"/>
      <c r="O417" s="245"/>
      <c r="P417" s="245"/>
      <c r="Q417" s="246"/>
      <c r="R417" s="233"/>
      <c r="S417" s="234" t="e">
        <f>IF(C417="",NA(),MATCH($B417&amp;$C417,'Smelter Reference List'!$J:$J,0))</f>
        <v>#N/A</v>
      </c>
      <c r="T417" s="235"/>
      <c r="U417" s="235">
        <f t="shared" ca="1" si="14"/>
        <v>0</v>
      </c>
      <c r="V417" s="235"/>
      <c r="W417" s="235"/>
      <c r="Y417" s="228" t="str">
        <f t="shared" si="15"/>
        <v/>
      </c>
    </row>
    <row r="418" spans="1:25" s="228" customFormat="1" ht="20.25">
      <c r="A418" s="257"/>
      <c r="B418" s="232" t="str">
        <f>IF(LEN(A418)=0,"",INDEX('Smelter Reference List'!$A:$A,MATCH($A418,'Smelter Reference List'!$E:$E,0)))</f>
        <v/>
      </c>
      <c r="C418" s="297" t="str">
        <f>IF(LEN(A418)=0,"",INDEX('Smelter Reference List'!$C:$C,MATCH($A418,'Smelter Reference List'!$E:$E,0)))</f>
        <v/>
      </c>
      <c r="D418" s="161" t="str">
        <f ca="1">IF(ISERROR($S418),"",OFFSET('Smelter Reference List'!$C$4,$S418-4,0)&amp;"")</f>
        <v/>
      </c>
      <c r="E418" s="161" t="str">
        <f ca="1">IF(ISERROR($S418),"",OFFSET('Smelter Reference List'!$D$4,$S418-4,0)&amp;"")</f>
        <v/>
      </c>
      <c r="F418" s="161" t="str">
        <f ca="1">IF(ISERROR($S418),"",OFFSET('Smelter Reference List'!$E$4,$S418-4,0))</f>
        <v/>
      </c>
      <c r="G418" s="161" t="str">
        <f ca="1">IF(C418=$U$4,"Enter smelter details", IF(ISERROR($S418),"",OFFSET('Smelter Reference List'!$F$4,$S418-4,0)))</f>
        <v/>
      </c>
      <c r="H418" s="247" t="str">
        <f ca="1">IF(ISERROR($S418),"",OFFSET('Smelter Reference List'!$G$4,$S418-4,0))</f>
        <v/>
      </c>
      <c r="I418" s="248" t="str">
        <f ca="1">IF(ISERROR($S418),"",OFFSET('Smelter Reference List'!$H$4,$S418-4,0))</f>
        <v/>
      </c>
      <c r="J418" s="248" t="str">
        <f ca="1">IF(ISERROR($S418),"",OFFSET('Smelter Reference List'!$I$4,$S418-4,0))</f>
        <v/>
      </c>
      <c r="K418" s="245"/>
      <c r="L418" s="245"/>
      <c r="M418" s="245"/>
      <c r="N418" s="245"/>
      <c r="O418" s="245"/>
      <c r="P418" s="245"/>
      <c r="Q418" s="246"/>
      <c r="R418" s="233"/>
      <c r="S418" s="234" t="e">
        <f>IF(C418="",NA(),MATCH($B418&amp;$C418,'Smelter Reference List'!$J:$J,0))</f>
        <v>#N/A</v>
      </c>
      <c r="T418" s="235"/>
      <c r="U418" s="235">
        <f t="shared" ca="1" si="14"/>
        <v>0</v>
      </c>
      <c r="V418" s="235"/>
      <c r="W418" s="235"/>
      <c r="Y418" s="228" t="str">
        <f t="shared" si="15"/>
        <v/>
      </c>
    </row>
    <row r="419" spans="1:25" s="228" customFormat="1" ht="20.25">
      <c r="A419" s="257"/>
      <c r="B419" s="232" t="str">
        <f>IF(LEN(A419)=0,"",INDEX('Smelter Reference List'!$A:$A,MATCH($A419,'Smelter Reference List'!$E:$E,0)))</f>
        <v/>
      </c>
      <c r="C419" s="297" t="str">
        <f>IF(LEN(A419)=0,"",INDEX('Smelter Reference List'!$C:$C,MATCH($A419,'Smelter Reference List'!$E:$E,0)))</f>
        <v/>
      </c>
      <c r="D419" s="161" t="str">
        <f ca="1">IF(ISERROR($S419),"",OFFSET('Smelter Reference List'!$C$4,$S419-4,0)&amp;"")</f>
        <v/>
      </c>
      <c r="E419" s="161" t="str">
        <f ca="1">IF(ISERROR($S419),"",OFFSET('Smelter Reference List'!$D$4,$S419-4,0)&amp;"")</f>
        <v/>
      </c>
      <c r="F419" s="161" t="str">
        <f ca="1">IF(ISERROR($S419),"",OFFSET('Smelter Reference List'!$E$4,$S419-4,0))</f>
        <v/>
      </c>
      <c r="G419" s="161" t="str">
        <f ca="1">IF(C419=$U$4,"Enter smelter details", IF(ISERROR($S419),"",OFFSET('Smelter Reference List'!$F$4,$S419-4,0)))</f>
        <v/>
      </c>
      <c r="H419" s="247" t="str">
        <f ca="1">IF(ISERROR($S419),"",OFFSET('Smelter Reference List'!$G$4,$S419-4,0))</f>
        <v/>
      </c>
      <c r="I419" s="248" t="str">
        <f ca="1">IF(ISERROR($S419),"",OFFSET('Smelter Reference List'!$H$4,$S419-4,0))</f>
        <v/>
      </c>
      <c r="J419" s="248" t="str">
        <f ca="1">IF(ISERROR($S419),"",OFFSET('Smelter Reference List'!$I$4,$S419-4,0))</f>
        <v/>
      </c>
      <c r="K419" s="245"/>
      <c r="L419" s="245"/>
      <c r="M419" s="245"/>
      <c r="N419" s="245"/>
      <c r="O419" s="245"/>
      <c r="P419" s="245"/>
      <c r="Q419" s="246"/>
      <c r="R419" s="233"/>
      <c r="S419" s="234" t="e">
        <f>IF(C419="",NA(),MATCH($B419&amp;$C419,'Smelter Reference List'!$J:$J,0))</f>
        <v>#N/A</v>
      </c>
      <c r="T419" s="235"/>
      <c r="U419" s="235">
        <f t="shared" ca="1" si="14"/>
        <v>0</v>
      </c>
      <c r="V419" s="235"/>
      <c r="W419" s="235"/>
      <c r="Y419" s="228" t="str">
        <f t="shared" si="15"/>
        <v/>
      </c>
    </row>
    <row r="420" spans="1:25" s="228" customFormat="1" ht="20.25">
      <c r="A420" s="257"/>
      <c r="B420" s="232" t="str">
        <f>IF(LEN(A420)=0,"",INDEX('Smelter Reference List'!$A:$A,MATCH($A420,'Smelter Reference List'!$E:$E,0)))</f>
        <v/>
      </c>
      <c r="C420" s="297" t="str">
        <f>IF(LEN(A420)=0,"",INDEX('Smelter Reference List'!$C:$C,MATCH($A420,'Smelter Reference List'!$E:$E,0)))</f>
        <v/>
      </c>
      <c r="D420" s="161" t="str">
        <f ca="1">IF(ISERROR($S420),"",OFFSET('Smelter Reference List'!$C$4,$S420-4,0)&amp;"")</f>
        <v/>
      </c>
      <c r="E420" s="161" t="str">
        <f ca="1">IF(ISERROR($S420),"",OFFSET('Smelter Reference List'!$D$4,$S420-4,0)&amp;"")</f>
        <v/>
      </c>
      <c r="F420" s="161" t="str">
        <f ca="1">IF(ISERROR($S420),"",OFFSET('Smelter Reference List'!$E$4,$S420-4,0))</f>
        <v/>
      </c>
      <c r="G420" s="161" t="str">
        <f ca="1">IF(C420=$U$4,"Enter smelter details", IF(ISERROR($S420),"",OFFSET('Smelter Reference List'!$F$4,$S420-4,0)))</f>
        <v/>
      </c>
      <c r="H420" s="247" t="str">
        <f ca="1">IF(ISERROR($S420),"",OFFSET('Smelter Reference List'!$G$4,$S420-4,0))</f>
        <v/>
      </c>
      <c r="I420" s="248" t="str">
        <f ca="1">IF(ISERROR($S420),"",OFFSET('Smelter Reference List'!$H$4,$S420-4,0))</f>
        <v/>
      </c>
      <c r="J420" s="248" t="str">
        <f ca="1">IF(ISERROR($S420),"",OFFSET('Smelter Reference List'!$I$4,$S420-4,0))</f>
        <v/>
      </c>
      <c r="K420" s="245"/>
      <c r="L420" s="245"/>
      <c r="M420" s="245"/>
      <c r="N420" s="245"/>
      <c r="O420" s="245"/>
      <c r="P420" s="245"/>
      <c r="Q420" s="246"/>
      <c r="R420" s="233"/>
      <c r="S420" s="234" t="e">
        <f>IF(C420="",NA(),MATCH($B420&amp;$C420,'Smelter Reference List'!$J:$J,0))</f>
        <v>#N/A</v>
      </c>
      <c r="T420" s="235"/>
      <c r="U420" s="235">
        <f t="shared" ca="1" si="14"/>
        <v>0</v>
      </c>
      <c r="V420" s="235"/>
      <c r="W420" s="235"/>
      <c r="Y420" s="228" t="str">
        <f t="shared" si="15"/>
        <v/>
      </c>
    </row>
    <row r="421" spans="1:25" s="228" customFormat="1" ht="20.25">
      <c r="A421" s="257"/>
      <c r="B421" s="232" t="str">
        <f>IF(LEN(A421)=0,"",INDEX('Smelter Reference List'!$A:$A,MATCH($A421,'Smelter Reference List'!$E:$E,0)))</f>
        <v/>
      </c>
      <c r="C421" s="297" t="str">
        <f>IF(LEN(A421)=0,"",INDEX('Smelter Reference List'!$C:$C,MATCH($A421,'Smelter Reference List'!$E:$E,0)))</f>
        <v/>
      </c>
      <c r="D421" s="161" t="str">
        <f ca="1">IF(ISERROR($S421),"",OFFSET('Smelter Reference List'!$C$4,$S421-4,0)&amp;"")</f>
        <v/>
      </c>
      <c r="E421" s="161" t="str">
        <f ca="1">IF(ISERROR($S421),"",OFFSET('Smelter Reference List'!$D$4,$S421-4,0)&amp;"")</f>
        <v/>
      </c>
      <c r="F421" s="161" t="str">
        <f ca="1">IF(ISERROR($S421),"",OFFSET('Smelter Reference List'!$E$4,$S421-4,0))</f>
        <v/>
      </c>
      <c r="G421" s="161" t="str">
        <f ca="1">IF(C421=$U$4,"Enter smelter details", IF(ISERROR($S421),"",OFFSET('Smelter Reference List'!$F$4,$S421-4,0)))</f>
        <v/>
      </c>
      <c r="H421" s="247" t="str">
        <f ca="1">IF(ISERROR($S421),"",OFFSET('Smelter Reference List'!$G$4,$S421-4,0))</f>
        <v/>
      </c>
      <c r="I421" s="248" t="str">
        <f ca="1">IF(ISERROR($S421),"",OFFSET('Smelter Reference List'!$H$4,$S421-4,0))</f>
        <v/>
      </c>
      <c r="J421" s="248" t="str">
        <f ca="1">IF(ISERROR($S421),"",OFFSET('Smelter Reference List'!$I$4,$S421-4,0))</f>
        <v/>
      </c>
      <c r="K421" s="245"/>
      <c r="L421" s="245"/>
      <c r="M421" s="245"/>
      <c r="N421" s="245"/>
      <c r="O421" s="245"/>
      <c r="P421" s="245"/>
      <c r="Q421" s="246"/>
      <c r="R421" s="233"/>
      <c r="S421" s="234" t="e">
        <f>IF(C421="",NA(),MATCH($B421&amp;$C421,'Smelter Reference List'!$J:$J,0))</f>
        <v>#N/A</v>
      </c>
      <c r="T421" s="235"/>
      <c r="U421" s="235">
        <f t="shared" ca="1" si="14"/>
        <v>0</v>
      </c>
      <c r="V421" s="235"/>
      <c r="W421" s="235"/>
      <c r="Y421" s="228" t="str">
        <f t="shared" si="15"/>
        <v/>
      </c>
    </row>
    <row r="422" spans="1:25" s="228" customFormat="1" ht="20.25">
      <c r="A422" s="257"/>
      <c r="B422" s="232" t="str">
        <f>IF(LEN(A422)=0,"",INDEX('Smelter Reference List'!$A:$A,MATCH($A422,'Smelter Reference List'!$E:$E,0)))</f>
        <v/>
      </c>
      <c r="C422" s="297" t="str">
        <f>IF(LEN(A422)=0,"",INDEX('Smelter Reference List'!$C:$C,MATCH($A422,'Smelter Reference List'!$E:$E,0)))</f>
        <v/>
      </c>
      <c r="D422" s="161" t="str">
        <f ca="1">IF(ISERROR($S422),"",OFFSET('Smelter Reference List'!$C$4,$S422-4,0)&amp;"")</f>
        <v/>
      </c>
      <c r="E422" s="161" t="str">
        <f ca="1">IF(ISERROR($S422),"",OFFSET('Smelter Reference List'!$D$4,$S422-4,0)&amp;"")</f>
        <v/>
      </c>
      <c r="F422" s="161" t="str">
        <f ca="1">IF(ISERROR($S422),"",OFFSET('Smelter Reference List'!$E$4,$S422-4,0))</f>
        <v/>
      </c>
      <c r="G422" s="161" t="str">
        <f ca="1">IF(C422=$U$4,"Enter smelter details", IF(ISERROR($S422),"",OFFSET('Smelter Reference List'!$F$4,$S422-4,0)))</f>
        <v/>
      </c>
      <c r="H422" s="247" t="str">
        <f ca="1">IF(ISERROR($S422),"",OFFSET('Smelter Reference List'!$G$4,$S422-4,0))</f>
        <v/>
      </c>
      <c r="I422" s="248" t="str">
        <f ca="1">IF(ISERROR($S422),"",OFFSET('Smelter Reference List'!$H$4,$S422-4,0))</f>
        <v/>
      </c>
      <c r="J422" s="248" t="str">
        <f ca="1">IF(ISERROR($S422),"",OFFSET('Smelter Reference List'!$I$4,$S422-4,0))</f>
        <v/>
      </c>
      <c r="K422" s="245"/>
      <c r="L422" s="245"/>
      <c r="M422" s="245"/>
      <c r="N422" s="245"/>
      <c r="O422" s="245"/>
      <c r="P422" s="245"/>
      <c r="Q422" s="246"/>
      <c r="R422" s="233"/>
      <c r="S422" s="234" t="e">
        <f>IF(C422="",NA(),MATCH($B422&amp;$C422,'Smelter Reference List'!$J:$J,0))</f>
        <v>#N/A</v>
      </c>
      <c r="T422" s="235"/>
      <c r="U422" s="235">
        <f t="shared" ca="1" si="14"/>
        <v>0</v>
      </c>
      <c r="V422" s="235"/>
      <c r="W422" s="235"/>
      <c r="Y422" s="228" t="str">
        <f t="shared" si="15"/>
        <v/>
      </c>
    </row>
    <row r="423" spans="1:25" s="228" customFormat="1" ht="20.25">
      <c r="A423" s="257"/>
      <c r="B423" s="232" t="str">
        <f>IF(LEN(A423)=0,"",INDEX('Smelter Reference List'!$A:$A,MATCH($A423,'Smelter Reference List'!$E:$E,0)))</f>
        <v/>
      </c>
      <c r="C423" s="297" t="str">
        <f>IF(LEN(A423)=0,"",INDEX('Smelter Reference List'!$C:$C,MATCH($A423,'Smelter Reference List'!$E:$E,0)))</f>
        <v/>
      </c>
      <c r="D423" s="161" t="str">
        <f ca="1">IF(ISERROR($S423),"",OFFSET('Smelter Reference List'!$C$4,$S423-4,0)&amp;"")</f>
        <v/>
      </c>
      <c r="E423" s="161" t="str">
        <f ca="1">IF(ISERROR($S423),"",OFFSET('Smelter Reference List'!$D$4,$S423-4,0)&amp;"")</f>
        <v/>
      </c>
      <c r="F423" s="161" t="str">
        <f ca="1">IF(ISERROR($S423),"",OFFSET('Smelter Reference List'!$E$4,$S423-4,0))</f>
        <v/>
      </c>
      <c r="G423" s="161" t="str">
        <f ca="1">IF(C423=$U$4,"Enter smelter details", IF(ISERROR($S423),"",OFFSET('Smelter Reference List'!$F$4,$S423-4,0)))</f>
        <v/>
      </c>
      <c r="H423" s="247" t="str">
        <f ca="1">IF(ISERROR($S423),"",OFFSET('Smelter Reference List'!$G$4,$S423-4,0))</f>
        <v/>
      </c>
      <c r="I423" s="248" t="str">
        <f ca="1">IF(ISERROR($S423),"",OFFSET('Smelter Reference List'!$H$4,$S423-4,0))</f>
        <v/>
      </c>
      <c r="J423" s="248" t="str">
        <f ca="1">IF(ISERROR($S423),"",OFFSET('Smelter Reference List'!$I$4,$S423-4,0))</f>
        <v/>
      </c>
      <c r="K423" s="245"/>
      <c r="L423" s="245"/>
      <c r="M423" s="245"/>
      <c r="N423" s="245"/>
      <c r="O423" s="245"/>
      <c r="P423" s="245"/>
      <c r="Q423" s="246"/>
      <c r="R423" s="233"/>
      <c r="S423" s="234" t="e">
        <f>IF(C423="",NA(),MATCH($B423&amp;$C423,'Smelter Reference List'!$J:$J,0))</f>
        <v>#N/A</v>
      </c>
      <c r="T423" s="235"/>
      <c r="U423" s="235">
        <f t="shared" ca="1" si="14"/>
        <v>0</v>
      </c>
      <c r="V423" s="235"/>
      <c r="W423" s="235"/>
      <c r="Y423" s="228" t="str">
        <f t="shared" si="15"/>
        <v/>
      </c>
    </row>
    <row r="424" spans="1:25" s="228" customFormat="1" ht="20.25">
      <c r="A424" s="257"/>
      <c r="B424" s="232" t="str">
        <f>IF(LEN(A424)=0,"",INDEX('Smelter Reference List'!$A:$A,MATCH($A424,'Smelter Reference List'!$E:$E,0)))</f>
        <v/>
      </c>
      <c r="C424" s="297" t="str">
        <f>IF(LEN(A424)=0,"",INDEX('Smelter Reference List'!$C:$C,MATCH($A424,'Smelter Reference List'!$E:$E,0)))</f>
        <v/>
      </c>
      <c r="D424" s="161" t="str">
        <f ca="1">IF(ISERROR($S424),"",OFFSET('Smelter Reference List'!$C$4,$S424-4,0)&amp;"")</f>
        <v/>
      </c>
      <c r="E424" s="161" t="str">
        <f ca="1">IF(ISERROR($S424),"",OFFSET('Smelter Reference List'!$D$4,$S424-4,0)&amp;"")</f>
        <v/>
      </c>
      <c r="F424" s="161" t="str">
        <f ca="1">IF(ISERROR($S424),"",OFFSET('Smelter Reference List'!$E$4,$S424-4,0))</f>
        <v/>
      </c>
      <c r="G424" s="161" t="str">
        <f ca="1">IF(C424=$U$4,"Enter smelter details", IF(ISERROR($S424),"",OFFSET('Smelter Reference List'!$F$4,$S424-4,0)))</f>
        <v/>
      </c>
      <c r="H424" s="247" t="str">
        <f ca="1">IF(ISERROR($S424),"",OFFSET('Smelter Reference List'!$G$4,$S424-4,0))</f>
        <v/>
      </c>
      <c r="I424" s="248" t="str">
        <f ca="1">IF(ISERROR($S424),"",OFFSET('Smelter Reference List'!$H$4,$S424-4,0))</f>
        <v/>
      </c>
      <c r="J424" s="248" t="str">
        <f ca="1">IF(ISERROR($S424),"",OFFSET('Smelter Reference List'!$I$4,$S424-4,0))</f>
        <v/>
      </c>
      <c r="K424" s="245"/>
      <c r="L424" s="245"/>
      <c r="M424" s="245"/>
      <c r="N424" s="245"/>
      <c r="O424" s="245"/>
      <c r="P424" s="245"/>
      <c r="Q424" s="246"/>
      <c r="R424" s="233"/>
      <c r="S424" s="234" t="e">
        <f>IF(C424="",NA(),MATCH($B424&amp;$C424,'Smelter Reference List'!$J:$J,0))</f>
        <v>#N/A</v>
      </c>
      <c r="T424" s="235"/>
      <c r="U424" s="235">
        <f t="shared" ca="1" si="14"/>
        <v>0</v>
      </c>
      <c r="V424" s="235"/>
      <c r="W424" s="235"/>
      <c r="Y424" s="228" t="str">
        <f t="shared" si="15"/>
        <v/>
      </c>
    </row>
    <row r="425" spans="1:25" s="228" customFormat="1" ht="20.25">
      <c r="A425" s="257"/>
      <c r="B425" s="232" t="str">
        <f>IF(LEN(A425)=0,"",INDEX('Smelter Reference List'!$A:$A,MATCH($A425,'Smelter Reference List'!$E:$E,0)))</f>
        <v/>
      </c>
      <c r="C425" s="297" t="str">
        <f>IF(LEN(A425)=0,"",INDEX('Smelter Reference List'!$C:$C,MATCH($A425,'Smelter Reference List'!$E:$E,0)))</f>
        <v/>
      </c>
      <c r="D425" s="161" t="str">
        <f ca="1">IF(ISERROR($S425),"",OFFSET('Smelter Reference List'!$C$4,$S425-4,0)&amp;"")</f>
        <v/>
      </c>
      <c r="E425" s="161" t="str">
        <f ca="1">IF(ISERROR($S425),"",OFFSET('Smelter Reference List'!$D$4,$S425-4,0)&amp;"")</f>
        <v/>
      </c>
      <c r="F425" s="161" t="str">
        <f ca="1">IF(ISERROR($S425),"",OFFSET('Smelter Reference List'!$E$4,$S425-4,0))</f>
        <v/>
      </c>
      <c r="G425" s="161" t="str">
        <f ca="1">IF(C425=$U$4,"Enter smelter details", IF(ISERROR($S425),"",OFFSET('Smelter Reference List'!$F$4,$S425-4,0)))</f>
        <v/>
      </c>
      <c r="H425" s="247" t="str">
        <f ca="1">IF(ISERROR($S425),"",OFFSET('Smelter Reference List'!$G$4,$S425-4,0))</f>
        <v/>
      </c>
      <c r="I425" s="248" t="str">
        <f ca="1">IF(ISERROR($S425),"",OFFSET('Smelter Reference List'!$H$4,$S425-4,0))</f>
        <v/>
      </c>
      <c r="J425" s="248" t="str">
        <f ca="1">IF(ISERROR($S425),"",OFFSET('Smelter Reference List'!$I$4,$S425-4,0))</f>
        <v/>
      </c>
      <c r="K425" s="245"/>
      <c r="L425" s="245"/>
      <c r="M425" s="245"/>
      <c r="N425" s="245"/>
      <c r="O425" s="245"/>
      <c r="P425" s="245"/>
      <c r="Q425" s="246"/>
      <c r="R425" s="233"/>
      <c r="S425" s="234" t="e">
        <f>IF(C425="",NA(),MATCH($B425&amp;$C425,'Smelter Reference List'!$J:$J,0))</f>
        <v>#N/A</v>
      </c>
      <c r="T425" s="235"/>
      <c r="U425" s="235">
        <f t="shared" ca="1" si="14"/>
        <v>0</v>
      </c>
      <c r="V425" s="235"/>
      <c r="W425" s="235"/>
      <c r="Y425" s="228" t="str">
        <f t="shared" si="15"/>
        <v/>
      </c>
    </row>
    <row r="426" spans="1:25" s="228" customFormat="1" ht="20.25">
      <c r="A426" s="257"/>
      <c r="B426" s="232" t="str">
        <f>IF(LEN(A426)=0,"",INDEX('Smelter Reference List'!$A:$A,MATCH($A426,'Smelter Reference List'!$E:$E,0)))</f>
        <v/>
      </c>
      <c r="C426" s="297" t="str">
        <f>IF(LEN(A426)=0,"",INDEX('Smelter Reference List'!$C:$C,MATCH($A426,'Smelter Reference List'!$E:$E,0)))</f>
        <v/>
      </c>
      <c r="D426" s="161" t="str">
        <f ca="1">IF(ISERROR($S426),"",OFFSET('Smelter Reference List'!$C$4,$S426-4,0)&amp;"")</f>
        <v/>
      </c>
      <c r="E426" s="161" t="str">
        <f ca="1">IF(ISERROR($S426),"",OFFSET('Smelter Reference List'!$D$4,$S426-4,0)&amp;"")</f>
        <v/>
      </c>
      <c r="F426" s="161" t="str">
        <f ca="1">IF(ISERROR($S426),"",OFFSET('Smelter Reference List'!$E$4,$S426-4,0))</f>
        <v/>
      </c>
      <c r="G426" s="161" t="str">
        <f ca="1">IF(C426=$U$4,"Enter smelter details", IF(ISERROR($S426),"",OFFSET('Smelter Reference List'!$F$4,$S426-4,0)))</f>
        <v/>
      </c>
      <c r="H426" s="247" t="str">
        <f ca="1">IF(ISERROR($S426),"",OFFSET('Smelter Reference List'!$G$4,$S426-4,0))</f>
        <v/>
      </c>
      <c r="I426" s="248" t="str">
        <f ca="1">IF(ISERROR($S426),"",OFFSET('Smelter Reference List'!$H$4,$S426-4,0))</f>
        <v/>
      </c>
      <c r="J426" s="248" t="str">
        <f ca="1">IF(ISERROR($S426),"",OFFSET('Smelter Reference List'!$I$4,$S426-4,0))</f>
        <v/>
      </c>
      <c r="K426" s="245"/>
      <c r="L426" s="245"/>
      <c r="M426" s="245"/>
      <c r="N426" s="245"/>
      <c r="O426" s="245"/>
      <c r="P426" s="245"/>
      <c r="Q426" s="246"/>
      <c r="R426" s="233"/>
      <c r="S426" s="234" t="e">
        <f>IF(C426="",NA(),MATCH($B426&amp;$C426,'Smelter Reference List'!$J:$J,0))</f>
        <v>#N/A</v>
      </c>
      <c r="T426" s="235"/>
      <c r="U426" s="235">
        <f t="shared" ca="1" si="14"/>
        <v>0</v>
      </c>
      <c r="V426" s="235"/>
      <c r="W426" s="235"/>
      <c r="Y426" s="228" t="str">
        <f t="shared" si="15"/>
        <v/>
      </c>
    </row>
    <row r="427" spans="1:25" s="228" customFormat="1" ht="20.25">
      <c r="A427" s="257"/>
      <c r="B427" s="232" t="str">
        <f>IF(LEN(A427)=0,"",INDEX('Smelter Reference List'!$A:$A,MATCH($A427,'Smelter Reference List'!$E:$E,0)))</f>
        <v/>
      </c>
      <c r="C427" s="297" t="str">
        <f>IF(LEN(A427)=0,"",INDEX('Smelter Reference List'!$C:$C,MATCH($A427,'Smelter Reference List'!$E:$E,0)))</f>
        <v/>
      </c>
      <c r="D427" s="161" t="str">
        <f ca="1">IF(ISERROR($S427),"",OFFSET('Smelter Reference List'!$C$4,$S427-4,0)&amp;"")</f>
        <v/>
      </c>
      <c r="E427" s="161" t="str">
        <f ca="1">IF(ISERROR($S427),"",OFFSET('Smelter Reference List'!$D$4,$S427-4,0)&amp;"")</f>
        <v/>
      </c>
      <c r="F427" s="161" t="str">
        <f ca="1">IF(ISERROR($S427),"",OFFSET('Smelter Reference List'!$E$4,$S427-4,0))</f>
        <v/>
      </c>
      <c r="G427" s="161" t="str">
        <f ca="1">IF(C427=$U$4,"Enter smelter details", IF(ISERROR($S427),"",OFFSET('Smelter Reference List'!$F$4,$S427-4,0)))</f>
        <v/>
      </c>
      <c r="H427" s="247" t="str">
        <f ca="1">IF(ISERROR($S427),"",OFFSET('Smelter Reference List'!$G$4,$S427-4,0))</f>
        <v/>
      </c>
      <c r="I427" s="248" t="str">
        <f ca="1">IF(ISERROR($S427),"",OFFSET('Smelter Reference List'!$H$4,$S427-4,0))</f>
        <v/>
      </c>
      <c r="J427" s="248" t="str">
        <f ca="1">IF(ISERROR($S427),"",OFFSET('Smelter Reference List'!$I$4,$S427-4,0))</f>
        <v/>
      </c>
      <c r="K427" s="245"/>
      <c r="L427" s="245"/>
      <c r="M427" s="245"/>
      <c r="N427" s="245"/>
      <c r="O427" s="245"/>
      <c r="P427" s="245"/>
      <c r="Q427" s="246"/>
      <c r="R427" s="233"/>
      <c r="S427" s="234" t="e">
        <f>IF(C427="",NA(),MATCH($B427&amp;$C427,'Smelter Reference List'!$J:$J,0))</f>
        <v>#N/A</v>
      </c>
      <c r="T427" s="235"/>
      <c r="U427" s="235">
        <f t="shared" ca="1" si="14"/>
        <v>0</v>
      </c>
      <c r="V427" s="235"/>
      <c r="W427" s="235"/>
      <c r="Y427" s="228" t="str">
        <f t="shared" si="15"/>
        <v/>
      </c>
    </row>
    <row r="428" spans="1:25" s="228" customFormat="1" ht="20.25">
      <c r="A428" s="257"/>
      <c r="B428" s="232" t="str">
        <f>IF(LEN(A428)=0,"",INDEX('Smelter Reference List'!$A:$A,MATCH($A428,'Smelter Reference List'!$E:$E,0)))</f>
        <v/>
      </c>
      <c r="C428" s="297" t="str">
        <f>IF(LEN(A428)=0,"",INDEX('Smelter Reference List'!$C:$C,MATCH($A428,'Smelter Reference List'!$E:$E,0)))</f>
        <v/>
      </c>
      <c r="D428" s="161" t="str">
        <f ca="1">IF(ISERROR($S428),"",OFFSET('Smelter Reference List'!$C$4,$S428-4,0)&amp;"")</f>
        <v/>
      </c>
      <c r="E428" s="161" t="str">
        <f ca="1">IF(ISERROR($S428),"",OFFSET('Smelter Reference List'!$D$4,$S428-4,0)&amp;"")</f>
        <v/>
      </c>
      <c r="F428" s="161" t="str">
        <f ca="1">IF(ISERROR($S428),"",OFFSET('Smelter Reference List'!$E$4,$S428-4,0))</f>
        <v/>
      </c>
      <c r="G428" s="161" t="str">
        <f ca="1">IF(C428=$U$4,"Enter smelter details", IF(ISERROR($S428),"",OFFSET('Smelter Reference List'!$F$4,$S428-4,0)))</f>
        <v/>
      </c>
      <c r="H428" s="247" t="str">
        <f ca="1">IF(ISERROR($S428),"",OFFSET('Smelter Reference List'!$G$4,$S428-4,0))</f>
        <v/>
      </c>
      <c r="I428" s="248" t="str">
        <f ca="1">IF(ISERROR($S428),"",OFFSET('Smelter Reference List'!$H$4,$S428-4,0))</f>
        <v/>
      </c>
      <c r="J428" s="248" t="str">
        <f ca="1">IF(ISERROR($S428),"",OFFSET('Smelter Reference List'!$I$4,$S428-4,0))</f>
        <v/>
      </c>
      <c r="K428" s="245"/>
      <c r="L428" s="245"/>
      <c r="M428" s="245"/>
      <c r="N428" s="245"/>
      <c r="O428" s="245"/>
      <c r="P428" s="245"/>
      <c r="Q428" s="246"/>
      <c r="R428" s="233"/>
      <c r="S428" s="234" t="e">
        <f>IF(C428="",NA(),MATCH($B428&amp;$C428,'Smelter Reference List'!$J:$J,0))</f>
        <v>#N/A</v>
      </c>
      <c r="T428" s="235"/>
      <c r="U428" s="235">
        <f t="shared" ca="1" si="14"/>
        <v>0</v>
      </c>
      <c r="V428" s="235"/>
      <c r="W428" s="235"/>
      <c r="Y428" s="228" t="str">
        <f t="shared" si="15"/>
        <v/>
      </c>
    </row>
    <row r="429" spans="1:25" s="228" customFormat="1" ht="20.25">
      <c r="A429" s="257"/>
      <c r="B429" s="232" t="str">
        <f>IF(LEN(A429)=0,"",INDEX('Smelter Reference List'!$A:$A,MATCH($A429,'Smelter Reference List'!$E:$E,0)))</f>
        <v/>
      </c>
      <c r="C429" s="297" t="str">
        <f>IF(LEN(A429)=0,"",INDEX('Smelter Reference List'!$C:$C,MATCH($A429,'Smelter Reference List'!$E:$E,0)))</f>
        <v/>
      </c>
      <c r="D429" s="161" t="str">
        <f ca="1">IF(ISERROR($S429),"",OFFSET('Smelter Reference List'!$C$4,$S429-4,0)&amp;"")</f>
        <v/>
      </c>
      <c r="E429" s="161" t="str">
        <f ca="1">IF(ISERROR($S429),"",OFFSET('Smelter Reference List'!$D$4,$S429-4,0)&amp;"")</f>
        <v/>
      </c>
      <c r="F429" s="161" t="str">
        <f ca="1">IF(ISERROR($S429),"",OFFSET('Smelter Reference List'!$E$4,$S429-4,0))</f>
        <v/>
      </c>
      <c r="G429" s="161" t="str">
        <f ca="1">IF(C429=$U$4,"Enter smelter details", IF(ISERROR($S429),"",OFFSET('Smelter Reference List'!$F$4,$S429-4,0)))</f>
        <v/>
      </c>
      <c r="H429" s="247" t="str">
        <f ca="1">IF(ISERROR($S429),"",OFFSET('Smelter Reference List'!$G$4,$S429-4,0))</f>
        <v/>
      </c>
      <c r="I429" s="248" t="str">
        <f ca="1">IF(ISERROR($S429),"",OFFSET('Smelter Reference List'!$H$4,$S429-4,0))</f>
        <v/>
      </c>
      <c r="J429" s="248" t="str">
        <f ca="1">IF(ISERROR($S429),"",OFFSET('Smelter Reference List'!$I$4,$S429-4,0))</f>
        <v/>
      </c>
      <c r="K429" s="245"/>
      <c r="L429" s="245"/>
      <c r="M429" s="245"/>
      <c r="N429" s="245"/>
      <c r="O429" s="245"/>
      <c r="P429" s="245"/>
      <c r="Q429" s="246"/>
      <c r="R429" s="233"/>
      <c r="S429" s="234" t="e">
        <f>IF(C429="",NA(),MATCH($B429&amp;$C429,'Smelter Reference List'!$J:$J,0))</f>
        <v>#N/A</v>
      </c>
      <c r="T429" s="235"/>
      <c r="U429" s="235">
        <f t="shared" ca="1" si="14"/>
        <v>0</v>
      </c>
      <c r="V429" s="235"/>
      <c r="W429" s="235"/>
      <c r="Y429" s="228" t="str">
        <f t="shared" si="15"/>
        <v/>
      </c>
    </row>
    <row r="430" spans="1:25" s="228" customFormat="1" ht="20.25">
      <c r="A430" s="257"/>
      <c r="B430" s="232" t="str">
        <f>IF(LEN(A430)=0,"",INDEX('Smelter Reference List'!$A:$A,MATCH($A430,'Smelter Reference List'!$E:$E,0)))</f>
        <v/>
      </c>
      <c r="C430" s="297" t="str">
        <f>IF(LEN(A430)=0,"",INDEX('Smelter Reference List'!$C:$C,MATCH($A430,'Smelter Reference List'!$E:$E,0)))</f>
        <v/>
      </c>
      <c r="D430" s="161" t="str">
        <f ca="1">IF(ISERROR($S430),"",OFFSET('Smelter Reference List'!$C$4,$S430-4,0)&amp;"")</f>
        <v/>
      </c>
      <c r="E430" s="161" t="str">
        <f ca="1">IF(ISERROR($S430),"",OFFSET('Smelter Reference List'!$D$4,$S430-4,0)&amp;"")</f>
        <v/>
      </c>
      <c r="F430" s="161" t="str">
        <f ca="1">IF(ISERROR($S430),"",OFFSET('Smelter Reference List'!$E$4,$S430-4,0))</f>
        <v/>
      </c>
      <c r="G430" s="161" t="str">
        <f ca="1">IF(C430=$U$4,"Enter smelter details", IF(ISERROR($S430),"",OFFSET('Smelter Reference List'!$F$4,$S430-4,0)))</f>
        <v/>
      </c>
      <c r="H430" s="247" t="str">
        <f ca="1">IF(ISERROR($S430),"",OFFSET('Smelter Reference List'!$G$4,$S430-4,0))</f>
        <v/>
      </c>
      <c r="I430" s="248" t="str">
        <f ca="1">IF(ISERROR($S430),"",OFFSET('Smelter Reference List'!$H$4,$S430-4,0))</f>
        <v/>
      </c>
      <c r="J430" s="248" t="str">
        <f ca="1">IF(ISERROR($S430),"",OFFSET('Smelter Reference List'!$I$4,$S430-4,0))</f>
        <v/>
      </c>
      <c r="K430" s="245"/>
      <c r="L430" s="245"/>
      <c r="M430" s="245"/>
      <c r="N430" s="245"/>
      <c r="O430" s="245"/>
      <c r="P430" s="245"/>
      <c r="Q430" s="246"/>
      <c r="R430" s="233"/>
      <c r="S430" s="234" t="e">
        <f>IF(C430="",NA(),MATCH($B430&amp;$C430,'Smelter Reference List'!$J:$J,0))</f>
        <v>#N/A</v>
      </c>
      <c r="T430" s="235"/>
      <c r="U430" s="235">
        <f t="shared" ca="1" si="14"/>
        <v>0</v>
      </c>
      <c r="V430" s="235"/>
      <c r="W430" s="235"/>
      <c r="Y430" s="228" t="str">
        <f t="shared" si="15"/>
        <v/>
      </c>
    </row>
    <row r="431" spans="1:25" s="228" customFormat="1" ht="20.25">
      <c r="A431" s="257"/>
      <c r="B431" s="232" t="str">
        <f>IF(LEN(A431)=0,"",INDEX('Smelter Reference List'!$A:$A,MATCH($A431,'Smelter Reference List'!$E:$E,0)))</f>
        <v/>
      </c>
      <c r="C431" s="297" t="str">
        <f>IF(LEN(A431)=0,"",INDEX('Smelter Reference List'!$C:$C,MATCH($A431,'Smelter Reference List'!$E:$E,0)))</f>
        <v/>
      </c>
      <c r="D431" s="161" t="str">
        <f ca="1">IF(ISERROR($S431),"",OFFSET('Smelter Reference List'!$C$4,$S431-4,0)&amp;"")</f>
        <v/>
      </c>
      <c r="E431" s="161" t="str">
        <f ca="1">IF(ISERROR($S431),"",OFFSET('Smelter Reference List'!$D$4,$S431-4,0)&amp;"")</f>
        <v/>
      </c>
      <c r="F431" s="161" t="str">
        <f ca="1">IF(ISERROR($S431),"",OFFSET('Smelter Reference List'!$E$4,$S431-4,0))</f>
        <v/>
      </c>
      <c r="G431" s="161" t="str">
        <f ca="1">IF(C431=$U$4,"Enter smelter details", IF(ISERROR($S431),"",OFFSET('Smelter Reference List'!$F$4,$S431-4,0)))</f>
        <v/>
      </c>
      <c r="H431" s="247" t="str">
        <f ca="1">IF(ISERROR($S431),"",OFFSET('Smelter Reference List'!$G$4,$S431-4,0))</f>
        <v/>
      </c>
      <c r="I431" s="248" t="str">
        <f ca="1">IF(ISERROR($S431),"",OFFSET('Smelter Reference List'!$H$4,$S431-4,0))</f>
        <v/>
      </c>
      <c r="J431" s="248" t="str">
        <f ca="1">IF(ISERROR($S431),"",OFFSET('Smelter Reference List'!$I$4,$S431-4,0))</f>
        <v/>
      </c>
      <c r="K431" s="245"/>
      <c r="L431" s="245"/>
      <c r="M431" s="245"/>
      <c r="N431" s="245"/>
      <c r="O431" s="245"/>
      <c r="P431" s="245"/>
      <c r="Q431" s="246"/>
      <c r="R431" s="233"/>
      <c r="S431" s="234" t="e">
        <f>IF(C431="",NA(),MATCH($B431&amp;$C431,'Smelter Reference List'!$J:$J,0))</f>
        <v>#N/A</v>
      </c>
      <c r="T431" s="235"/>
      <c r="U431" s="235">
        <f t="shared" ca="1" si="14"/>
        <v>0</v>
      </c>
      <c r="V431" s="235"/>
      <c r="W431" s="235"/>
      <c r="Y431" s="228" t="str">
        <f t="shared" si="15"/>
        <v/>
      </c>
    </row>
    <row r="432" spans="1:25" s="228" customFormat="1" ht="20.25">
      <c r="A432" s="257"/>
      <c r="B432" s="232" t="str">
        <f>IF(LEN(A432)=0,"",INDEX('Smelter Reference List'!$A:$A,MATCH($A432,'Smelter Reference List'!$E:$E,0)))</f>
        <v/>
      </c>
      <c r="C432" s="297" t="str">
        <f>IF(LEN(A432)=0,"",INDEX('Smelter Reference List'!$C:$C,MATCH($A432,'Smelter Reference List'!$E:$E,0)))</f>
        <v/>
      </c>
      <c r="D432" s="161" t="str">
        <f ca="1">IF(ISERROR($S432),"",OFFSET('Smelter Reference List'!$C$4,$S432-4,0)&amp;"")</f>
        <v/>
      </c>
      <c r="E432" s="161" t="str">
        <f ca="1">IF(ISERROR($S432),"",OFFSET('Smelter Reference List'!$D$4,$S432-4,0)&amp;"")</f>
        <v/>
      </c>
      <c r="F432" s="161" t="str">
        <f ca="1">IF(ISERROR($S432),"",OFFSET('Smelter Reference List'!$E$4,$S432-4,0))</f>
        <v/>
      </c>
      <c r="G432" s="161" t="str">
        <f ca="1">IF(C432=$U$4,"Enter smelter details", IF(ISERROR($S432),"",OFFSET('Smelter Reference List'!$F$4,$S432-4,0)))</f>
        <v/>
      </c>
      <c r="H432" s="247" t="str">
        <f ca="1">IF(ISERROR($S432),"",OFFSET('Smelter Reference List'!$G$4,$S432-4,0))</f>
        <v/>
      </c>
      <c r="I432" s="248" t="str">
        <f ca="1">IF(ISERROR($S432),"",OFFSET('Smelter Reference List'!$H$4,$S432-4,0))</f>
        <v/>
      </c>
      <c r="J432" s="248" t="str">
        <f ca="1">IF(ISERROR($S432),"",OFFSET('Smelter Reference List'!$I$4,$S432-4,0))</f>
        <v/>
      </c>
      <c r="K432" s="245"/>
      <c r="L432" s="245"/>
      <c r="M432" s="245"/>
      <c r="N432" s="245"/>
      <c r="O432" s="245"/>
      <c r="P432" s="245"/>
      <c r="Q432" s="246"/>
      <c r="R432" s="233"/>
      <c r="S432" s="234" t="e">
        <f>IF(C432="",NA(),MATCH($B432&amp;$C432,'Smelter Reference List'!$J:$J,0))</f>
        <v>#N/A</v>
      </c>
      <c r="T432" s="235"/>
      <c r="U432" s="235">
        <f t="shared" ca="1" si="14"/>
        <v>0</v>
      </c>
      <c r="V432" s="235"/>
      <c r="W432" s="235"/>
      <c r="Y432" s="228" t="str">
        <f t="shared" si="15"/>
        <v/>
      </c>
    </row>
    <row r="433" spans="1:25" s="228" customFormat="1" ht="20.25">
      <c r="A433" s="257"/>
      <c r="B433" s="232" t="str">
        <f>IF(LEN(A433)=0,"",INDEX('Smelter Reference List'!$A:$A,MATCH($A433,'Smelter Reference List'!$E:$E,0)))</f>
        <v/>
      </c>
      <c r="C433" s="297" t="str">
        <f>IF(LEN(A433)=0,"",INDEX('Smelter Reference List'!$C:$C,MATCH($A433,'Smelter Reference List'!$E:$E,0)))</f>
        <v/>
      </c>
      <c r="D433" s="161" t="str">
        <f ca="1">IF(ISERROR($S433),"",OFFSET('Smelter Reference List'!$C$4,$S433-4,0)&amp;"")</f>
        <v/>
      </c>
      <c r="E433" s="161" t="str">
        <f ca="1">IF(ISERROR($S433),"",OFFSET('Smelter Reference List'!$D$4,$S433-4,0)&amp;"")</f>
        <v/>
      </c>
      <c r="F433" s="161" t="str">
        <f ca="1">IF(ISERROR($S433),"",OFFSET('Smelter Reference List'!$E$4,$S433-4,0))</f>
        <v/>
      </c>
      <c r="G433" s="161" t="str">
        <f ca="1">IF(C433=$U$4,"Enter smelter details", IF(ISERROR($S433),"",OFFSET('Smelter Reference List'!$F$4,$S433-4,0)))</f>
        <v/>
      </c>
      <c r="H433" s="247" t="str">
        <f ca="1">IF(ISERROR($S433),"",OFFSET('Smelter Reference List'!$G$4,$S433-4,0))</f>
        <v/>
      </c>
      <c r="I433" s="248" t="str">
        <f ca="1">IF(ISERROR($S433),"",OFFSET('Smelter Reference List'!$H$4,$S433-4,0))</f>
        <v/>
      </c>
      <c r="J433" s="248" t="str">
        <f ca="1">IF(ISERROR($S433),"",OFFSET('Smelter Reference List'!$I$4,$S433-4,0))</f>
        <v/>
      </c>
      <c r="K433" s="245"/>
      <c r="L433" s="245"/>
      <c r="M433" s="245"/>
      <c r="N433" s="245"/>
      <c r="O433" s="245"/>
      <c r="P433" s="245"/>
      <c r="Q433" s="246"/>
      <c r="R433" s="233"/>
      <c r="S433" s="234" t="e">
        <f>IF(C433="",NA(),MATCH($B433&amp;$C433,'Smelter Reference List'!$J:$J,0))</f>
        <v>#N/A</v>
      </c>
      <c r="T433" s="235"/>
      <c r="U433" s="235">
        <f t="shared" ca="1" si="14"/>
        <v>0</v>
      </c>
      <c r="V433" s="235"/>
      <c r="W433" s="235"/>
      <c r="Y433" s="228" t="str">
        <f t="shared" si="15"/>
        <v/>
      </c>
    </row>
    <row r="434" spans="1:25" s="228" customFormat="1" ht="20.25">
      <c r="A434" s="257"/>
      <c r="B434" s="232" t="str">
        <f>IF(LEN(A434)=0,"",INDEX('Smelter Reference List'!$A:$A,MATCH($A434,'Smelter Reference List'!$E:$E,0)))</f>
        <v/>
      </c>
      <c r="C434" s="297" t="str">
        <f>IF(LEN(A434)=0,"",INDEX('Smelter Reference List'!$C:$C,MATCH($A434,'Smelter Reference List'!$E:$E,0)))</f>
        <v/>
      </c>
      <c r="D434" s="161" t="str">
        <f ca="1">IF(ISERROR($S434),"",OFFSET('Smelter Reference List'!$C$4,$S434-4,0)&amp;"")</f>
        <v/>
      </c>
      <c r="E434" s="161" t="str">
        <f ca="1">IF(ISERROR($S434),"",OFFSET('Smelter Reference List'!$D$4,$S434-4,0)&amp;"")</f>
        <v/>
      </c>
      <c r="F434" s="161" t="str">
        <f ca="1">IF(ISERROR($S434),"",OFFSET('Smelter Reference List'!$E$4,$S434-4,0))</f>
        <v/>
      </c>
      <c r="G434" s="161" t="str">
        <f ca="1">IF(C434=$U$4,"Enter smelter details", IF(ISERROR($S434),"",OFFSET('Smelter Reference List'!$F$4,$S434-4,0)))</f>
        <v/>
      </c>
      <c r="H434" s="247" t="str">
        <f ca="1">IF(ISERROR($S434),"",OFFSET('Smelter Reference List'!$G$4,$S434-4,0))</f>
        <v/>
      </c>
      <c r="I434" s="248" t="str">
        <f ca="1">IF(ISERROR($S434),"",OFFSET('Smelter Reference List'!$H$4,$S434-4,0))</f>
        <v/>
      </c>
      <c r="J434" s="248" t="str">
        <f ca="1">IF(ISERROR($S434),"",OFFSET('Smelter Reference List'!$I$4,$S434-4,0))</f>
        <v/>
      </c>
      <c r="K434" s="245"/>
      <c r="L434" s="245"/>
      <c r="M434" s="245"/>
      <c r="N434" s="245"/>
      <c r="O434" s="245"/>
      <c r="P434" s="245"/>
      <c r="Q434" s="246"/>
      <c r="R434" s="233"/>
      <c r="S434" s="234" t="e">
        <f>IF(C434="",NA(),MATCH($B434&amp;$C434,'Smelter Reference List'!$J:$J,0))</f>
        <v>#N/A</v>
      </c>
      <c r="T434" s="235"/>
      <c r="U434" s="235">
        <f t="shared" ca="1" si="14"/>
        <v>0</v>
      </c>
      <c r="V434" s="235"/>
      <c r="W434" s="235"/>
      <c r="Y434" s="228" t="str">
        <f t="shared" si="15"/>
        <v/>
      </c>
    </row>
    <row r="435" spans="1:25" s="228" customFormat="1" ht="20.25">
      <c r="A435" s="257"/>
      <c r="B435" s="232" t="str">
        <f>IF(LEN(A435)=0,"",INDEX('Smelter Reference List'!$A:$A,MATCH($A435,'Smelter Reference List'!$E:$E,0)))</f>
        <v/>
      </c>
      <c r="C435" s="297" t="str">
        <f>IF(LEN(A435)=0,"",INDEX('Smelter Reference List'!$C:$C,MATCH($A435,'Smelter Reference List'!$E:$E,0)))</f>
        <v/>
      </c>
      <c r="D435" s="161" t="str">
        <f ca="1">IF(ISERROR($S435),"",OFFSET('Smelter Reference List'!$C$4,$S435-4,0)&amp;"")</f>
        <v/>
      </c>
      <c r="E435" s="161" t="str">
        <f ca="1">IF(ISERROR($S435),"",OFFSET('Smelter Reference List'!$D$4,$S435-4,0)&amp;"")</f>
        <v/>
      </c>
      <c r="F435" s="161" t="str">
        <f ca="1">IF(ISERROR($S435),"",OFFSET('Smelter Reference List'!$E$4,$S435-4,0))</f>
        <v/>
      </c>
      <c r="G435" s="161" t="str">
        <f ca="1">IF(C435=$U$4,"Enter smelter details", IF(ISERROR($S435),"",OFFSET('Smelter Reference List'!$F$4,$S435-4,0)))</f>
        <v/>
      </c>
      <c r="H435" s="247" t="str">
        <f ca="1">IF(ISERROR($S435),"",OFFSET('Smelter Reference List'!$G$4,$S435-4,0))</f>
        <v/>
      </c>
      <c r="I435" s="248" t="str">
        <f ca="1">IF(ISERROR($S435),"",OFFSET('Smelter Reference List'!$H$4,$S435-4,0))</f>
        <v/>
      </c>
      <c r="J435" s="248" t="str">
        <f ca="1">IF(ISERROR($S435),"",OFFSET('Smelter Reference List'!$I$4,$S435-4,0))</f>
        <v/>
      </c>
      <c r="K435" s="245"/>
      <c r="L435" s="245"/>
      <c r="M435" s="245"/>
      <c r="N435" s="245"/>
      <c r="O435" s="245"/>
      <c r="P435" s="245"/>
      <c r="Q435" s="246"/>
      <c r="R435" s="233"/>
      <c r="S435" s="234" t="e">
        <f>IF(C435="",NA(),MATCH($B435&amp;$C435,'Smelter Reference List'!$J:$J,0))</f>
        <v>#N/A</v>
      </c>
      <c r="T435" s="235"/>
      <c r="U435" s="235">
        <f t="shared" ca="1" si="14"/>
        <v>0</v>
      </c>
      <c r="V435" s="235"/>
      <c r="W435" s="235"/>
      <c r="Y435" s="228" t="str">
        <f t="shared" si="15"/>
        <v/>
      </c>
    </row>
    <row r="436" spans="1:25" s="228" customFormat="1" ht="20.25">
      <c r="A436" s="257"/>
      <c r="B436" s="232" t="str">
        <f>IF(LEN(A436)=0,"",INDEX('Smelter Reference List'!$A:$A,MATCH($A436,'Smelter Reference List'!$E:$E,0)))</f>
        <v/>
      </c>
      <c r="C436" s="297" t="str">
        <f>IF(LEN(A436)=0,"",INDEX('Smelter Reference List'!$C:$C,MATCH($A436,'Smelter Reference List'!$E:$E,0)))</f>
        <v/>
      </c>
      <c r="D436" s="161" t="str">
        <f ca="1">IF(ISERROR($S436),"",OFFSET('Smelter Reference List'!$C$4,$S436-4,0)&amp;"")</f>
        <v/>
      </c>
      <c r="E436" s="161" t="str">
        <f ca="1">IF(ISERROR($S436),"",OFFSET('Smelter Reference List'!$D$4,$S436-4,0)&amp;"")</f>
        <v/>
      </c>
      <c r="F436" s="161" t="str">
        <f ca="1">IF(ISERROR($S436),"",OFFSET('Smelter Reference List'!$E$4,$S436-4,0))</f>
        <v/>
      </c>
      <c r="G436" s="161" t="str">
        <f ca="1">IF(C436=$U$4,"Enter smelter details", IF(ISERROR($S436),"",OFFSET('Smelter Reference List'!$F$4,$S436-4,0)))</f>
        <v/>
      </c>
      <c r="H436" s="247" t="str">
        <f ca="1">IF(ISERROR($S436),"",OFFSET('Smelter Reference List'!$G$4,$S436-4,0))</f>
        <v/>
      </c>
      <c r="I436" s="248" t="str">
        <f ca="1">IF(ISERROR($S436),"",OFFSET('Smelter Reference List'!$H$4,$S436-4,0))</f>
        <v/>
      </c>
      <c r="J436" s="248" t="str">
        <f ca="1">IF(ISERROR($S436),"",OFFSET('Smelter Reference List'!$I$4,$S436-4,0))</f>
        <v/>
      </c>
      <c r="K436" s="245"/>
      <c r="L436" s="245"/>
      <c r="M436" s="245"/>
      <c r="N436" s="245"/>
      <c r="O436" s="245"/>
      <c r="P436" s="245"/>
      <c r="Q436" s="246"/>
      <c r="R436" s="233"/>
      <c r="S436" s="234" t="e">
        <f>IF(C436="",NA(),MATCH($B436&amp;$C436,'Smelter Reference List'!$J:$J,0))</f>
        <v>#N/A</v>
      </c>
      <c r="T436" s="235"/>
      <c r="U436" s="235">
        <f t="shared" ca="1" si="14"/>
        <v>0</v>
      </c>
      <c r="V436" s="235"/>
      <c r="W436" s="235"/>
      <c r="Y436" s="228" t="str">
        <f t="shared" si="15"/>
        <v/>
      </c>
    </row>
    <row r="437" spans="1:25" s="228" customFormat="1" ht="20.25">
      <c r="A437" s="257"/>
      <c r="B437" s="232" t="str">
        <f>IF(LEN(A437)=0,"",INDEX('Smelter Reference List'!$A:$A,MATCH($A437,'Smelter Reference List'!$E:$E,0)))</f>
        <v/>
      </c>
      <c r="C437" s="297" t="str">
        <f>IF(LEN(A437)=0,"",INDEX('Smelter Reference List'!$C:$C,MATCH($A437,'Smelter Reference List'!$E:$E,0)))</f>
        <v/>
      </c>
      <c r="D437" s="161" t="str">
        <f ca="1">IF(ISERROR($S437),"",OFFSET('Smelter Reference List'!$C$4,$S437-4,0)&amp;"")</f>
        <v/>
      </c>
      <c r="E437" s="161" t="str">
        <f ca="1">IF(ISERROR($S437),"",OFFSET('Smelter Reference List'!$D$4,$S437-4,0)&amp;"")</f>
        <v/>
      </c>
      <c r="F437" s="161" t="str">
        <f ca="1">IF(ISERROR($S437),"",OFFSET('Smelter Reference List'!$E$4,$S437-4,0))</f>
        <v/>
      </c>
      <c r="G437" s="161" t="str">
        <f ca="1">IF(C437=$U$4,"Enter smelter details", IF(ISERROR($S437),"",OFFSET('Smelter Reference List'!$F$4,$S437-4,0)))</f>
        <v/>
      </c>
      <c r="H437" s="247" t="str">
        <f ca="1">IF(ISERROR($S437),"",OFFSET('Smelter Reference List'!$G$4,$S437-4,0))</f>
        <v/>
      </c>
      <c r="I437" s="248" t="str">
        <f ca="1">IF(ISERROR($S437),"",OFFSET('Smelter Reference List'!$H$4,$S437-4,0))</f>
        <v/>
      </c>
      <c r="J437" s="248" t="str">
        <f ca="1">IF(ISERROR($S437),"",OFFSET('Smelter Reference List'!$I$4,$S437-4,0))</f>
        <v/>
      </c>
      <c r="K437" s="245"/>
      <c r="L437" s="245"/>
      <c r="M437" s="245"/>
      <c r="N437" s="245"/>
      <c r="O437" s="245"/>
      <c r="P437" s="245"/>
      <c r="Q437" s="246"/>
      <c r="R437" s="233"/>
      <c r="S437" s="234" t="e">
        <f>IF(C437="",NA(),MATCH($B437&amp;$C437,'Smelter Reference List'!$J:$J,0))</f>
        <v>#N/A</v>
      </c>
      <c r="T437" s="235"/>
      <c r="U437" s="235">
        <f t="shared" ca="1" si="14"/>
        <v>0</v>
      </c>
      <c r="V437" s="235"/>
      <c r="W437" s="235"/>
      <c r="Y437" s="228" t="str">
        <f t="shared" si="15"/>
        <v/>
      </c>
    </row>
    <row r="438" spans="1:25" s="228" customFormat="1" ht="20.25">
      <c r="A438" s="257"/>
      <c r="B438" s="232" t="str">
        <f>IF(LEN(A438)=0,"",INDEX('Smelter Reference List'!$A:$A,MATCH($A438,'Smelter Reference List'!$E:$E,0)))</f>
        <v/>
      </c>
      <c r="C438" s="297" t="str">
        <f>IF(LEN(A438)=0,"",INDEX('Smelter Reference List'!$C:$C,MATCH($A438,'Smelter Reference List'!$E:$E,0)))</f>
        <v/>
      </c>
      <c r="D438" s="161" t="str">
        <f ca="1">IF(ISERROR($S438),"",OFFSET('Smelter Reference List'!$C$4,$S438-4,0)&amp;"")</f>
        <v/>
      </c>
      <c r="E438" s="161" t="str">
        <f ca="1">IF(ISERROR($S438),"",OFFSET('Smelter Reference List'!$D$4,$S438-4,0)&amp;"")</f>
        <v/>
      </c>
      <c r="F438" s="161" t="str">
        <f ca="1">IF(ISERROR($S438),"",OFFSET('Smelter Reference List'!$E$4,$S438-4,0))</f>
        <v/>
      </c>
      <c r="G438" s="161" t="str">
        <f ca="1">IF(C438=$U$4,"Enter smelter details", IF(ISERROR($S438),"",OFFSET('Smelter Reference List'!$F$4,$S438-4,0)))</f>
        <v/>
      </c>
      <c r="H438" s="247" t="str">
        <f ca="1">IF(ISERROR($S438),"",OFFSET('Smelter Reference List'!$G$4,$S438-4,0))</f>
        <v/>
      </c>
      <c r="I438" s="248" t="str">
        <f ca="1">IF(ISERROR($S438),"",OFFSET('Smelter Reference List'!$H$4,$S438-4,0))</f>
        <v/>
      </c>
      <c r="J438" s="248" t="str">
        <f ca="1">IF(ISERROR($S438),"",OFFSET('Smelter Reference List'!$I$4,$S438-4,0))</f>
        <v/>
      </c>
      <c r="K438" s="245"/>
      <c r="L438" s="245"/>
      <c r="M438" s="245"/>
      <c r="N438" s="245"/>
      <c r="O438" s="245"/>
      <c r="P438" s="245"/>
      <c r="Q438" s="246"/>
      <c r="R438" s="233"/>
      <c r="S438" s="234" t="e">
        <f>IF(C438="",NA(),MATCH($B438&amp;$C438,'Smelter Reference List'!$J:$J,0))</f>
        <v>#N/A</v>
      </c>
      <c r="T438" s="235"/>
      <c r="U438" s="235">
        <f t="shared" ca="1" si="14"/>
        <v>0</v>
      </c>
      <c r="V438" s="235"/>
      <c r="W438" s="235"/>
      <c r="Y438" s="228" t="str">
        <f t="shared" si="15"/>
        <v/>
      </c>
    </row>
    <row r="439" spans="1:25" s="228" customFormat="1" ht="20.25">
      <c r="A439" s="257"/>
      <c r="B439" s="232" t="str">
        <f>IF(LEN(A439)=0,"",INDEX('Smelter Reference List'!$A:$A,MATCH($A439,'Smelter Reference List'!$E:$E,0)))</f>
        <v/>
      </c>
      <c r="C439" s="297" t="str">
        <f>IF(LEN(A439)=0,"",INDEX('Smelter Reference List'!$C:$C,MATCH($A439,'Smelter Reference List'!$E:$E,0)))</f>
        <v/>
      </c>
      <c r="D439" s="161" t="str">
        <f ca="1">IF(ISERROR($S439),"",OFFSET('Smelter Reference List'!$C$4,$S439-4,0)&amp;"")</f>
        <v/>
      </c>
      <c r="E439" s="161" t="str">
        <f ca="1">IF(ISERROR($S439),"",OFFSET('Smelter Reference List'!$D$4,$S439-4,0)&amp;"")</f>
        <v/>
      </c>
      <c r="F439" s="161" t="str">
        <f ca="1">IF(ISERROR($S439),"",OFFSET('Smelter Reference List'!$E$4,$S439-4,0))</f>
        <v/>
      </c>
      <c r="G439" s="161" t="str">
        <f ca="1">IF(C439=$U$4,"Enter smelter details", IF(ISERROR($S439),"",OFFSET('Smelter Reference List'!$F$4,$S439-4,0)))</f>
        <v/>
      </c>
      <c r="H439" s="247" t="str">
        <f ca="1">IF(ISERROR($S439),"",OFFSET('Smelter Reference List'!$G$4,$S439-4,0))</f>
        <v/>
      </c>
      <c r="I439" s="248" t="str">
        <f ca="1">IF(ISERROR($S439),"",OFFSET('Smelter Reference List'!$H$4,$S439-4,0))</f>
        <v/>
      </c>
      <c r="J439" s="248" t="str">
        <f ca="1">IF(ISERROR($S439),"",OFFSET('Smelter Reference List'!$I$4,$S439-4,0))</f>
        <v/>
      </c>
      <c r="K439" s="245"/>
      <c r="L439" s="245"/>
      <c r="M439" s="245"/>
      <c r="N439" s="245"/>
      <c r="O439" s="245"/>
      <c r="P439" s="245"/>
      <c r="Q439" s="246"/>
      <c r="R439" s="233"/>
      <c r="S439" s="234" t="e">
        <f>IF(C439="",NA(),MATCH($B439&amp;$C439,'Smelter Reference List'!$J:$J,0))</f>
        <v>#N/A</v>
      </c>
      <c r="T439" s="235"/>
      <c r="U439" s="235">
        <f t="shared" ca="1" si="14"/>
        <v>0</v>
      </c>
      <c r="V439" s="235"/>
      <c r="W439" s="235"/>
      <c r="Y439" s="228" t="str">
        <f t="shared" si="15"/>
        <v/>
      </c>
    </row>
    <row r="440" spans="1:25" s="228" customFormat="1" ht="20.25">
      <c r="A440" s="257"/>
      <c r="B440" s="232" t="str">
        <f>IF(LEN(A440)=0,"",INDEX('Smelter Reference List'!$A:$A,MATCH($A440,'Smelter Reference List'!$E:$E,0)))</f>
        <v/>
      </c>
      <c r="C440" s="297" t="str">
        <f>IF(LEN(A440)=0,"",INDEX('Smelter Reference List'!$C:$C,MATCH($A440,'Smelter Reference List'!$E:$E,0)))</f>
        <v/>
      </c>
      <c r="D440" s="161" t="str">
        <f ca="1">IF(ISERROR($S440),"",OFFSET('Smelter Reference List'!$C$4,$S440-4,0)&amp;"")</f>
        <v/>
      </c>
      <c r="E440" s="161" t="str">
        <f ca="1">IF(ISERROR($S440),"",OFFSET('Smelter Reference List'!$D$4,$S440-4,0)&amp;"")</f>
        <v/>
      </c>
      <c r="F440" s="161" t="str">
        <f ca="1">IF(ISERROR($S440),"",OFFSET('Smelter Reference List'!$E$4,$S440-4,0))</f>
        <v/>
      </c>
      <c r="G440" s="161" t="str">
        <f ca="1">IF(C440=$U$4,"Enter smelter details", IF(ISERROR($S440),"",OFFSET('Smelter Reference List'!$F$4,$S440-4,0)))</f>
        <v/>
      </c>
      <c r="H440" s="247" t="str">
        <f ca="1">IF(ISERROR($S440),"",OFFSET('Smelter Reference List'!$G$4,$S440-4,0))</f>
        <v/>
      </c>
      <c r="I440" s="248" t="str">
        <f ca="1">IF(ISERROR($S440),"",OFFSET('Smelter Reference List'!$H$4,$S440-4,0))</f>
        <v/>
      </c>
      <c r="J440" s="248" t="str">
        <f ca="1">IF(ISERROR($S440),"",OFFSET('Smelter Reference List'!$I$4,$S440-4,0))</f>
        <v/>
      </c>
      <c r="K440" s="245"/>
      <c r="L440" s="245"/>
      <c r="M440" s="245"/>
      <c r="N440" s="245"/>
      <c r="O440" s="245"/>
      <c r="P440" s="245"/>
      <c r="Q440" s="246"/>
      <c r="R440" s="233"/>
      <c r="S440" s="234" t="e">
        <f>IF(C440="",NA(),MATCH($B440&amp;$C440,'Smelter Reference List'!$J:$J,0))</f>
        <v>#N/A</v>
      </c>
      <c r="T440" s="235"/>
      <c r="U440" s="235">
        <f t="shared" ca="1" si="14"/>
        <v>0</v>
      </c>
      <c r="V440" s="235"/>
      <c r="W440" s="235"/>
      <c r="Y440" s="228" t="str">
        <f t="shared" si="15"/>
        <v/>
      </c>
    </row>
    <row r="441" spans="1:25" s="228" customFormat="1" ht="20.25">
      <c r="A441" s="257"/>
      <c r="B441" s="232" t="str">
        <f>IF(LEN(A441)=0,"",INDEX('Smelter Reference List'!$A:$A,MATCH($A441,'Smelter Reference List'!$E:$E,0)))</f>
        <v/>
      </c>
      <c r="C441" s="297" t="str">
        <f>IF(LEN(A441)=0,"",INDEX('Smelter Reference List'!$C:$C,MATCH($A441,'Smelter Reference List'!$E:$E,0)))</f>
        <v/>
      </c>
      <c r="D441" s="161" t="str">
        <f ca="1">IF(ISERROR($S441),"",OFFSET('Smelter Reference List'!$C$4,$S441-4,0)&amp;"")</f>
        <v/>
      </c>
      <c r="E441" s="161" t="str">
        <f ca="1">IF(ISERROR($S441),"",OFFSET('Smelter Reference List'!$D$4,$S441-4,0)&amp;"")</f>
        <v/>
      </c>
      <c r="F441" s="161" t="str">
        <f ca="1">IF(ISERROR($S441),"",OFFSET('Smelter Reference List'!$E$4,$S441-4,0))</f>
        <v/>
      </c>
      <c r="G441" s="161" t="str">
        <f ca="1">IF(C441=$U$4,"Enter smelter details", IF(ISERROR($S441),"",OFFSET('Smelter Reference List'!$F$4,$S441-4,0)))</f>
        <v/>
      </c>
      <c r="H441" s="247" t="str">
        <f ca="1">IF(ISERROR($S441),"",OFFSET('Smelter Reference List'!$G$4,$S441-4,0))</f>
        <v/>
      </c>
      <c r="I441" s="248" t="str">
        <f ca="1">IF(ISERROR($S441),"",OFFSET('Smelter Reference List'!$H$4,$S441-4,0))</f>
        <v/>
      </c>
      <c r="J441" s="248" t="str">
        <f ca="1">IF(ISERROR($S441),"",OFFSET('Smelter Reference List'!$I$4,$S441-4,0))</f>
        <v/>
      </c>
      <c r="K441" s="245"/>
      <c r="L441" s="245"/>
      <c r="M441" s="245"/>
      <c r="N441" s="245"/>
      <c r="O441" s="245"/>
      <c r="P441" s="245"/>
      <c r="Q441" s="246"/>
      <c r="R441" s="233"/>
      <c r="S441" s="234" t="e">
        <f>IF(C441="",NA(),MATCH($B441&amp;$C441,'Smelter Reference List'!$J:$J,0))</f>
        <v>#N/A</v>
      </c>
      <c r="T441" s="235"/>
      <c r="U441" s="235">
        <f t="shared" ca="1" si="14"/>
        <v>0</v>
      </c>
      <c r="V441" s="235"/>
      <c r="W441" s="235"/>
      <c r="Y441" s="228" t="str">
        <f t="shared" si="15"/>
        <v/>
      </c>
    </row>
    <row r="442" spans="1:25" s="228" customFormat="1" ht="20.25">
      <c r="A442" s="257"/>
      <c r="B442" s="232" t="str">
        <f>IF(LEN(A442)=0,"",INDEX('Smelter Reference List'!$A:$A,MATCH($A442,'Smelter Reference List'!$E:$E,0)))</f>
        <v/>
      </c>
      <c r="C442" s="297" t="str">
        <f>IF(LEN(A442)=0,"",INDEX('Smelter Reference List'!$C:$C,MATCH($A442,'Smelter Reference List'!$E:$E,0)))</f>
        <v/>
      </c>
      <c r="D442" s="161" t="str">
        <f ca="1">IF(ISERROR($S442),"",OFFSET('Smelter Reference List'!$C$4,$S442-4,0)&amp;"")</f>
        <v/>
      </c>
      <c r="E442" s="161" t="str">
        <f ca="1">IF(ISERROR($S442),"",OFFSET('Smelter Reference List'!$D$4,$S442-4,0)&amp;"")</f>
        <v/>
      </c>
      <c r="F442" s="161" t="str">
        <f ca="1">IF(ISERROR($S442),"",OFFSET('Smelter Reference List'!$E$4,$S442-4,0))</f>
        <v/>
      </c>
      <c r="G442" s="161" t="str">
        <f ca="1">IF(C442=$U$4,"Enter smelter details", IF(ISERROR($S442),"",OFFSET('Smelter Reference List'!$F$4,$S442-4,0)))</f>
        <v/>
      </c>
      <c r="H442" s="247" t="str">
        <f ca="1">IF(ISERROR($S442),"",OFFSET('Smelter Reference List'!$G$4,$S442-4,0))</f>
        <v/>
      </c>
      <c r="I442" s="248" t="str">
        <f ca="1">IF(ISERROR($S442),"",OFFSET('Smelter Reference List'!$H$4,$S442-4,0))</f>
        <v/>
      </c>
      <c r="J442" s="248" t="str">
        <f ca="1">IF(ISERROR($S442),"",OFFSET('Smelter Reference List'!$I$4,$S442-4,0))</f>
        <v/>
      </c>
      <c r="K442" s="245"/>
      <c r="L442" s="245"/>
      <c r="M442" s="245"/>
      <c r="N442" s="245"/>
      <c r="O442" s="245"/>
      <c r="P442" s="245"/>
      <c r="Q442" s="246"/>
      <c r="R442" s="233"/>
      <c r="S442" s="234" t="e">
        <f>IF(C442="",NA(),MATCH($B442&amp;$C442,'Smelter Reference List'!$J:$J,0))</f>
        <v>#N/A</v>
      </c>
      <c r="T442" s="235"/>
      <c r="U442" s="235">
        <f t="shared" ca="1" si="14"/>
        <v>0</v>
      </c>
      <c r="V442" s="235"/>
      <c r="W442" s="235"/>
      <c r="Y442" s="228" t="str">
        <f t="shared" si="15"/>
        <v/>
      </c>
    </row>
    <row r="443" spans="1:25" s="228" customFormat="1" ht="20.25">
      <c r="A443" s="257"/>
      <c r="B443" s="232" t="str">
        <f>IF(LEN(A443)=0,"",INDEX('Smelter Reference List'!$A:$A,MATCH($A443,'Smelter Reference List'!$E:$E,0)))</f>
        <v/>
      </c>
      <c r="C443" s="297" t="str">
        <f>IF(LEN(A443)=0,"",INDEX('Smelter Reference List'!$C:$C,MATCH($A443,'Smelter Reference List'!$E:$E,0)))</f>
        <v/>
      </c>
      <c r="D443" s="161" t="str">
        <f ca="1">IF(ISERROR($S443),"",OFFSET('Smelter Reference List'!$C$4,$S443-4,0)&amp;"")</f>
        <v/>
      </c>
      <c r="E443" s="161" t="str">
        <f ca="1">IF(ISERROR($S443),"",OFFSET('Smelter Reference List'!$D$4,$S443-4,0)&amp;"")</f>
        <v/>
      </c>
      <c r="F443" s="161" t="str">
        <f ca="1">IF(ISERROR($S443),"",OFFSET('Smelter Reference List'!$E$4,$S443-4,0))</f>
        <v/>
      </c>
      <c r="G443" s="161" t="str">
        <f ca="1">IF(C443=$U$4,"Enter smelter details", IF(ISERROR($S443),"",OFFSET('Smelter Reference List'!$F$4,$S443-4,0)))</f>
        <v/>
      </c>
      <c r="H443" s="247" t="str">
        <f ca="1">IF(ISERROR($S443),"",OFFSET('Smelter Reference List'!$G$4,$S443-4,0))</f>
        <v/>
      </c>
      <c r="I443" s="248" t="str">
        <f ca="1">IF(ISERROR($S443),"",OFFSET('Smelter Reference List'!$H$4,$S443-4,0))</f>
        <v/>
      </c>
      <c r="J443" s="248" t="str">
        <f ca="1">IF(ISERROR($S443),"",OFFSET('Smelter Reference List'!$I$4,$S443-4,0))</f>
        <v/>
      </c>
      <c r="K443" s="245"/>
      <c r="L443" s="245"/>
      <c r="M443" s="245"/>
      <c r="N443" s="245"/>
      <c r="O443" s="245"/>
      <c r="P443" s="245"/>
      <c r="Q443" s="246"/>
      <c r="R443" s="233"/>
      <c r="S443" s="234" t="e">
        <f>IF(C443="",NA(),MATCH($B443&amp;$C443,'Smelter Reference List'!$J:$J,0))</f>
        <v>#N/A</v>
      </c>
      <c r="T443" s="235"/>
      <c r="U443" s="235">
        <f t="shared" ca="1" si="14"/>
        <v>0</v>
      </c>
      <c r="V443" s="235"/>
      <c r="W443" s="235"/>
      <c r="Y443" s="228" t="str">
        <f t="shared" si="15"/>
        <v/>
      </c>
    </row>
    <row r="444" spans="1:25" s="228" customFormat="1" ht="20.25">
      <c r="A444" s="257"/>
      <c r="B444" s="232" t="str">
        <f>IF(LEN(A444)=0,"",INDEX('Smelter Reference List'!$A:$A,MATCH($A444,'Smelter Reference List'!$E:$E,0)))</f>
        <v/>
      </c>
      <c r="C444" s="297" t="str">
        <f>IF(LEN(A444)=0,"",INDEX('Smelter Reference List'!$C:$C,MATCH($A444,'Smelter Reference List'!$E:$E,0)))</f>
        <v/>
      </c>
      <c r="D444" s="161" t="str">
        <f ca="1">IF(ISERROR($S444),"",OFFSET('Smelter Reference List'!$C$4,$S444-4,0)&amp;"")</f>
        <v/>
      </c>
      <c r="E444" s="161" t="str">
        <f ca="1">IF(ISERROR($S444),"",OFFSET('Smelter Reference List'!$D$4,$S444-4,0)&amp;"")</f>
        <v/>
      </c>
      <c r="F444" s="161" t="str">
        <f ca="1">IF(ISERROR($S444),"",OFFSET('Smelter Reference List'!$E$4,$S444-4,0))</f>
        <v/>
      </c>
      <c r="G444" s="161" t="str">
        <f ca="1">IF(C444=$U$4,"Enter smelter details", IF(ISERROR($S444),"",OFFSET('Smelter Reference List'!$F$4,$S444-4,0)))</f>
        <v/>
      </c>
      <c r="H444" s="247" t="str">
        <f ca="1">IF(ISERROR($S444),"",OFFSET('Smelter Reference List'!$G$4,$S444-4,0))</f>
        <v/>
      </c>
      <c r="I444" s="248" t="str">
        <f ca="1">IF(ISERROR($S444),"",OFFSET('Smelter Reference List'!$H$4,$S444-4,0))</f>
        <v/>
      </c>
      <c r="J444" s="248" t="str">
        <f ca="1">IF(ISERROR($S444),"",OFFSET('Smelter Reference List'!$I$4,$S444-4,0))</f>
        <v/>
      </c>
      <c r="K444" s="245"/>
      <c r="L444" s="245"/>
      <c r="M444" s="245"/>
      <c r="N444" s="245"/>
      <c r="O444" s="245"/>
      <c r="P444" s="245"/>
      <c r="Q444" s="246"/>
      <c r="R444" s="233"/>
      <c r="S444" s="234" t="e">
        <f>IF(C444="",NA(),MATCH($B444&amp;$C444,'Smelter Reference List'!$J:$J,0))</f>
        <v>#N/A</v>
      </c>
      <c r="T444" s="235"/>
      <c r="U444" s="235">
        <f t="shared" ca="1" si="14"/>
        <v>0</v>
      </c>
      <c r="V444" s="235"/>
      <c r="W444" s="235"/>
      <c r="Y444" s="228" t="str">
        <f t="shared" si="15"/>
        <v/>
      </c>
    </row>
    <row r="445" spans="1:25" s="228" customFormat="1" ht="20.25">
      <c r="A445" s="257"/>
      <c r="B445" s="232" t="str">
        <f>IF(LEN(A445)=0,"",INDEX('Smelter Reference List'!$A:$A,MATCH($A445,'Smelter Reference List'!$E:$E,0)))</f>
        <v/>
      </c>
      <c r="C445" s="297" t="str">
        <f>IF(LEN(A445)=0,"",INDEX('Smelter Reference List'!$C:$C,MATCH($A445,'Smelter Reference List'!$E:$E,0)))</f>
        <v/>
      </c>
      <c r="D445" s="161" t="str">
        <f ca="1">IF(ISERROR($S445),"",OFFSET('Smelter Reference List'!$C$4,$S445-4,0)&amp;"")</f>
        <v/>
      </c>
      <c r="E445" s="161" t="str">
        <f ca="1">IF(ISERROR($S445),"",OFFSET('Smelter Reference List'!$D$4,$S445-4,0)&amp;"")</f>
        <v/>
      </c>
      <c r="F445" s="161" t="str">
        <f ca="1">IF(ISERROR($S445),"",OFFSET('Smelter Reference List'!$E$4,$S445-4,0))</f>
        <v/>
      </c>
      <c r="G445" s="161" t="str">
        <f ca="1">IF(C445=$U$4,"Enter smelter details", IF(ISERROR($S445),"",OFFSET('Smelter Reference List'!$F$4,$S445-4,0)))</f>
        <v/>
      </c>
      <c r="H445" s="247" t="str">
        <f ca="1">IF(ISERROR($S445),"",OFFSET('Smelter Reference List'!$G$4,$S445-4,0))</f>
        <v/>
      </c>
      <c r="I445" s="248" t="str">
        <f ca="1">IF(ISERROR($S445),"",OFFSET('Smelter Reference List'!$H$4,$S445-4,0))</f>
        <v/>
      </c>
      <c r="J445" s="248" t="str">
        <f ca="1">IF(ISERROR($S445),"",OFFSET('Smelter Reference List'!$I$4,$S445-4,0))</f>
        <v/>
      </c>
      <c r="K445" s="245"/>
      <c r="L445" s="245"/>
      <c r="M445" s="245"/>
      <c r="N445" s="245"/>
      <c r="O445" s="245"/>
      <c r="P445" s="245"/>
      <c r="Q445" s="246"/>
      <c r="R445" s="233"/>
      <c r="S445" s="234" t="e">
        <f>IF(C445="",NA(),MATCH($B445&amp;$C445,'Smelter Reference List'!$J:$J,0))</f>
        <v>#N/A</v>
      </c>
      <c r="T445" s="235"/>
      <c r="U445" s="235">
        <f t="shared" ca="1" si="14"/>
        <v>0</v>
      </c>
      <c r="V445" s="235"/>
      <c r="W445" s="235"/>
      <c r="Y445" s="228" t="str">
        <f t="shared" si="15"/>
        <v/>
      </c>
    </row>
    <row r="446" spans="1:25" s="228" customFormat="1" ht="20.25">
      <c r="A446" s="257"/>
      <c r="B446" s="232" t="str">
        <f>IF(LEN(A446)=0,"",INDEX('Smelter Reference List'!$A:$A,MATCH($A446,'Smelter Reference List'!$E:$E,0)))</f>
        <v/>
      </c>
      <c r="C446" s="297" t="str">
        <f>IF(LEN(A446)=0,"",INDEX('Smelter Reference List'!$C:$C,MATCH($A446,'Smelter Reference List'!$E:$E,0)))</f>
        <v/>
      </c>
      <c r="D446" s="161" t="str">
        <f ca="1">IF(ISERROR($S446),"",OFFSET('Smelter Reference List'!$C$4,$S446-4,0)&amp;"")</f>
        <v/>
      </c>
      <c r="E446" s="161" t="str">
        <f ca="1">IF(ISERROR($S446),"",OFFSET('Smelter Reference List'!$D$4,$S446-4,0)&amp;"")</f>
        <v/>
      </c>
      <c r="F446" s="161" t="str">
        <f ca="1">IF(ISERROR($S446),"",OFFSET('Smelter Reference List'!$E$4,$S446-4,0))</f>
        <v/>
      </c>
      <c r="G446" s="161" t="str">
        <f ca="1">IF(C446=$U$4,"Enter smelter details", IF(ISERROR($S446),"",OFFSET('Smelter Reference List'!$F$4,$S446-4,0)))</f>
        <v/>
      </c>
      <c r="H446" s="247" t="str">
        <f ca="1">IF(ISERROR($S446),"",OFFSET('Smelter Reference List'!$G$4,$S446-4,0))</f>
        <v/>
      </c>
      <c r="I446" s="248" t="str">
        <f ca="1">IF(ISERROR($S446),"",OFFSET('Smelter Reference List'!$H$4,$S446-4,0))</f>
        <v/>
      </c>
      <c r="J446" s="248" t="str">
        <f ca="1">IF(ISERROR($S446),"",OFFSET('Smelter Reference List'!$I$4,$S446-4,0))</f>
        <v/>
      </c>
      <c r="K446" s="245"/>
      <c r="L446" s="245"/>
      <c r="M446" s="245"/>
      <c r="N446" s="245"/>
      <c r="O446" s="245"/>
      <c r="P446" s="245"/>
      <c r="Q446" s="246"/>
      <c r="R446" s="233"/>
      <c r="S446" s="234" t="e">
        <f>IF(C446="",NA(),MATCH($B446&amp;$C446,'Smelter Reference List'!$J:$J,0))</f>
        <v>#N/A</v>
      </c>
      <c r="T446" s="235"/>
      <c r="U446" s="235">
        <f t="shared" ca="1" si="14"/>
        <v>0</v>
      </c>
      <c r="V446" s="235"/>
      <c r="W446" s="235"/>
      <c r="Y446" s="228" t="str">
        <f t="shared" si="15"/>
        <v/>
      </c>
    </row>
    <row r="447" spans="1:25" s="228" customFormat="1" ht="20.25">
      <c r="A447" s="257"/>
      <c r="B447" s="232" t="str">
        <f>IF(LEN(A447)=0,"",INDEX('Smelter Reference List'!$A:$A,MATCH($A447,'Smelter Reference List'!$E:$E,0)))</f>
        <v/>
      </c>
      <c r="C447" s="297" t="str">
        <f>IF(LEN(A447)=0,"",INDEX('Smelter Reference List'!$C:$C,MATCH($A447,'Smelter Reference List'!$E:$E,0)))</f>
        <v/>
      </c>
      <c r="D447" s="161" t="str">
        <f ca="1">IF(ISERROR($S447),"",OFFSET('Smelter Reference List'!$C$4,$S447-4,0)&amp;"")</f>
        <v/>
      </c>
      <c r="E447" s="161" t="str">
        <f ca="1">IF(ISERROR($S447),"",OFFSET('Smelter Reference List'!$D$4,$S447-4,0)&amp;"")</f>
        <v/>
      </c>
      <c r="F447" s="161" t="str">
        <f ca="1">IF(ISERROR($S447),"",OFFSET('Smelter Reference List'!$E$4,$S447-4,0))</f>
        <v/>
      </c>
      <c r="G447" s="161" t="str">
        <f ca="1">IF(C447=$U$4,"Enter smelter details", IF(ISERROR($S447),"",OFFSET('Smelter Reference List'!$F$4,$S447-4,0)))</f>
        <v/>
      </c>
      <c r="H447" s="247" t="str">
        <f ca="1">IF(ISERROR($S447),"",OFFSET('Smelter Reference List'!$G$4,$S447-4,0))</f>
        <v/>
      </c>
      <c r="I447" s="248" t="str">
        <f ca="1">IF(ISERROR($S447),"",OFFSET('Smelter Reference List'!$H$4,$S447-4,0))</f>
        <v/>
      </c>
      <c r="J447" s="248" t="str">
        <f ca="1">IF(ISERROR($S447),"",OFFSET('Smelter Reference List'!$I$4,$S447-4,0))</f>
        <v/>
      </c>
      <c r="K447" s="245"/>
      <c r="L447" s="245"/>
      <c r="M447" s="245"/>
      <c r="N447" s="245"/>
      <c r="O447" s="245"/>
      <c r="P447" s="245"/>
      <c r="Q447" s="246"/>
      <c r="R447" s="233"/>
      <c r="S447" s="234" t="e">
        <f>IF(C447="",NA(),MATCH($B447&amp;$C447,'Smelter Reference List'!$J:$J,0))</f>
        <v>#N/A</v>
      </c>
      <c r="T447" s="235"/>
      <c r="U447" s="235">
        <f t="shared" ca="1" si="14"/>
        <v>0</v>
      </c>
      <c r="V447" s="235"/>
      <c r="W447" s="235"/>
      <c r="Y447" s="228" t="str">
        <f t="shared" si="15"/>
        <v/>
      </c>
    </row>
    <row r="448" spans="1:25" s="228" customFormat="1" ht="20.25">
      <c r="A448" s="257"/>
      <c r="B448" s="232" t="str">
        <f>IF(LEN(A448)=0,"",INDEX('Smelter Reference List'!$A:$A,MATCH($A448,'Smelter Reference List'!$E:$E,0)))</f>
        <v/>
      </c>
      <c r="C448" s="297" t="str">
        <f>IF(LEN(A448)=0,"",INDEX('Smelter Reference List'!$C:$C,MATCH($A448,'Smelter Reference List'!$E:$E,0)))</f>
        <v/>
      </c>
      <c r="D448" s="161" t="str">
        <f ca="1">IF(ISERROR($S448),"",OFFSET('Smelter Reference List'!$C$4,$S448-4,0)&amp;"")</f>
        <v/>
      </c>
      <c r="E448" s="161" t="str">
        <f ca="1">IF(ISERROR($S448),"",OFFSET('Smelter Reference List'!$D$4,$S448-4,0)&amp;"")</f>
        <v/>
      </c>
      <c r="F448" s="161" t="str">
        <f ca="1">IF(ISERROR($S448),"",OFFSET('Smelter Reference List'!$E$4,$S448-4,0))</f>
        <v/>
      </c>
      <c r="G448" s="161" t="str">
        <f ca="1">IF(C448=$U$4,"Enter smelter details", IF(ISERROR($S448),"",OFFSET('Smelter Reference List'!$F$4,$S448-4,0)))</f>
        <v/>
      </c>
      <c r="H448" s="247" t="str">
        <f ca="1">IF(ISERROR($S448),"",OFFSET('Smelter Reference List'!$G$4,$S448-4,0))</f>
        <v/>
      </c>
      <c r="I448" s="248" t="str">
        <f ca="1">IF(ISERROR($S448),"",OFFSET('Smelter Reference List'!$H$4,$S448-4,0))</f>
        <v/>
      </c>
      <c r="J448" s="248" t="str">
        <f ca="1">IF(ISERROR($S448),"",OFFSET('Smelter Reference List'!$I$4,$S448-4,0))</f>
        <v/>
      </c>
      <c r="K448" s="245"/>
      <c r="L448" s="245"/>
      <c r="M448" s="245"/>
      <c r="N448" s="245"/>
      <c r="O448" s="245"/>
      <c r="P448" s="245"/>
      <c r="Q448" s="246"/>
      <c r="R448" s="233"/>
      <c r="S448" s="234" t="e">
        <f>IF(C448="",NA(),MATCH($B448&amp;$C448,'Smelter Reference List'!$J:$J,0))</f>
        <v>#N/A</v>
      </c>
      <c r="T448" s="235"/>
      <c r="U448" s="235">
        <f t="shared" ca="1" si="14"/>
        <v>0</v>
      </c>
      <c r="V448" s="235"/>
      <c r="W448" s="235"/>
      <c r="Y448" s="228" t="str">
        <f t="shared" si="15"/>
        <v/>
      </c>
    </row>
    <row r="449" spans="1:25" s="228" customFormat="1" ht="20.25">
      <c r="A449" s="257"/>
      <c r="B449" s="232" t="str">
        <f>IF(LEN(A449)=0,"",INDEX('Smelter Reference List'!$A:$A,MATCH($A449,'Smelter Reference List'!$E:$E,0)))</f>
        <v/>
      </c>
      <c r="C449" s="297" t="str">
        <f>IF(LEN(A449)=0,"",INDEX('Smelter Reference List'!$C:$C,MATCH($A449,'Smelter Reference List'!$E:$E,0)))</f>
        <v/>
      </c>
      <c r="D449" s="161" t="str">
        <f ca="1">IF(ISERROR($S449),"",OFFSET('Smelter Reference List'!$C$4,$S449-4,0)&amp;"")</f>
        <v/>
      </c>
      <c r="E449" s="161" t="str">
        <f ca="1">IF(ISERROR($S449),"",OFFSET('Smelter Reference List'!$D$4,$S449-4,0)&amp;"")</f>
        <v/>
      </c>
      <c r="F449" s="161" t="str">
        <f ca="1">IF(ISERROR($S449),"",OFFSET('Smelter Reference List'!$E$4,$S449-4,0))</f>
        <v/>
      </c>
      <c r="G449" s="161" t="str">
        <f ca="1">IF(C449=$U$4,"Enter smelter details", IF(ISERROR($S449),"",OFFSET('Smelter Reference List'!$F$4,$S449-4,0)))</f>
        <v/>
      </c>
      <c r="H449" s="247" t="str">
        <f ca="1">IF(ISERROR($S449),"",OFFSET('Smelter Reference List'!$G$4,$S449-4,0))</f>
        <v/>
      </c>
      <c r="I449" s="248" t="str">
        <f ca="1">IF(ISERROR($S449),"",OFFSET('Smelter Reference List'!$H$4,$S449-4,0))</f>
        <v/>
      </c>
      <c r="J449" s="248" t="str">
        <f ca="1">IF(ISERROR($S449),"",OFFSET('Smelter Reference List'!$I$4,$S449-4,0))</f>
        <v/>
      </c>
      <c r="K449" s="245"/>
      <c r="L449" s="245"/>
      <c r="M449" s="245"/>
      <c r="N449" s="245"/>
      <c r="O449" s="245"/>
      <c r="P449" s="245"/>
      <c r="Q449" s="246"/>
      <c r="R449" s="233"/>
      <c r="S449" s="234" t="e">
        <f>IF(C449="",NA(),MATCH($B449&amp;$C449,'Smelter Reference List'!$J:$J,0))</f>
        <v>#N/A</v>
      </c>
      <c r="T449" s="235"/>
      <c r="U449" s="235">
        <f t="shared" ca="1" si="14"/>
        <v>0</v>
      </c>
      <c r="V449" s="235"/>
      <c r="W449" s="235"/>
      <c r="Y449" s="228" t="str">
        <f t="shared" si="15"/>
        <v/>
      </c>
    </row>
    <row r="450" spans="1:25" s="228" customFormat="1" ht="20.25">
      <c r="A450" s="257"/>
      <c r="B450" s="232" t="str">
        <f>IF(LEN(A450)=0,"",INDEX('Smelter Reference List'!$A:$A,MATCH($A450,'Smelter Reference List'!$E:$E,0)))</f>
        <v/>
      </c>
      <c r="C450" s="297" t="str">
        <f>IF(LEN(A450)=0,"",INDEX('Smelter Reference List'!$C:$C,MATCH($A450,'Smelter Reference List'!$E:$E,0)))</f>
        <v/>
      </c>
      <c r="D450" s="161" t="str">
        <f ca="1">IF(ISERROR($S450),"",OFFSET('Smelter Reference List'!$C$4,$S450-4,0)&amp;"")</f>
        <v/>
      </c>
      <c r="E450" s="161" t="str">
        <f ca="1">IF(ISERROR($S450),"",OFFSET('Smelter Reference List'!$D$4,$S450-4,0)&amp;"")</f>
        <v/>
      </c>
      <c r="F450" s="161" t="str">
        <f ca="1">IF(ISERROR($S450),"",OFFSET('Smelter Reference List'!$E$4,$S450-4,0))</f>
        <v/>
      </c>
      <c r="G450" s="161" t="str">
        <f ca="1">IF(C450=$U$4,"Enter smelter details", IF(ISERROR($S450),"",OFFSET('Smelter Reference List'!$F$4,$S450-4,0)))</f>
        <v/>
      </c>
      <c r="H450" s="247" t="str">
        <f ca="1">IF(ISERROR($S450),"",OFFSET('Smelter Reference List'!$G$4,$S450-4,0))</f>
        <v/>
      </c>
      <c r="I450" s="248" t="str">
        <f ca="1">IF(ISERROR($S450),"",OFFSET('Smelter Reference List'!$H$4,$S450-4,0))</f>
        <v/>
      </c>
      <c r="J450" s="248" t="str">
        <f ca="1">IF(ISERROR($S450),"",OFFSET('Smelter Reference List'!$I$4,$S450-4,0))</f>
        <v/>
      </c>
      <c r="K450" s="245"/>
      <c r="L450" s="245"/>
      <c r="M450" s="245"/>
      <c r="N450" s="245"/>
      <c r="O450" s="245"/>
      <c r="P450" s="245"/>
      <c r="Q450" s="246"/>
      <c r="R450" s="233"/>
      <c r="S450" s="234" t="e">
        <f>IF(C450="",NA(),MATCH($B450&amp;$C450,'Smelter Reference List'!$J:$J,0))</f>
        <v>#N/A</v>
      </c>
      <c r="T450" s="235"/>
      <c r="U450" s="235">
        <f t="shared" ca="1" si="14"/>
        <v>0</v>
      </c>
      <c r="V450" s="235"/>
      <c r="W450" s="235"/>
      <c r="Y450" s="228" t="str">
        <f t="shared" si="15"/>
        <v/>
      </c>
    </row>
    <row r="451" spans="1:25" s="228" customFormat="1" ht="20.25">
      <c r="A451" s="257"/>
      <c r="B451" s="232" t="str">
        <f>IF(LEN(A451)=0,"",INDEX('Smelter Reference List'!$A:$A,MATCH($A451,'Smelter Reference List'!$E:$E,0)))</f>
        <v/>
      </c>
      <c r="C451" s="297" t="str">
        <f>IF(LEN(A451)=0,"",INDEX('Smelter Reference List'!$C:$C,MATCH($A451,'Smelter Reference List'!$E:$E,0)))</f>
        <v/>
      </c>
      <c r="D451" s="161" t="str">
        <f ca="1">IF(ISERROR($S451),"",OFFSET('Smelter Reference List'!$C$4,$S451-4,0)&amp;"")</f>
        <v/>
      </c>
      <c r="E451" s="161" t="str">
        <f ca="1">IF(ISERROR($S451),"",OFFSET('Smelter Reference List'!$D$4,$S451-4,0)&amp;"")</f>
        <v/>
      </c>
      <c r="F451" s="161" t="str">
        <f ca="1">IF(ISERROR($S451),"",OFFSET('Smelter Reference List'!$E$4,$S451-4,0))</f>
        <v/>
      </c>
      <c r="G451" s="161" t="str">
        <f ca="1">IF(C451=$U$4,"Enter smelter details", IF(ISERROR($S451),"",OFFSET('Smelter Reference List'!$F$4,$S451-4,0)))</f>
        <v/>
      </c>
      <c r="H451" s="247" t="str">
        <f ca="1">IF(ISERROR($S451),"",OFFSET('Smelter Reference List'!$G$4,$S451-4,0))</f>
        <v/>
      </c>
      <c r="I451" s="248" t="str">
        <f ca="1">IF(ISERROR($S451),"",OFFSET('Smelter Reference List'!$H$4,$S451-4,0))</f>
        <v/>
      </c>
      <c r="J451" s="248" t="str">
        <f ca="1">IF(ISERROR($S451),"",OFFSET('Smelter Reference List'!$I$4,$S451-4,0))</f>
        <v/>
      </c>
      <c r="K451" s="245"/>
      <c r="L451" s="245"/>
      <c r="M451" s="245"/>
      <c r="N451" s="245"/>
      <c r="O451" s="245"/>
      <c r="P451" s="245"/>
      <c r="Q451" s="246"/>
      <c r="R451" s="233"/>
      <c r="S451" s="234" t="e">
        <f>IF(C451="",NA(),MATCH($B451&amp;$C451,'Smelter Reference List'!$J:$J,0))</f>
        <v>#N/A</v>
      </c>
      <c r="T451" s="235"/>
      <c r="U451" s="235">
        <f t="shared" ca="1" si="14"/>
        <v>0</v>
      </c>
      <c r="V451" s="235"/>
      <c r="W451" s="235"/>
      <c r="Y451" s="228" t="str">
        <f t="shared" si="15"/>
        <v/>
      </c>
    </row>
    <row r="452" spans="1:25" s="228" customFormat="1" ht="20.25">
      <c r="A452" s="257"/>
      <c r="B452" s="232" t="str">
        <f>IF(LEN(A452)=0,"",INDEX('Smelter Reference List'!$A:$A,MATCH($A452,'Smelter Reference List'!$E:$E,0)))</f>
        <v/>
      </c>
      <c r="C452" s="297" t="str">
        <f>IF(LEN(A452)=0,"",INDEX('Smelter Reference List'!$C:$C,MATCH($A452,'Smelter Reference List'!$E:$E,0)))</f>
        <v/>
      </c>
      <c r="D452" s="161" t="str">
        <f ca="1">IF(ISERROR($S452),"",OFFSET('Smelter Reference List'!$C$4,$S452-4,0)&amp;"")</f>
        <v/>
      </c>
      <c r="E452" s="161" t="str">
        <f ca="1">IF(ISERROR($S452),"",OFFSET('Smelter Reference List'!$D$4,$S452-4,0)&amp;"")</f>
        <v/>
      </c>
      <c r="F452" s="161" t="str">
        <f ca="1">IF(ISERROR($S452),"",OFFSET('Smelter Reference List'!$E$4,$S452-4,0))</f>
        <v/>
      </c>
      <c r="G452" s="161" t="str">
        <f ca="1">IF(C452=$U$4,"Enter smelter details", IF(ISERROR($S452),"",OFFSET('Smelter Reference List'!$F$4,$S452-4,0)))</f>
        <v/>
      </c>
      <c r="H452" s="247" t="str">
        <f ca="1">IF(ISERROR($S452),"",OFFSET('Smelter Reference List'!$G$4,$S452-4,0))</f>
        <v/>
      </c>
      <c r="I452" s="248" t="str">
        <f ca="1">IF(ISERROR($S452),"",OFFSET('Smelter Reference List'!$H$4,$S452-4,0))</f>
        <v/>
      </c>
      <c r="J452" s="248" t="str">
        <f ca="1">IF(ISERROR($S452),"",OFFSET('Smelter Reference List'!$I$4,$S452-4,0))</f>
        <v/>
      </c>
      <c r="K452" s="245"/>
      <c r="L452" s="245"/>
      <c r="M452" s="245"/>
      <c r="N452" s="245"/>
      <c r="O452" s="245"/>
      <c r="P452" s="245"/>
      <c r="Q452" s="246"/>
      <c r="R452" s="233"/>
      <c r="S452" s="234" t="e">
        <f>IF(C452="",NA(),MATCH($B452&amp;$C452,'Smelter Reference List'!$J:$J,0))</f>
        <v>#N/A</v>
      </c>
      <c r="T452" s="235"/>
      <c r="U452" s="235">
        <f t="shared" ca="1" si="14"/>
        <v>0</v>
      </c>
      <c r="V452" s="235"/>
      <c r="W452" s="235"/>
      <c r="Y452" s="228" t="str">
        <f t="shared" si="15"/>
        <v/>
      </c>
    </row>
    <row r="453" spans="1:25" s="228" customFormat="1" ht="20.25">
      <c r="A453" s="257"/>
      <c r="B453" s="232" t="str">
        <f>IF(LEN(A453)=0,"",INDEX('Smelter Reference List'!$A:$A,MATCH($A453,'Smelter Reference List'!$E:$E,0)))</f>
        <v/>
      </c>
      <c r="C453" s="297" t="str">
        <f>IF(LEN(A453)=0,"",INDEX('Smelter Reference List'!$C:$C,MATCH($A453,'Smelter Reference List'!$E:$E,0)))</f>
        <v/>
      </c>
      <c r="D453" s="161" t="str">
        <f ca="1">IF(ISERROR($S453),"",OFFSET('Smelter Reference List'!$C$4,$S453-4,0)&amp;"")</f>
        <v/>
      </c>
      <c r="E453" s="161" t="str">
        <f ca="1">IF(ISERROR($S453),"",OFFSET('Smelter Reference List'!$D$4,$S453-4,0)&amp;"")</f>
        <v/>
      </c>
      <c r="F453" s="161" t="str">
        <f ca="1">IF(ISERROR($S453),"",OFFSET('Smelter Reference List'!$E$4,$S453-4,0))</f>
        <v/>
      </c>
      <c r="G453" s="161" t="str">
        <f ca="1">IF(C453=$U$4,"Enter smelter details", IF(ISERROR($S453),"",OFFSET('Smelter Reference List'!$F$4,$S453-4,0)))</f>
        <v/>
      </c>
      <c r="H453" s="247" t="str">
        <f ca="1">IF(ISERROR($S453),"",OFFSET('Smelter Reference List'!$G$4,$S453-4,0))</f>
        <v/>
      </c>
      <c r="I453" s="248" t="str">
        <f ca="1">IF(ISERROR($S453),"",OFFSET('Smelter Reference List'!$H$4,$S453-4,0))</f>
        <v/>
      </c>
      <c r="J453" s="248" t="str">
        <f ca="1">IF(ISERROR($S453),"",OFFSET('Smelter Reference List'!$I$4,$S453-4,0))</f>
        <v/>
      </c>
      <c r="K453" s="245"/>
      <c r="L453" s="245"/>
      <c r="M453" s="245"/>
      <c r="N453" s="245"/>
      <c r="O453" s="245"/>
      <c r="P453" s="245"/>
      <c r="Q453" s="246"/>
      <c r="R453" s="233"/>
      <c r="S453" s="234" t="e">
        <f>IF(C453="",NA(),MATCH($B453&amp;$C453,'Smelter Reference List'!$J:$J,0))</f>
        <v>#N/A</v>
      </c>
      <c r="T453" s="235"/>
      <c r="U453" s="235">
        <f t="shared" ca="1" si="14"/>
        <v>0</v>
      </c>
      <c r="V453" s="235"/>
      <c r="W453" s="235"/>
      <c r="Y453" s="228" t="str">
        <f t="shared" si="15"/>
        <v/>
      </c>
    </row>
    <row r="454" spans="1:25" s="228" customFormat="1" ht="20.25">
      <c r="A454" s="257"/>
      <c r="B454" s="232" t="str">
        <f>IF(LEN(A454)=0,"",INDEX('Smelter Reference List'!$A:$A,MATCH($A454,'Smelter Reference List'!$E:$E,0)))</f>
        <v/>
      </c>
      <c r="C454" s="297" t="str">
        <f>IF(LEN(A454)=0,"",INDEX('Smelter Reference List'!$C:$C,MATCH($A454,'Smelter Reference List'!$E:$E,0)))</f>
        <v/>
      </c>
      <c r="D454" s="161" t="str">
        <f ca="1">IF(ISERROR($S454),"",OFFSET('Smelter Reference List'!$C$4,$S454-4,0)&amp;"")</f>
        <v/>
      </c>
      <c r="E454" s="161" t="str">
        <f ca="1">IF(ISERROR($S454),"",OFFSET('Smelter Reference List'!$D$4,$S454-4,0)&amp;"")</f>
        <v/>
      </c>
      <c r="F454" s="161" t="str">
        <f ca="1">IF(ISERROR($S454),"",OFFSET('Smelter Reference List'!$E$4,$S454-4,0))</f>
        <v/>
      </c>
      <c r="G454" s="161" t="str">
        <f ca="1">IF(C454=$U$4,"Enter smelter details", IF(ISERROR($S454),"",OFFSET('Smelter Reference List'!$F$4,$S454-4,0)))</f>
        <v/>
      </c>
      <c r="H454" s="247" t="str">
        <f ca="1">IF(ISERROR($S454),"",OFFSET('Smelter Reference List'!$G$4,$S454-4,0))</f>
        <v/>
      </c>
      <c r="I454" s="248" t="str">
        <f ca="1">IF(ISERROR($S454),"",OFFSET('Smelter Reference List'!$H$4,$S454-4,0))</f>
        <v/>
      </c>
      <c r="J454" s="248" t="str">
        <f ca="1">IF(ISERROR($S454),"",OFFSET('Smelter Reference List'!$I$4,$S454-4,0))</f>
        <v/>
      </c>
      <c r="K454" s="245"/>
      <c r="L454" s="245"/>
      <c r="M454" s="245"/>
      <c r="N454" s="245"/>
      <c r="O454" s="245"/>
      <c r="P454" s="245"/>
      <c r="Q454" s="246"/>
      <c r="R454" s="233"/>
      <c r="S454" s="234" t="e">
        <f>IF(C454="",NA(),MATCH($B454&amp;$C454,'Smelter Reference List'!$J:$J,0))</f>
        <v>#N/A</v>
      </c>
      <c r="T454" s="235"/>
      <c r="U454" s="235">
        <f t="shared" ca="1" si="14"/>
        <v>0</v>
      </c>
      <c r="V454" s="235"/>
      <c r="W454" s="235"/>
      <c r="Y454" s="228" t="str">
        <f t="shared" si="15"/>
        <v/>
      </c>
    </row>
    <row r="455" spans="1:25" s="228" customFormat="1" ht="20.25">
      <c r="A455" s="257"/>
      <c r="B455" s="232" t="str">
        <f>IF(LEN(A455)=0,"",INDEX('Smelter Reference List'!$A:$A,MATCH($A455,'Smelter Reference List'!$E:$E,0)))</f>
        <v/>
      </c>
      <c r="C455" s="297" t="str">
        <f>IF(LEN(A455)=0,"",INDEX('Smelter Reference List'!$C:$C,MATCH($A455,'Smelter Reference List'!$E:$E,0)))</f>
        <v/>
      </c>
      <c r="D455" s="161" t="str">
        <f ca="1">IF(ISERROR($S455),"",OFFSET('Smelter Reference List'!$C$4,$S455-4,0)&amp;"")</f>
        <v/>
      </c>
      <c r="E455" s="161" t="str">
        <f ca="1">IF(ISERROR($S455),"",OFFSET('Smelter Reference List'!$D$4,$S455-4,0)&amp;"")</f>
        <v/>
      </c>
      <c r="F455" s="161" t="str">
        <f ca="1">IF(ISERROR($S455),"",OFFSET('Smelter Reference List'!$E$4,$S455-4,0))</f>
        <v/>
      </c>
      <c r="G455" s="161" t="str">
        <f ca="1">IF(C455=$U$4,"Enter smelter details", IF(ISERROR($S455),"",OFFSET('Smelter Reference List'!$F$4,$S455-4,0)))</f>
        <v/>
      </c>
      <c r="H455" s="247" t="str">
        <f ca="1">IF(ISERROR($S455),"",OFFSET('Smelter Reference List'!$G$4,$S455-4,0))</f>
        <v/>
      </c>
      <c r="I455" s="248" t="str">
        <f ca="1">IF(ISERROR($S455),"",OFFSET('Smelter Reference List'!$H$4,$S455-4,0))</f>
        <v/>
      </c>
      <c r="J455" s="248" t="str">
        <f ca="1">IF(ISERROR($S455),"",OFFSET('Smelter Reference List'!$I$4,$S455-4,0))</f>
        <v/>
      </c>
      <c r="K455" s="245"/>
      <c r="L455" s="245"/>
      <c r="M455" s="245"/>
      <c r="N455" s="245"/>
      <c r="O455" s="245"/>
      <c r="P455" s="245"/>
      <c r="Q455" s="246"/>
      <c r="R455" s="233"/>
      <c r="S455" s="234" t="e">
        <f>IF(C455="",NA(),MATCH($B455&amp;$C455,'Smelter Reference List'!$J:$J,0))</f>
        <v>#N/A</v>
      </c>
      <c r="T455" s="235"/>
      <c r="U455" s="235">
        <f t="shared" ca="1" si="14"/>
        <v>0</v>
      </c>
      <c r="V455" s="235"/>
      <c r="W455" s="235"/>
      <c r="Y455" s="228" t="str">
        <f t="shared" si="15"/>
        <v/>
      </c>
    </row>
    <row r="456" spans="1:25" s="228" customFormat="1" ht="20.25">
      <c r="A456" s="257"/>
      <c r="B456" s="232" t="str">
        <f>IF(LEN(A456)=0,"",INDEX('Smelter Reference List'!$A:$A,MATCH($A456,'Smelter Reference List'!$E:$E,0)))</f>
        <v/>
      </c>
      <c r="C456" s="297" t="str">
        <f>IF(LEN(A456)=0,"",INDEX('Smelter Reference List'!$C:$C,MATCH($A456,'Smelter Reference List'!$E:$E,0)))</f>
        <v/>
      </c>
      <c r="D456" s="161" t="str">
        <f ca="1">IF(ISERROR($S456),"",OFFSET('Smelter Reference List'!$C$4,$S456-4,0)&amp;"")</f>
        <v/>
      </c>
      <c r="E456" s="161" t="str">
        <f ca="1">IF(ISERROR($S456),"",OFFSET('Smelter Reference List'!$D$4,$S456-4,0)&amp;"")</f>
        <v/>
      </c>
      <c r="F456" s="161" t="str">
        <f ca="1">IF(ISERROR($S456),"",OFFSET('Smelter Reference List'!$E$4,$S456-4,0))</f>
        <v/>
      </c>
      <c r="G456" s="161" t="str">
        <f ca="1">IF(C456=$U$4,"Enter smelter details", IF(ISERROR($S456),"",OFFSET('Smelter Reference List'!$F$4,$S456-4,0)))</f>
        <v/>
      </c>
      <c r="H456" s="247" t="str">
        <f ca="1">IF(ISERROR($S456),"",OFFSET('Smelter Reference List'!$G$4,$S456-4,0))</f>
        <v/>
      </c>
      <c r="I456" s="248" t="str">
        <f ca="1">IF(ISERROR($S456),"",OFFSET('Smelter Reference List'!$H$4,$S456-4,0))</f>
        <v/>
      </c>
      <c r="J456" s="248" t="str">
        <f ca="1">IF(ISERROR($S456),"",OFFSET('Smelter Reference List'!$I$4,$S456-4,0))</f>
        <v/>
      </c>
      <c r="K456" s="245"/>
      <c r="L456" s="245"/>
      <c r="M456" s="245"/>
      <c r="N456" s="245"/>
      <c r="O456" s="245"/>
      <c r="P456" s="245"/>
      <c r="Q456" s="246"/>
      <c r="R456" s="233"/>
      <c r="S456" s="234" t="e">
        <f>IF(C456="",NA(),MATCH($B456&amp;$C456,'Smelter Reference List'!$J:$J,0))</f>
        <v>#N/A</v>
      </c>
      <c r="T456" s="235"/>
      <c r="U456" s="235">
        <f t="shared" ca="1" si="14"/>
        <v>0</v>
      </c>
      <c r="V456" s="235"/>
      <c r="W456" s="235"/>
      <c r="Y456" s="228" t="str">
        <f t="shared" si="15"/>
        <v/>
      </c>
    </row>
    <row r="457" spans="1:25" s="228" customFormat="1" ht="20.25">
      <c r="A457" s="257"/>
      <c r="B457" s="232" t="str">
        <f>IF(LEN(A457)=0,"",INDEX('Smelter Reference List'!$A:$A,MATCH($A457,'Smelter Reference List'!$E:$E,0)))</f>
        <v/>
      </c>
      <c r="C457" s="297" t="str">
        <f>IF(LEN(A457)=0,"",INDEX('Smelter Reference List'!$C:$C,MATCH($A457,'Smelter Reference List'!$E:$E,0)))</f>
        <v/>
      </c>
      <c r="D457" s="161" t="str">
        <f ca="1">IF(ISERROR($S457),"",OFFSET('Smelter Reference List'!$C$4,$S457-4,0)&amp;"")</f>
        <v/>
      </c>
      <c r="E457" s="161" t="str">
        <f ca="1">IF(ISERROR($S457),"",OFFSET('Smelter Reference List'!$D$4,$S457-4,0)&amp;"")</f>
        <v/>
      </c>
      <c r="F457" s="161" t="str">
        <f ca="1">IF(ISERROR($S457),"",OFFSET('Smelter Reference List'!$E$4,$S457-4,0))</f>
        <v/>
      </c>
      <c r="G457" s="161" t="str">
        <f ca="1">IF(C457=$U$4,"Enter smelter details", IF(ISERROR($S457),"",OFFSET('Smelter Reference List'!$F$4,$S457-4,0)))</f>
        <v/>
      </c>
      <c r="H457" s="247" t="str">
        <f ca="1">IF(ISERROR($S457),"",OFFSET('Smelter Reference List'!$G$4,$S457-4,0))</f>
        <v/>
      </c>
      <c r="I457" s="248" t="str">
        <f ca="1">IF(ISERROR($S457),"",OFFSET('Smelter Reference List'!$H$4,$S457-4,0))</f>
        <v/>
      </c>
      <c r="J457" s="248" t="str">
        <f ca="1">IF(ISERROR($S457),"",OFFSET('Smelter Reference List'!$I$4,$S457-4,0))</f>
        <v/>
      </c>
      <c r="K457" s="245"/>
      <c r="L457" s="245"/>
      <c r="M457" s="245"/>
      <c r="N457" s="245"/>
      <c r="O457" s="245"/>
      <c r="P457" s="245"/>
      <c r="Q457" s="246"/>
      <c r="R457" s="233"/>
      <c r="S457" s="234" t="e">
        <f>IF(C457="",NA(),MATCH($B457&amp;$C457,'Smelter Reference List'!$J:$J,0))</f>
        <v>#N/A</v>
      </c>
      <c r="T457" s="235"/>
      <c r="U457" s="235">
        <f t="shared" ca="1" si="14"/>
        <v>0</v>
      </c>
      <c r="V457" s="235"/>
      <c r="W457" s="235"/>
      <c r="Y457" s="228" t="str">
        <f t="shared" si="15"/>
        <v/>
      </c>
    </row>
    <row r="458" spans="1:25" s="228" customFormat="1" ht="20.25">
      <c r="A458" s="257"/>
      <c r="B458" s="232" t="str">
        <f>IF(LEN(A458)=0,"",INDEX('Smelter Reference List'!$A:$A,MATCH($A458,'Smelter Reference List'!$E:$E,0)))</f>
        <v/>
      </c>
      <c r="C458" s="297" t="str">
        <f>IF(LEN(A458)=0,"",INDEX('Smelter Reference List'!$C:$C,MATCH($A458,'Smelter Reference List'!$E:$E,0)))</f>
        <v/>
      </c>
      <c r="D458" s="161" t="str">
        <f ca="1">IF(ISERROR($S458),"",OFFSET('Smelter Reference List'!$C$4,$S458-4,0)&amp;"")</f>
        <v/>
      </c>
      <c r="E458" s="161" t="str">
        <f ca="1">IF(ISERROR($S458),"",OFFSET('Smelter Reference List'!$D$4,$S458-4,0)&amp;"")</f>
        <v/>
      </c>
      <c r="F458" s="161" t="str">
        <f ca="1">IF(ISERROR($S458),"",OFFSET('Smelter Reference List'!$E$4,$S458-4,0))</f>
        <v/>
      </c>
      <c r="G458" s="161" t="str">
        <f ca="1">IF(C458=$U$4,"Enter smelter details", IF(ISERROR($S458),"",OFFSET('Smelter Reference List'!$F$4,$S458-4,0)))</f>
        <v/>
      </c>
      <c r="H458" s="247" t="str">
        <f ca="1">IF(ISERROR($S458),"",OFFSET('Smelter Reference List'!$G$4,$S458-4,0))</f>
        <v/>
      </c>
      <c r="I458" s="248" t="str">
        <f ca="1">IF(ISERROR($S458),"",OFFSET('Smelter Reference List'!$H$4,$S458-4,0))</f>
        <v/>
      </c>
      <c r="J458" s="248" t="str">
        <f ca="1">IF(ISERROR($S458),"",OFFSET('Smelter Reference List'!$I$4,$S458-4,0))</f>
        <v/>
      </c>
      <c r="K458" s="245"/>
      <c r="L458" s="245"/>
      <c r="M458" s="245"/>
      <c r="N458" s="245"/>
      <c r="O458" s="245"/>
      <c r="P458" s="245"/>
      <c r="Q458" s="246"/>
      <c r="R458" s="233"/>
      <c r="S458" s="234" t="e">
        <f>IF(C458="",NA(),MATCH($B458&amp;$C458,'Smelter Reference List'!$J:$J,0))</f>
        <v>#N/A</v>
      </c>
      <c r="T458" s="235"/>
      <c r="U458" s="235">
        <f t="shared" ca="1" si="14"/>
        <v>0</v>
      </c>
      <c r="V458" s="235"/>
      <c r="W458" s="235"/>
      <c r="Y458" s="228" t="str">
        <f t="shared" si="15"/>
        <v/>
      </c>
    </row>
    <row r="459" spans="1:25" s="228" customFormat="1" ht="20.25">
      <c r="A459" s="257"/>
      <c r="B459" s="232" t="str">
        <f>IF(LEN(A459)=0,"",INDEX('Smelter Reference List'!$A:$A,MATCH($A459,'Smelter Reference List'!$E:$E,0)))</f>
        <v/>
      </c>
      <c r="C459" s="297" t="str">
        <f>IF(LEN(A459)=0,"",INDEX('Smelter Reference List'!$C:$C,MATCH($A459,'Smelter Reference List'!$E:$E,0)))</f>
        <v/>
      </c>
      <c r="D459" s="161" t="str">
        <f ca="1">IF(ISERROR($S459),"",OFFSET('Smelter Reference List'!$C$4,$S459-4,0)&amp;"")</f>
        <v/>
      </c>
      <c r="E459" s="161" t="str">
        <f ca="1">IF(ISERROR($S459),"",OFFSET('Smelter Reference List'!$D$4,$S459-4,0)&amp;"")</f>
        <v/>
      </c>
      <c r="F459" s="161" t="str">
        <f ca="1">IF(ISERROR($S459),"",OFFSET('Smelter Reference List'!$E$4,$S459-4,0))</f>
        <v/>
      </c>
      <c r="G459" s="161" t="str">
        <f ca="1">IF(C459=$U$4,"Enter smelter details", IF(ISERROR($S459),"",OFFSET('Smelter Reference List'!$F$4,$S459-4,0)))</f>
        <v/>
      </c>
      <c r="H459" s="247" t="str">
        <f ca="1">IF(ISERROR($S459),"",OFFSET('Smelter Reference List'!$G$4,$S459-4,0))</f>
        <v/>
      </c>
      <c r="I459" s="248" t="str">
        <f ca="1">IF(ISERROR($S459),"",OFFSET('Smelter Reference List'!$H$4,$S459-4,0))</f>
        <v/>
      </c>
      <c r="J459" s="248" t="str">
        <f ca="1">IF(ISERROR($S459),"",OFFSET('Smelter Reference List'!$I$4,$S459-4,0))</f>
        <v/>
      </c>
      <c r="K459" s="245"/>
      <c r="L459" s="245"/>
      <c r="M459" s="245"/>
      <c r="N459" s="245"/>
      <c r="O459" s="245"/>
      <c r="P459" s="245"/>
      <c r="Q459" s="246"/>
      <c r="R459" s="233"/>
      <c r="S459" s="234" t="e">
        <f>IF(C459="",NA(),MATCH($B459&amp;$C459,'Smelter Reference List'!$J:$J,0))</f>
        <v>#N/A</v>
      </c>
      <c r="T459" s="235"/>
      <c r="U459" s="235">
        <f t="shared" ca="1" si="14"/>
        <v>0</v>
      </c>
      <c r="V459" s="235"/>
      <c r="W459" s="235"/>
      <c r="Y459" s="228" t="str">
        <f t="shared" si="15"/>
        <v/>
      </c>
    </row>
    <row r="460" spans="1:25" s="228" customFormat="1" ht="20.25">
      <c r="A460" s="257"/>
      <c r="B460" s="232" t="str">
        <f>IF(LEN(A460)=0,"",INDEX('Smelter Reference List'!$A:$A,MATCH($A460,'Smelter Reference List'!$E:$E,0)))</f>
        <v/>
      </c>
      <c r="C460" s="297" t="str">
        <f>IF(LEN(A460)=0,"",INDEX('Smelter Reference List'!$C:$C,MATCH($A460,'Smelter Reference List'!$E:$E,0)))</f>
        <v/>
      </c>
      <c r="D460" s="161" t="str">
        <f ca="1">IF(ISERROR($S460),"",OFFSET('Smelter Reference List'!$C$4,$S460-4,0)&amp;"")</f>
        <v/>
      </c>
      <c r="E460" s="161" t="str">
        <f ca="1">IF(ISERROR($S460),"",OFFSET('Smelter Reference List'!$D$4,$S460-4,0)&amp;"")</f>
        <v/>
      </c>
      <c r="F460" s="161" t="str">
        <f ca="1">IF(ISERROR($S460),"",OFFSET('Smelter Reference List'!$E$4,$S460-4,0))</f>
        <v/>
      </c>
      <c r="G460" s="161" t="str">
        <f ca="1">IF(C460=$U$4,"Enter smelter details", IF(ISERROR($S460),"",OFFSET('Smelter Reference List'!$F$4,$S460-4,0)))</f>
        <v/>
      </c>
      <c r="H460" s="247" t="str">
        <f ca="1">IF(ISERROR($S460),"",OFFSET('Smelter Reference List'!$G$4,$S460-4,0))</f>
        <v/>
      </c>
      <c r="I460" s="248" t="str">
        <f ca="1">IF(ISERROR($S460),"",OFFSET('Smelter Reference List'!$H$4,$S460-4,0))</f>
        <v/>
      </c>
      <c r="J460" s="248" t="str">
        <f ca="1">IF(ISERROR($S460),"",OFFSET('Smelter Reference List'!$I$4,$S460-4,0))</f>
        <v/>
      </c>
      <c r="K460" s="245"/>
      <c r="L460" s="245"/>
      <c r="M460" s="245"/>
      <c r="N460" s="245"/>
      <c r="O460" s="245"/>
      <c r="P460" s="245"/>
      <c r="Q460" s="246"/>
      <c r="R460" s="233"/>
      <c r="S460" s="234" t="e">
        <f>IF(C460="",NA(),MATCH($B460&amp;$C460,'Smelter Reference List'!$J:$J,0))</f>
        <v>#N/A</v>
      </c>
      <c r="T460" s="235"/>
      <c r="U460" s="235">
        <f t="shared" ca="1" si="14"/>
        <v>0</v>
      </c>
      <c r="V460" s="235"/>
      <c r="W460" s="235"/>
      <c r="Y460" s="228" t="str">
        <f t="shared" si="15"/>
        <v/>
      </c>
    </row>
    <row r="461" spans="1:25" s="228" customFormat="1" ht="20.25">
      <c r="A461" s="257"/>
      <c r="B461" s="232" t="str">
        <f>IF(LEN(A461)=0,"",INDEX('Smelter Reference List'!$A:$A,MATCH($A461,'Smelter Reference List'!$E:$E,0)))</f>
        <v/>
      </c>
      <c r="C461" s="297" t="str">
        <f>IF(LEN(A461)=0,"",INDEX('Smelter Reference List'!$C:$C,MATCH($A461,'Smelter Reference List'!$E:$E,0)))</f>
        <v/>
      </c>
      <c r="D461" s="161" t="str">
        <f ca="1">IF(ISERROR($S461),"",OFFSET('Smelter Reference List'!$C$4,$S461-4,0)&amp;"")</f>
        <v/>
      </c>
      <c r="E461" s="161" t="str">
        <f ca="1">IF(ISERROR($S461),"",OFFSET('Smelter Reference List'!$D$4,$S461-4,0)&amp;"")</f>
        <v/>
      </c>
      <c r="F461" s="161" t="str">
        <f ca="1">IF(ISERROR($S461),"",OFFSET('Smelter Reference List'!$E$4,$S461-4,0))</f>
        <v/>
      </c>
      <c r="G461" s="161" t="str">
        <f ca="1">IF(C461=$U$4,"Enter smelter details", IF(ISERROR($S461),"",OFFSET('Smelter Reference List'!$F$4,$S461-4,0)))</f>
        <v/>
      </c>
      <c r="H461" s="247" t="str">
        <f ca="1">IF(ISERROR($S461),"",OFFSET('Smelter Reference List'!$G$4,$S461-4,0))</f>
        <v/>
      </c>
      <c r="I461" s="248" t="str">
        <f ca="1">IF(ISERROR($S461),"",OFFSET('Smelter Reference List'!$H$4,$S461-4,0))</f>
        <v/>
      </c>
      <c r="J461" s="248" t="str">
        <f ca="1">IF(ISERROR($S461),"",OFFSET('Smelter Reference List'!$I$4,$S461-4,0))</f>
        <v/>
      </c>
      <c r="K461" s="245"/>
      <c r="L461" s="245"/>
      <c r="M461" s="245"/>
      <c r="N461" s="245"/>
      <c r="O461" s="245"/>
      <c r="P461" s="245"/>
      <c r="Q461" s="246"/>
      <c r="R461" s="233"/>
      <c r="S461" s="234" t="e">
        <f>IF(C461="",NA(),MATCH($B461&amp;$C461,'Smelter Reference List'!$J:$J,0))</f>
        <v>#N/A</v>
      </c>
      <c r="T461" s="235"/>
      <c r="U461" s="235">
        <f t="shared" ca="1" si="14"/>
        <v>0</v>
      </c>
      <c r="V461" s="235"/>
      <c r="W461" s="235"/>
      <c r="Y461" s="228" t="str">
        <f t="shared" si="15"/>
        <v/>
      </c>
    </row>
    <row r="462" spans="1:25" s="228" customFormat="1" ht="20.25">
      <c r="A462" s="257"/>
      <c r="B462" s="232" t="str">
        <f>IF(LEN(A462)=0,"",INDEX('Smelter Reference List'!$A:$A,MATCH($A462,'Smelter Reference List'!$E:$E,0)))</f>
        <v/>
      </c>
      <c r="C462" s="297" t="str">
        <f>IF(LEN(A462)=0,"",INDEX('Smelter Reference List'!$C:$C,MATCH($A462,'Smelter Reference List'!$E:$E,0)))</f>
        <v/>
      </c>
      <c r="D462" s="161" t="str">
        <f ca="1">IF(ISERROR($S462),"",OFFSET('Smelter Reference List'!$C$4,$S462-4,0)&amp;"")</f>
        <v/>
      </c>
      <c r="E462" s="161" t="str">
        <f ca="1">IF(ISERROR($S462),"",OFFSET('Smelter Reference List'!$D$4,$S462-4,0)&amp;"")</f>
        <v/>
      </c>
      <c r="F462" s="161" t="str">
        <f ca="1">IF(ISERROR($S462),"",OFFSET('Smelter Reference List'!$E$4,$S462-4,0))</f>
        <v/>
      </c>
      <c r="G462" s="161" t="str">
        <f ca="1">IF(C462=$U$4,"Enter smelter details", IF(ISERROR($S462),"",OFFSET('Smelter Reference List'!$F$4,$S462-4,0)))</f>
        <v/>
      </c>
      <c r="H462" s="247" t="str">
        <f ca="1">IF(ISERROR($S462),"",OFFSET('Smelter Reference List'!$G$4,$S462-4,0))</f>
        <v/>
      </c>
      <c r="I462" s="248" t="str">
        <f ca="1">IF(ISERROR($S462),"",OFFSET('Smelter Reference List'!$H$4,$S462-4,0))</f>
        <v/>
      </c>
      <c r="J462" s="248" t="str">
        <f ca="1">IF(ISERROR($S462),"",OFFSET('Smelter Reference List'!$I$4,$S462-4,0))</f>
        <v/>
      </c>
      <c r="K462" s="245"/>
      <c r="L462" s="245"/>
      <c r="M462" s="245"/>
      <c r="N462" s="245"/>
      <c r="O462" s="245"/>
      <c r="P462" s="245"/>
      <c r="Q462" s="246"/>
      <c r="R462" s="233"/>
      <c r="S462" s="234" t="e">
        <f>IF(C462="",NA(),MATCH($B462&amp;$C462,'Smelter Reference List'!$J:$J,0))</f>
        <v>#N/A</v>
      </c>
      <c r="T462" s="235"/>
      <c r="U462" s="235">
        <f t="shared" ca="1" si="14"/>
        <v>0</v>
      </c>
      <c r="V462" s="235"/>
      <c r="W462" s="235"/>
      <c r="Y462" s="228" t="str">
        <f t="shared" si="15"/>
        <v/>
      </c>
    </row>
    <row r="463" spans="1:25" s="228" customFormat="1" ht="20.25">
      <c r="A463" s="257"/>
      <c r="B463" s="232" t="str">
        <f>IF(LEN(A463)=0,"",INDEX('Smelter Reference List'!$A:$A,MATCH($A463,'Smelter Reference List'!$E:$E,0)))</f>
        <v/>
      </c>
      <c r="C463" s="297" t="str">
        <f>IF(LEN(A463)=0,"",INDEX('Smelter Reference List'!$C:$C,MATCH($A463,'Smelter Reference List'!$E:$E,0)))</f>
        <v/>
      </c>
      <c r="D463" s="161" t="str">
        <f ca="1">IF(ISERROR($S463),"",OFFSET('Smelter Reference List'!$C$4,$S463-4,0)&amp;"")</f>
        <v/>
      </c>
      <c r="E463" s="161" t="str">
        <f ca="1">IF(ISERROR($S463),"",OFFSET('Smelter Reference List'!$D$4,$S463-4,0)&amp;"")</f>
        <v/>
      </c>
      <c r="F463" s="161" t="str">
        <f ca="1">IF(ISERROR($S463),"",OFFSET('Smelter Reference List'!$E$4,$S463-4,0))</f>
        <v/>
      </c>
      <c r="G463" s="161" t="str">
        <f ca="1">IF(C463=$U$4,"Enter smelter details", IF(ISERROR($S463),"",OFFSET('Smelter Reference List'!$F$4,$S463-4,0)))</f>
        <v/>
      </c>
      <c r="H463" s="247" t="str">
        <f ca="1">IF(ISERROR($S463),"",OFFSET('Smelter Reference List'!$G$4,$S463-4,0))</f>
        <v/>
      </c>
      <c r="I463" s="248" t="str">
        <f ca="1">IF(ISERROR($S463),"",OFFSET('Smelter Reference List'!$H$4,$S463-4,0))</f>
        <v/>
      </c>
      <c r="J463" s="248" t="str">
        <f ca="1">IF(ISERROR($S463),"",OFFSET('Smelter Reference List'!$I$4,$S463-4,0))</f>
        <v/>
      </c>
      <c r="K463" s="245"/>
      <c r="L463" s="245"/>
      <c r="M463" s="245"/>
      <c r="N463" s="245"/>
      <c r="O463" s="245"/>
      <c r="P463" s="245"/>
      <c r="Q463" s="246"/>
      <c r="R463" s="233"/>
      <c r="S463" s="234" t="e">
        <f>IF(C463="",NA(),MATCH($B463&amp;$C463,'Smelter Reference List'!$J:$J,0))</f>
        <v>#N/A</v>
      </c>
      <c r="T463" s="235"/>
      <c r="U463" s="235">
        <f t="shared" ca="1" si="14"/>
        <v>0</v>
      </c>
      <c r="V463" s="235"/>
      <c r="W463" s="235"/>
      <c r="Y463" s="228" t="str">
        <f t="shared" si="15"/>
        <v/>
      </c>
    </row>
    <row r="464" spans="1:25" s="228" customFormat="1" ht="20.25">
      <c r="A464" s="257"/>
      <c r="B464" s="232" t="str">
        <f>IF(LEN(A464)=0,"",INDEX('Smelter Reference List'!$A:$A,MATCH($A464,'Smelter Reference List'!$E:$E,0)))</f>
        <v/>
      </c>
      <c r="C464" s="297" t="str">
        <f>IF(LEN(A464)=0,"",INDEX('Smelter Reference List'!$C:$C,MATCH($A464,'Smelter Reference List'!$E:$E,0)))</f>
        <v/>
      </c>
      <c r="D464" s="161" t="str">
        <f ca="1">IF(ISERROR($S464),"",OFFSET('Smelter Reference List'!$C$4,$S464-4,0)&amp;"")</f>
        <v/>
      </c>
      <c r="E464" s="161" t="str">
        <f ca="1">IF(ISERROR($S464),"",OFFSET('Smelter Reference List'!$D$4,$S464-4,0)&amp;"")</f>
        <v/>
      </c>
      <c r="F464" s="161" t="str">
        <f ca="1">IF(ISERROR($S464),"",OFFSET('Smelter Reference List'!$E$4,$S464-4,0))</f>
        <v/>
      </c>
      <c r="G464" s="161" t="str">
        <f ca="1">IF(C464=$U$4,"Enter smelter details", IF(ISERROR($S464),"",OFFSET('Smelter Reference List'!$F$4,$S464-4,0)))</f>
        <v/>
      </c>
      <c r="H464" s="247" t="str">
        <f ca="1">IF(ISERROR($S464),"",OFFSET('Smelter Reference List'!$G$4,$S464-4,0))</f>
        <v/>
      </c>
      <c r="I464" s="248" t="str">
        <f ca="1">IF(ISERROR($S464),"",OFFSET('Smelter Reference List'!$H$4,$S464-4,0))</f>
        <v/>
      </c>
      <c r="J464" s="248" t="str">
        <f ca="1">IF(ISERROR($S464),"",OFFSET('Smelter Reference List'!$I$4,$S464-4,0))</f>
        <v/>
      </c>
      <c r="K464" s="245"/>
      <c r="L464" s="245"/>
      <c r="M464" s="245"/>
      <c r="N464" s="245"/>
      <c r="O464" s="245"/>
      <c r="P464" s="245"/>
      <c r="Q464" s="246"/>
      <c r="R464" s="233"/>
      <c r="S464" s="234" t="e">
        <f>IF(C464="",NA(),MATCH($B464&amp;$C464,'Smelter Reference List'!$J:$J,0))</f>
        <v>#N/A</v>
      </c>
      <c r="T464" s="235"/>
      <c r="U464" s="235">
        <f t="shared" ca="1" si="14"/>
        <v>0</v>
      </c>
      <c r="V464" s="235"/>
      <c r="W464" s="235"/>
      <c r="Y464" s="228" t="str">
        <f t="shared" si="15"/>
        <v/>
      </c>
    </row>
    <row r="465" spans="1:25" s="228" customFormat="1" ht="20.25">
      <c r="A465" s="257"/>
      <c r="B465" s="232" t="str">
        <f>IF(LEN(A465)=0,"",INDEX('Smelter Reference List'!$A:$A,MATCH($A465,'Smelter Reference List'!$E:$E,0)))</f>
        <v/>
      </c>
      <c r="C465" s="297" t="str">
        <f>IF(LEN(A465)=0,"",INDEX('Smelter Reference List'!$C:$C,MATCH($A465,'Smelter Reference List'!$E:$E,0)))</f>
        <v/>
      </c>
      <c r="D465" s="161" t="str">
        <f ca="1">IF(ISERROR($S465),"",OFFSET('Smelter Reference List'!$C$4,$S465-4,0)&amp;"")</f>
        <v/>
      </c>
      <c r="E465" s="161" t="str">
        <f ca="1">IF(ISERROR($S465),"",OFFSET('Smelter Reference List'!$D$4,$S465-4,0)&amp;"")</f>
        <v/>
      </c>
      <c r="F465" s="161" t="str">
        <f ca="1">IF(ISERROR($S465),"",OFFSET('Smelter Reference List'!$E$4,$S465-4,0))</f>
        <v/>
      </c>
      <c r="G465" s="161" t="str">
        <f ca="1">IF(C465=$U$4,"Enter smelter details", IF(ISERROR($S465),"",OFFSET('Smelter Reference List'!$F$4,$S465-4,0)))</f>
        <v/>
      </c>
      <c r="H465" s="247" t="str">
        <f ca="1">IF(ISERROR($S465),"",OFFSET('Smelter Reference List'!$G$4,$S465-4,0))</f>
        <v/>
      </c>
      <c r="I465" s="248" t="str">
        <f ca="1">IF(ISERROR($S465),"",OFFSET('Smelter Reference List'!$H$4,$S465-4,0))</f>
        <v/>
      </c>
      <c r="J465" s="248" t="str">
        <f ca="1">IF(ISERROR($S465),"",OFFSET('Smelter Reference List'!$I$4,$S465-4,0))</f>
        <v/>
      </c>
      <c r="K465" s="245"/>
      <c r="L465" s="245"/>
      <c r="M465" s="245"/>
      <c r="N465" s="245"/>
      <c r="O465" s="245"/>
      <c r="P465" s="245"/>
      <c r="Q465" s="246"/>
      <c r="R465" s="233"/>
      <c r="S465" s="234" t="e">
        <f>IF(C465="",NA(),MATCH($B465&amp;$C465,'Smelter Reference List'!$J:$J,0))</f>
        <v>#N/A</v>
      </c>
      <c r="T465" s="235"/>
      <c r="U465" s="235">
        <f t="shared" ca="1" si="14"/>
        <v>0</v>
      </c>
      <c r="V465" s="235"/>
      <c r="W465" s="235"/>
      <c r="Y465" s="228" t="str">
        <f t="shared" si="15"/>
        <v/>
      </c>
    </row>
    <row r="466" spans="1:25" s="228" customFormat="1" ht="20.25">
      <c r="A466" s="257"/>
      <c r="B466" s="232" t="str">
        <f>IF(LEN(A466)=0,"",INDEX('Smelter Reference List'!$A:$A,MATCH($A466,'Smelter Reference List'!$E:$E,0)))</f>
        <v/>
      </c>
      <c r="C466" s="297" t="str">
        <f>IF(LEN(A466)=0,"",INDEX('Smelter Reference List'!$C:$C,MATCH($A466,'Smelter Reference List'!$E:$E,0)))</f>
        <v/>
      </c>
      <c r="D466" s="161" t="str">
        <f ca="1">IF(ISERROR($S466),"",OFFSET('Smelter Reference List'!$C$4,$S466-4,0)&amp;"")</f>
        <v/>
      </c>
      <c r="E466" s="161" t="str">
        <f ca="1">IF(ISERROR($S466),"",OFFSET('Smelter Reference List'!$D$4,$S466-4,0)&amp;"")</f>
        <v/>
      </c>
      <c r="F466" s="161" t="str">
        <f ca="1">IF(ISERROR($S466),"",OFFSET('Smelter Reference List'!$E$4,$S466-4,0))</f>
        <v/>
      </c>
      <c r="G466" s="161" t="str">
        <f ca="1">IF(C466=$U$4,"Enter smelter details", IF(ISERROR($S466),"",OFFSET('Smelter Reference List'!$F$4,$S466-4,0)))</f>
        <v/>
      </c>
      <c r="H466" s="247" t="str">
        <f ca="1">IF(ISERROR($S466),"",OFFSET('Smelter Reference List'!$G$4,$S466-4,0))</f>
        <v/>
      </c>
      <c r="I466" s="248" t="str">
        <f ca="1">IF(ISERROR($S466),"",OFFSET('Smelter Reference List'!$H$4,$S466-4,0))</f>
        <v/>
      </c>
      <c r="J466" s="248" t="str">
        <f ca="1">IF(ISERROR($S466),"",OFFSET('Smelter Reference List'!$I$4,$S466-4,0))</f>
        <v/>
      </c>
      <c r="K466" s="245"/>
      <c r="L466" s="245"/>
      <c r="M466" s="245"/>
      <c r="N466" s="245"/>
      <c r="O466" s="245"/>
      <c r="P466" s="245"/>
      <c r="Q466" s="246"/>
      <c r="R466" s="233"/>
      <c r="S466" s="234" t="e">
        <f>IF(C466="",NA(),MATCH($B466&amp;$C466,'Smelter Reference List'!$J:$J,0))</f>
        <v>#N/A</v>
      </c>
      <c r="T466" s="235"/>
      <c r="U466" s="235">
        <f t="shared" ca="1" si="14"/>
        <v>0</v>
      </c>
      <c r="V466" s="235"/>
      <c r="W466" s="235"/>
      <c r="Y466" s="228" t="str">
        <f t="shared" si="15"/>
        <v/>
      </c>
    </row>
    <row r="467" spans="1:25" s="228" customFormat="1" ht="20.25">
      <c r="A467" s="257"/>
      <c r="B467" s="232" t="str">
        <f>IF(LEN(A467)=0,"",INDEX('Smelter Reference List'!$A:$A,MATCH($A467,'Smelter Reference List'!$E:$E,0)))</f>
        <v/>
      </c>
      <c r="C467" s="297" t="str">
        <f>IF(LEN(A467)=0,"",INDEX('Smelter Reference List'!$C:$C,MATCH($A467,'Smelter Reference List'!$E:$E,0)))</f>
        <v/>
      </c>
      <c r="D467" s="161" t="str">
        <f ca="1">IF(ISERROR($S467),"",OFFSET('Smelter Reference List'!$C$4,$S467-4,0)&amp;"")</f>
        <v/>
      </c>
      <c r="E467" s="161" t="str">
        <f ca="1">IF(ISERROR($S467),"",OFFSET('Smelter Reference List'!$D$4,$S467-4,0)&amp;"")</f>
        <v/>
      </c>
      <c r="F467" s="161" t="str">
        <f ca="1">IF(ISERROR($S467),"",OFFSET('Smelter Reference List'!$E$4,$S467-4,0))</f>
        <v/>
      </c>
      <c r="G467" s="161" t="str">
        <f ca="1">IF(C467=$U$4,"Enter smelter details", IF(ISERROR($S467),"",OFFSET('Smelter Reference List'!$F$4,$S467-4,0)))</f>
        <v/>
      </c>
      <c r="H467" s="247" t="str">
        <f ca="1">IF(ISERROR($S467),"",OFFSET('Smelter Reference List'!$G$4,$S467-4,0))</f>
        <v/>
      </c>
      <c r="I467" s="248" t="str">
        <f ca="1">IF(ISERROR($S467),"",OFFSET('Smelter Reference List'!$H$4,$S467-4,0))</f>
        <v/>
      </c>
      <c r="J467" s="248" t="str">
        <f ca="1">IF(ISERROR($S467),"",OFFSET('Smelter Reference List'!$I$4,$S467-4,0))</f>
        <v/>
      </c>
      <c r="K467" s="245"/>
      <c r="L467" s="245"/>
      <c r="M467" s="245"/>
      <c r="N467" s="245"/>
      <c r="O467" s="245"/>
      <c r="P467" s="245"/>
      <c r="Q467" s="246"/>
      <c r="R467" s="233"/>
      <c r="S467" s="234" t="e">
        <f>IF(C467="",NA(),MATCH($B467&amp;$C467,'Smelter Reference List'!$J:$J,0))</f>
        <v>#N/A</v>
      </c>
      <c r="T467" s="235"/>
      <c r="U467" s="235">
        <f t="shared" ca="1" si="14"/>
        <v>0</v>
      </c>
      <c r="V467" s="235"/>
      <c r="W467" s="235"/>
      <c r="Y467" s="228" t="str">
        <f t="shared" si="15"/>
        <v/>
      </c>
    </row>
    <row r="468" spans="1:25" s="228" customFormat="1" ht="20.25">
      <c r="A468" s="257"/>
      <c r="B468" s="232" t="str">
        <f>IF(LEN(A468)=0,"",INDEX('Smelter Reference List'!$A:$A,MATCH($A468,'Smelter Reference List'!$E:$E,0)))</f>
        <v/>
      </c>
      <c r="C468" s="297" t="str">
        <f>IF(LEN(A468)=0,"",INDEX('Smelter Reference List'!$C:$C,MATCH($A468,'Smelter Reference List'!$E:$E,0)))</f>
        <v/>
      </c>
      <c r="D468" s="161" t="str">
        <f ca="1">IF(ISERROR($S468),"",OFFSET('Smelter Reference List'!$C$4,$S468-4,0)&amp;"")</f>
        <v/>
      </c>
      <c r="E468" s="161" t="str">
        <f ca="1">IF(ISERROR($S468),"",OFFSET('Smelter Reference List'!$D$4,$S468-4,0)&amp;"")</f>
        <v/>
      </c>
      <c r="F468" s="161" t="str">
        <f ca="1">IF(ISERROR($S468),"",OFFSET('Smelter Reference List'!$E$4,$S468-4,0))</f>
        <v/>
      </c>
      <c r="G468" s="161" t="str">
        <f ca="1">IF(C468=$U$4,"Enter smelter details", IF(ISERROR($S468),"",OFFSET('Smelter Reference List'!$F$4,$S468-4,0)))</f>
        <v/>
      </c>
      <c r="H468" s="247" t="str">
        <f ca="1">IF(ISERROR($S468),"",OFFSET('Smelter Reference List'!$G$4,$S468-4,0))</f>
        <v/>
      </c>
      <c r="I468" s="248" t="str">
        <f ca="1">IF(ISERROR($S468),"",OFFSET('Smelter Reference List'!$H$4,$S468-4,0))</f>
        <v/>
      </c>
      <c r="J468" s="248" t="str">
        <f ca="1">IF(ISERROR($S468),"",OFFSET('Smelter Reference List'!$I$4,$S468-4,0))</f>
        <v/>
      </c>
      <c r="K468" s="245"/>
      <c r="L468" s="245"/>
      <c r="M468" s="245"/>
      <c r="N468" s="245"/>
      <c r="O468" s="245"/>
      <c r="P468" s="245"/>
      <c r="Q468" s="246"/>
      <c r="R468" s="233"/>
      <c r="S468" s="234" t="e">
        <f>IF(C468="",NA(),MATCH($B468&amp;$C468,'Smelter Reference List'!$J:$J,0))</f>
        <v>#N/A</v>
      </c>
      <c r="T468" s="235"/>
      <c r="U468" s="235">
        <f t="shared" ca="1" si="14"/>
        <v>0</v>
      </c>
      <c r="V468" s="235"/>
      <c r="W468" s="235"/>
      <c r="Y468" s="228" t="str">
        <f t="shared" si="15"/>
        <v/>
      </c>
    </row>
    <row r="469" spans="1:25" s="228" customFormat="1" ht="20.25">
      <c r="A469" s="257"/>
      <c r="B469" s="232" t="str">
        <f>IF(LEN(A469)=0,"",INDEX('Smelter Reference List'!$A:$A,MATCH($A469,'Smelter Reference List'!$E:$E,0)))</f>
        <v/>
      </c>
      <c r="C469" s="297" t="str">
        <f>IF(LEN(A469)=0,"",INDEX('Smelter Reference List'!$C:$C,MATCH($A469,'Smelter Reference List'!$E:$E,0)))</f>
        <v/>
      </c>
      <c r="D469" s="161" t="str">
        <f ca="1">IF(ISERROR($S469),"",OFFSET('Smelter Reference List'!$C$4,$S469-4,0)&amp;"")</f>
        <v/>
      </c>
      <c r="E469" s="161" t="str">
        <f ca="1">IF(ISERROR($S469),"",OFFSET('Smelter Reference List'!$D$4,$S469-4,0)&amp;"")</f>
        <v/>
      </c>
      <c r="F469" s="161" t="str">
        <f ca="1">IF(ISERROR($S469),"",OFFSET('Smelter Reference List'!$E$4,$S469-4,0))</f>
        <v/>
      </c>
      <c r="G469" s="161" t="str">
        <f ca="1">IF(C469=$U$4,"Enter smelter details", IF(ISERROR($S469),"",OFFSET('Smelter Reference List'!$F$4,$S469-4,0)))</f>
        <v/>
      </c>
      <c r="H469" s="247" t="str">
        <f ca="1">IF(ISERROR($S469),"",OFFSET('Smelter Reference List'!$G$4,$S469-4,0))</f>
        <v/>
      </c>
      <c r="I469" s="248" t="str">
        <f ca="1">IF(ISERROR($S469),"",OFFSET('Smelter Reference List'!$H$4,$S469-4,0))</f>
        <v/>
      </c>
      <c r="J469" s="248" t="str">
        <f ca="1">IF(ISERROR($S469),"",OFFSET('Smelter Reference List'!$I$4,$S469-4,0))</f>
        <v/>
      </c>
      <c r="K469" s="245"/>
      <c r="L469" s="245"/>
      <c r="M469" s="245"/>
      <c r="N469" s="245"/>
      <c r="O469" s="245"/>
      <c r="P469" s="245"/>
      <c r="Q469" s="246"/>
      <c r="R469" s="233"/>
      <c r="S469" s="234" t="e">
        <f>IF(C469="",NA(),MATCH($B469&amp;$C469,'Smelter Reference List'!$J:$J,0))</f>
        <v>#N/A</v>
      </c>
      <c r="T469" s="235"/>
      <c r="U469" s="235">
        <f t="shared" ca="1" si="14"/>
        <v>0</v>
      </c>
      <c r="V469" s="235"/>
      <c r="W469" s="235"/>
      <c r="Y469" s="228" t="str">
        <f t="shared" si="15"/>
        <v/>
      </c>
    </row>
    <row r="470" spans="1:25" s="228" customFormat="1" ht="20.25">
      <c r="A470" s="257"/>
      <c r="B470" s="232" t="str">
        <f>IF(LEN(A470)=0,"",INDEX('Smelter Reference List'!$A:$A,MATCH($A470,'Smelter Reference List'!$E:$E,0)))</f>
        <v/>
      </c>
      <c r="C470" s="297" t="str">
        <f>IF(LEN(A470)=0,"",INDEX('Smelter Reference List'!$C:$C,MATCH($A470,'Smelter Reference List'!$E:$E,0)))</f>
        <v/>
      </c>
      <c r="D470" s="161" t="str">
        <f ca="1">IF(ISERROR($S470),"",OFFSET('Smelter Reference List'!$C$4,$S470-4,0)&amp;"")</f>
        <v/>
      </c>
      <c r="E470" s="161" t="str">
        <f ca="1">IF(ISERROR($S470),"",OFFSET('Smelter Reference List'!$D$4,$S470-4,0)&amp;"")</f>
        <v/>
      </c>
      <c r="F470" s="161" t="str">
        <f ca="1">IF(ISERROR($S470),"",OFFSET('Smelter Reference List'!$E$4,$S470-4,0))</f>
        <v/>
      </c>
      <c r="G470" s="161" t="str">
        <f ca="1">IF(C470=$U$4,"Enter smelter details", IF(ISERROR($S470),"",OFFSET('Smelter Reference List'!$F$4,$S470-4,0)))</f>
        <v/>
      </c>
      <c r="H470" s="247" t="str">
        <f ca="1">IF(ISERROR($S470),"",OFFSET('Smelter Reference List'!$G$4,$S470-4,0))</f>
        <v/>
      </c>
      <c r="I470" s="248" t="str">
        <f ca="1">IF(ISERROR($S470),"",OFFSET('Smelter Reference List'!$H$4,$S470-4,0))</f>
        <v/>
      </c>
      <c r="J470" s="248" t="str">
        <f ca="1">IF(ISERROR($S470),"",OFFSET('Smelter Reference List'!$I$4,$S470-4,0))</f>
        <v/>
      </c>
      <c r="K470" s="245"/>
      <c r="L470" s="245"/>
      <c r="M470" s="245"/>
      <c r="N470" s="245"/>
      <c r="O470" s="245"/>
      <c r="P470" s="245"/>
      <c r="Q470" s="246"/>
      <c r="R470" s="233"/>
      <c r="S470" s="234" t="e">
        <f>IF(C470="",NA(),MATCH($B470&amp;$C470,'Smelter Reference List'!$J:$J,0))</f>
        <v>#N/A</v>
      </c>
      <c r="T470" s="235"/>
      <c r="U470" s="235">
        <f t="shared" ca="1" si="14"/>
        <v>0</v>
      </c>
      <c r="V470" s="235"/>
      <c r="W470" s="235"/>
      <c r="Y470" s="228" t="str">
        <f t="shared" si="15"/>
        <v/>
      </c>
    </row>
    <row r="471" spans="1:25" s="228" customFormat="1" ht="20.25">
      <c r="A471" s="257"/>
      <c r="B471" s="232" t="str">
        <f>IF(LEN(A471)=0,"",INDEX('Smelter Reference List'!$A:$A,MATCH($A471,'Smelter Reference List'!$E:$E,0)))</f>
        <v/>
      </c>
      <c r="C471" s="297" t="str">
        <f>IF(LEN(A471)=0,"",INDEX('Smelter Reference List'!$C:$C,MATCH($A471,'Smelter Reference List'!$E:$E,0)))</f>
        <v/>
      </c>
      <c r="D471" s="161" t="str">
        <f ca="1">IF(ISERROR($S471),"",OFFSET('Smelter Reference List'!$C$4,$S471-4,0)&amp;"")</f>
        <v/>
      </c>
      <c r="E471" s="161" t="str">
        <f ca="1">IF(ISERROR($S471),"",OFFSET('Smelter Reference List'!$D$4,$S471-4,0)&amp;"")</f>
        <v/>
      </c>
      <c r="F471" s="161" t="str">
        <f ca="1">IF(ISERROR($S471),"",OFFSET('Smelter Reference List'!$E$4,$S471-4,0))</f>
        <v/>
      </c>
      <c r="G471" s="161" t="str">
        <f ca="1">IF(C471=$U$4,"Enter smelter details", IF(ISERROR($S471),"",OFFSET('Smelter Reference List'!$F$4,$S471-4,0)))</f>
        <v/>
      </c>
      <c r="H471" s="247" t="str">
        <f ca="1">IF(ISERROR($S471),"",OFFSET('Smelter Reference List'!$G$4,$S471-4,0))</f>
        <v/>
      </c>
      <c r="I471" s="248" t="str">
        <f ca="1">IF(ISERROR($S471),"",OFFSET('Smelter Reference List'!$H$4,$S471-4,0))</f>
        <v/>
      </c>
      <c r="J471" s="248" t="str">
        <f ca="1">IF(ISERROR($S471),"",OFFSET('Smelter Reference List'!$I$4,$S471-4,0))</f>
        <v/>
      </c>
      <c r="K471" s="245"/>
      <c r="L471" s="245"/>
      <c r="M471" s="245"/>
      <c r="N471" s="245"/>
      <c r="O471" s="245"/>
      <c r="P471" s="245"/>
      <c r="Q471" s="246"/>
      <c r="R471" s="233"/>
      <c r="S471" s="234" t="e">
        <f>IF(C471="",NA(),MATCH($B471&amp;$C471,'Smelter Reference List'!$J:$J,0))</f>
        <v>#N/A</v>
      </c>
      <c r="T471" s="235"/>
      <c r="U471" s="235">
        <f t="shared" ca="1" si="14"/>
        <v>0</v>
      </c>
      <c r="V471" s="235"/>
      <c r="W471" s="235"/>
      <c r="Y471" s="228" t="str">
        <f t="shared" si="15"/>
        <v/>
      </c>
    </row>
    <row r="472" spans="1:25" s="228" customFormat="1" ht="20.25">
      <c r="A472" s="257"/>
      <c r="B472" s="232" t="str">
        <f>IF(LEN(A472)=0,"",INDEX('Smelter Reference List'!$A:$A,MATCH($A472,'Smelter Reference List'!$E:$E,0)))</f>
        <v/>
      </c>
      <c r="C472" s="297" t="str">
        <f>IF(LEN(A472)=0,"",INDEX('Smelter Reference List'!$C:$C,MATCH($A472,'Smelter Reference List'!$E:$E,0)))</f>
        <v/>
      </c>
      <c r="D472" s="161" t="str">
        <f ca="1">IF(ISERROR($S472),"",OFFSET('Smelter Reference List'!$C$4,$S472-4,0)&amp;"")</f>
        <v/>
      </c>
      <c r="E472" s="161" t="str">
        <f ca="1">IF(ISERROR($S472),"",OFFSET('Smelter Reference List'!$D$4,$S472-4,0)&amp;"")</f>
        <v/>
      </c>
      <c r="F472" s="161" t="str">
        <f ca="1">IF(ISERROR($S472),"",OFFSET('Smelter Reference List'!$E$4,$S472-4,0))</f>
        <v/>
      </c>
      <c r="G472" s="161" t="str">
        <f ca="1">IF(C472=$U$4,"Enter smelter details", IF(ISERROR($S472),"",OFFSET('Smelter Reference List'!$F$4,$S472-4,0)))</f>
        <v/>
      </c>
      <c r="H472" s="247" t="str">
        <f ca="1">IF(ISERROR($S472),"",OFFSET('Smelter Reference List'!$G$4,$S472-4,0))</f>
        <v/>
      </c>
      <c r="I472" s="248" t="str">
        <f ca="1">IF(ISERROR($S472),"",OFFSET('Smelter Reference List'!$H$4,$S472-4,0))</f>
        <v/>
      </c>
      <c r="J472" s="248" t="str">
        <f ca="1">IF(ISERROR($S472),"",OFFSET('Smelter Reference List'!$I$4,$S472-4,0))</f>
        <v/>
      </c>
      <c r="K472" s="245"/>
      <c r="L472" s="245"/>
      <c r="M472" s="245"/>
      <c r="N472" s="245"/>
      <c r="O472" s="245"/>
      <c r="P472" s="245"/>
      <c r="Q472" s="246"/>
      <c r="R472" s="233"/>
      <c r="S472" s="234" t="e">
        <f>IF(C472="",NA(),MATCH($B472&amp;$C472,'Smelter Reference List'!$J:$J,0))</f>
        <v>#N/A</v>
      </c>
      <c r="T472" s="235"/>
      <c r="U472" s="235">
        <f t="shared" ref="U472:U535" ca="1" si="16">IF(AND(C472="Smelter not listed",OR(LEN(D472)=0,LEN(E472)=0)),1,0)</f>
        <v>0</v>
      </c>
      <c r="V472" s="235"/>
      <c r="W472" s="235"/>
      <c r="Y472" s="228" t="str">
        <f t="shared" ref="Y472:Y535" si="17">B472&amp;C472</f>
        <v/>
      </c>
    </row>
    <row r="473" spans="1:25" s="228" customFormat="1" ht="20.25">
      <c r="A473" s="257"/>
      <c r="B473" s="232" t="str">
        <f>IF(LEN(A473)=0,"",INDEX('Smelter Reference List'!$A:$A,MATCH($A473,'Smelter Reference List'!$E:$E,0)))</f>
        <v/>
      </c>
      <c r="C473" s="297" t="str">
        <f>IF(LEN(A473)=0,"",INDEX('Smelter Reference List'!$C:$C,MATCH($A473,'Smelter Reference List'!$E:$E,0)))</f>
        <v/>
      </c>
      <c r="D473" s="161" t="str">
        <f ca="1">IF(ISERROR($S473),"",OFFSET('Smelter Reference List'!$C$4,$S473-4,0)&amp;"")</f>
        <v/>
      </c>
      <c r="E473" s="161" t="str">
        <f ca="1">IF(ISERROR($S473),"",OFFSET('Smelter Reference List'!$D$4,$S473-4,0)&amp;"")</f>
        <v/>
      </c>
      <c r="F473" s="161" t="str">
        <f ca="1">IF(ISERROR($S473),"",OFFSET('Smelter Reference List'!$E$4,$S473-4,0))</f>
        <v/>
      </c>
      <c r="G473" s="161" t="str">
        <f ca="1">IF(C473=$U$4,"Enter smelter details", IF(ISERROR($S473),"",OFFSET('Smelter Reference List'!$F$4,$S473-4,0)))</f>
        <v/>
      </c>
      <c r="H473" s="247" t="str">
        <f ca="1">IF(ISERROR($S473),"",OFFSET('Smelter Reference List'!$G$4,$S473-4,0))</f>
        <v/>
      </c>
      <c r="I473" s="248" t="str">
        <f ca="1">IF(ISERROR($S473),"",OFFSET('Smelter Reference List'!$H$4,$S473-4,0))</f>
        <v/>
      </c>
      <c r="J473" s="248" t="str">
        <f ca="1">IF(ISERROR($S473),"",OFFSET('Smelter Reference List'!$I$4,$S473-4,0))</f>
        <v/>
      </c>
      <c r="K473" s="245"/>
      <c r="L473" s="245"/>
      <c r="M473" s="245"/>
      <c r="N473" s="245"/>
      <c r="O473" s="245"/>
      <c r="P473" s="245"/>
      <c r="Q473" s="246"/>
      <c r="R473" s="233"/>
      <c r="S473" s="234" t="e">
        <f>IF(C473="",NA(),MATCH($B473&amp;$C473,'Smelter Reference List'!$J:$J,0))</f>
        <v>#N/A</v>
      </c>
      <c r="T473" s="235"/>
      <c r="U473" s="235">
        <f t="shared" ca="1" si="16"/>
        <v>0</v>
      </c>
      <c r="V473" s="235"/>
      <c r="W473" s="235"/>
      <c r="Y473" s="228" t="str">
        <f t="shared" si="17"/>
        <v/>
      </c>
    </row>
    <row r="474" spans="1:25" s="228" customFormat="1" ht="20.25">
      <c r="A474" s="257"/>
      <c r="B474" s="232" t="str">
        <f>IF(LEN(A474)=0,"",INDEX('Smelter Reference List'!$A:$A,MATCH($A474,'Smelter Reference List'!$E:$E,0)))</f>
        <v/>
      </c>
      <c r="C474" s="297" t="str">
        <f>IF(LEN(A474)=0,"",INDEX('Smelter Reference List'!$C:$C,MATCH($A474,'Smelter Reference List'!$E:$E,0)))</f>
        <v/>
      </c>
      <c r="D474" s="161" t="str">
        <f ca="1">IF(ISERROR($S474),"",OFFSET('Smelter Reference List'!$C$4,$S474-4,0)&amp;"")</f>
        <v/>
      </c>
      <c r="E474" s="161" t="str">
        <f ca="1">IF(ISERROR($S474),"",OFFSET('Smelter Reference List'!$D$4,$S474-4,0)&amp;"")</f>
        <v/>
      </c>
      <c r="F474" s="161" t="str">
        <f ca="1">IF(ISERROR($S474),"",OFFSET('Smelter Reference List'!$E$4,$S474-4,0))</f>
        <v/>
      </c>
      <c r="G474" s="161" t="str">
        <f ca="1">IF(C474=$U$4,"Enter smelter details", IF(ISERROR($S474),"",OFFSET('Smelter Reference List'!$F$4,$S474-4,0)))</f>
        <v/>
      </c>
      <c r="H474" s="247" t="str">
        <f ca="1">IF(ISERROR($S474),"",OFFSET('Smelter Reference List'!$G$4,$S474-4,0))</f>
        <v/>
      </c>
      <c r="I474" s="248" t="str">
        <f ca="1">IF(ISERROR($S474),"",OFFSET('Smelter Reference List'!$H$4,$S474-4,0))</f>
        <v/>
      </c>
      <c r="J474" s="248" t="str">
        <f ca="1">IF(ISERROR($S474),"",OFFSET('Smelter Reference List'!$I$4,$S474-4,0))</f>
        <v/>
      </c>
      <c r="K474" s="245"/>
      <c r="L474" s="245"/>
      <c r="M474" s="245"/>
      <c r="N474" s="245"/>
      <c r="O474" s="245"/>
      <c r="P474" s="245"/>
      <c r="Q474" s="246"/>
      <c r="R474" s="233"/>
      <c r="S474" s="234" t="e">
        <f>IF(C474="",NA(),MATCH($B474&amp;$C474,'Smelter Reference List'!$J:$J,0))</f>
        <v>#N/A</v>
      </c>
      <c r="T474" s="235"/>
      <c r="U474" s="235">
        <f t="shared" ca="1" si="16"/>
        <v>0</v>
      </c>
      <c r="V474" s="235"/>
      <c r="W474" s="235"/>
      <c r="Y474" s="228" t="str">
        <f t="shared" si="17"/>
        <v/>
      </c>
    </row>
    <row r="475" spans="1:25" s="228" customFormat="1" ht="20.25">
      <c r="A475" s="257"/>
      <c r="B475" s="232" t="str">
        <f>IF(LEN(A475)=0,"",INDEX('Smelter Reference List'!$A:$A,MATCH($A475,'Smelter Reference List'!$E:$E,0)))</f>
        <v/>
      </c>
      <c r="C475" s="297" t="str">
        <f>IF(LEN(A475)=0,"",INDEX('Smelter Reference List'!$C:$C,MATCH($A475,'Smelter Reference List'!$E:$E,0)))</f>
        <v/>
      </c>
      <c r="D475" s="161" t="str">
        <f ca="1">IF(ISERROR($S475),"",OFFSET('Smelter Reference List'!$C$4,$S475-4,0)&amp;"")</f>
        <v/>
      </c>
      <c r="E475" s="161" t="str">
        <f ca="1">IF(ISERROR($S475),"",OFFSET('Smelter Reference List'!$D$4,$S475-4,0)&amp;"")</f>
        <v/>
      </c>
      <c r="F475" s="161" t="str">
        <f ca="1">IF(ISERROR($S475),"",OFFSET('Smelter Reference List'!$E$4,$S475-4,0))</f>
        <v/>
      </c>
      <c r="G475" s="161" t="str">
        <f ca="1">IF(C475=$U$4,"Enter smelter details", IF(ISERROR($S475),"",OFFSET('Smelter Reference List'!$F$4,$S475-4,0)))</f>
        <v/>
      </c>
      <c r="H475" s="247" t="str">
        <f ca="1">IF(ISERROR($S475),"",OFFSET('Smelter Reference List'!$G$4,$S475-4,0))</f>
        <v/>
      </c>
      <c r="I475" s="248" t="str">
        <f ca="1">IF(ISERROR($S475),"",OFFSET('Smelter Reference List'!$H$4,$S475-4,0))</f>
        <v/>
      </c>
      <c r="J475" s="248" t="str">
        <f ca="1">IF(ISERROR($S475),"",OFFSET('Smelter Reference List'!$I$4,$S475-4,0))</f>
        <v/>
      </c>
      <c r="K475" s="245"/>
      <c r="L475" s="245"/>
      <c r="M475" s="245"/>
      <c r="N475" s="245"/>
      <c r="O475" s="245"/>
      <c r="P475" s="245"/>
      <c r="Q475" s="246"/>
      <c r="R475" s="233"/>
      <c r="S475" s="234" t="e">
        <f>IF(C475="",NA(),MATCH($B475&amp;$C475,'Smelter Reference List'!$J:$J,0))</f>
        <v>#N/A</v>
      </c>
      <c r="T475" s="235"/>
      <c r="U475" s="235">
        <f t="shared" ca="1" si="16"/>
        <v>0</v>
      </c>
      <c r="V475" s="235"/>
      <c r="W475" s="235"/>
      <c r="Y475" s="228" t="str">
        <f t="shared" si="17"/>
        <v/>
      </c>
    </row>
    <row r="476" spans="1:25" s="228" customFormat="1" ht="20.25">
      <c r="A476" s="257"/>
      <c r="B476" s="232" t="str">
        <f>IF(LEN(A476)=0,"",INDEX('Smelter Reference List'!$A:$A,MATCH($A476,'Smelter Reference List'!$E:$E,0)))</f>
        <v/>
      </c>
      <c r="C476" s="297" t="str">
        <f>IF(LEN(A476)=0,"",INDEX('Smelter Reference List'!$C:$C,MATCH($A476,'Smelter Reference List'!$E:$E,0)))</f>
        <v/>
      </c>
      <c r="D476" s="161" t="str">
        <f ca="1">IF(ISERROR($S476),"",OFFSET('Smelter Reference List'!$C$4,$S476-4,0)&amp;"")</f>
        <v/>
      </c>
      <c r="E476" s="161" t="str">
        <f ca="1">IF(ISERROR($S476),"",OFFSET('Smelter Reference List'!$D$4,$S476-4,0)&amp;"")</f>
        <v/>
      </c>
      <c r="F476" s="161" t="str">
        <f ca="1">IF(ISERROR($S476),"",OFFSET('Smelter Reference List'!$E$4,$S476-4,0))</f>
        <v/>
      </c>
      <c r="G476" s="161" t="str">
        <f ca="1">IF(C476=$U$4,"Enter smelter details", IF(ISERROR($S476),"",OFFSET('Smelter Reference List'!$F$4,$S476-4,0)))</f>
        <v/>
      </c>
      <c r="H476" s="247" t="str">
        <f ca="1">IF(ISERROR($S476),"",OFFSET('Smelter Reference List'!$G$4,$S476-4,0))</f>
        <v/>
      </c>
      <c r="I476" s="248" t="str">
        <f ca="1">IF(ISERROR($S476),"",OFFSET('Smelter Reference List'!$H$4,$S476-4,0))</f>
        <v/>
      </c>
      <c r="J476" s="248" t="str">
        <f ca="1">IF(ISERROR($S476),"",OFFSET('Smelter Reference List'!$I$4,$S476-4,0))</f>
        <v/>
      </c>
      <c r="K476" s="245"/>
      <c r="L476" s="245"/>
      <c r="M476" s="245"/>
      <c r="N476" s="245"/>
      <c r="O476" s="245"/>
      <c r="P476" s="245"/>
      <c r="Q476" s="246"/>
      <c r="R476" s="233"/>
      <c r="S476" s="234" t="e">
        <f>IF(C476="",NA(),MATCH($B476&amp;$C476,'Smelter Reference List'!$J:$J,0))</f>
        <v>#N/A</v>
      </c>
      <c r="T476" s="235"/>
      <c r="U476" s="235">
        <f t="shared" ca="1" si="16"/>
        <v>0</v>
      </c>
      <c r="V476" s="235"/>
      <c r="W476" s="235"/>
      <c r="Y476" s="228" t="str">
        <f t="shared" si="17"/>
        <v/>
      </c>
    </row>
    <row r="477" spans="1:25" s="228" customFormat="1" ht="20.25">
      <c r="A477" s="257"/>
      <c r="B477" s="232" t="str">
        <f>IF(LEN(A477)=0,"",INDEX('Smelter Reference List'!$A:$A,MATCH($A477,'Smelter Reference List'!$E:$E,0)))</f>
        <v/>
      </c>
      <c r="C477" s="297" t="str">
        <f>IF(LEN(A477)=0,"",INDEX('Smelter Reference List'!$C:$C,MATCH($A477,'Smelter Reference List'!$E:$E,0)))</f>
        <v/>
      </c>
      <c r="D477" s="161" t="str">
        <f ca="1">IF(ISERROR($S477),"",OFFSET('Smelter Reference List'!$C$4,$S477-4,0)&amp;"")</f>
        <v/>
      </c>
      <c r="E477" s="161" t="str">
        <f ca="1">IF(ISERROR($S477),"",OFFSET('Smelter Reference List'!$D$4,$S477-4,0)&amp;"")</f>
        <v/>
      </c>
      <c r="F477" s="161" t="str">
        <f ca="1">IF(ISERROR($S477),"",OFFSET('Smelter Reference List'!$E$4,$S477-4,0))</f>
        <v/>
      </c>
      <c r="G477" s="161" t="str">
        <f ca="1">IF(C477=$U$4,"Enter smelter details", IF(ISERROR($S477),"",OFFSET('Smelter Reference List'!$F$4,$S477-4,0)))</f>
        <v/>
      </c>
      <c r="H477" s="247" t="str">
        <f ca="1">IF(ISERROR($S477),"",OFFSET('Smelter Reference List'!$G$4,$S477-4,0))</f>
        <v/>
      </c>
      <c r="I477" s="248" t="str">
        <f ca="1">IF(ISERROR($S477),"",OFFSET('Smelter Reference List'!$H$4,$S477-4,0))</f>
        <v/>
      </c>
      <c r="J477" s="248" t="str">
        <f ca="1">IF(ISERROR($S477),"",OFFSET('Smelter Reference List'!$I$4,$S477-4,0))</f>
        <v/>
      </c>
      <c r="K477" s="245"/>
      <c r="L477" s="245"/>
      <c r="M477" s="245"/>
      <c r="N477" s="245"/>
      <c r="O477" s="245"/>
      <c r="P477" s="245"/>
      <c r="Q477" s="246"/>
      <c r="R477" s="233"/>
      <c r="S477" s="234" t="e">
        <f>IF(C477="",NA(),MATCH($B477&amp;$C477,'Smelter Reference List'!$J:$J,0))</f>
        <v>#N/A</v>
      </c>
      <c r="T477" s="235"/>
      <c r="U477" s="235">
        <f t="shared" ca="1" si="16"/>
        <v>0</v>
      </c>
      <c r="V477" s="235"/>
      <c r="W477" s="235"/>
      <c r="Y477" s="228" t="str">
        <f t="shared" si="17"/>
        <v/>
      </c>
    </row>
    <row r="478" spans="1:25" s="228" customFormat="1" ht="20.25">
      <c r="A478" s="257"/>
      <c r="B478" s="232" t="str">
        <f>IF(LEN(A478)=0,"",INDEX('Smelter Reference List'!$A:$A,MATCH($A478,'Smelter Reference List'!$E:$E,0)))</f>
        <v/>
      </c>
      <c r="C478" s="297" t="str">
        <f>IF(LEN(A478)=0,"",INDEX('Smelter Reference List'!$C:$C,MATCH($A478,'Smelter Reference List'!$E:$E,0)))</f>
        <v/>
      </c>
      <c r="D478" s="161" t="str">
        <f ca="1">IF(ISERROR($S478),"",OFFSET('Smelter Reference List'!$C$4,$S478-4,0)&amp;"")</f>
        <v/>
      </c>
      <c r="E478" s="161" t="str">
        <f ca="1">IF(ISERROR($S478),"",OFFSET('Smelter Reference List'!$D$4,$S478-4,0)&amp;"")</f>
        <v/>
      </c>
      <c r="F478" s="161" t="str">
        <f ca="1">IF(ISERROR($S478),"",OFFSET('Smelter Reference List'!$E$4,$S478-4,0))</f>
        <v/>
      </c>
      <c r="G478" s="161" t="str">
        <f ca="1">IF(C478=$U$4,"Enter smelter details", IF(ISERROR($S478),"",OFFSET('Smelter Reference List'!$F$4,$S478-4,0)))</f>
        <v/>
      </c>
      <c r="H478" s="247" t="str">
        <f ca="1">IF(ISERROR($S478),"",OFFSET('Smelter Reference List'!$G$4,$S478-4,0))</f>
        <v/>
      </c>
      <c r="I478" s="248" t="str">
        <f ca="1">IF(ISERROR($S478),"",OFFSET('Smelter Reference List'!$H$4,$S478-4,0))</f>
        <v/>
      </c>
      <c r="J478" s="248" t="str">
        <f ca="1">IF(ISERROR($S478),"",OFFSET('Smelter Reference List'!$I$4,$S478-4,0))</f>
        <v/>
      </c>
      <c r="K478" s="245"/>
      <c r="L478" s="245"/>
      <c r="M478" s="245"/>
      <c r="N478" s="245"/>
      <c r="O478" s="245"/>
      <c r="P478" s="245"/>
      <c r="Q478" s="246"/>
      <c r="R478" s="233"/>
      <c r="S478" s="234" t="e">
        <f>IF(C478="",NA(),MATCH($B478&amp;$C478,'Smelter Reference List'!$J:$J,0))</f>
        <v>#N/A</v>
      </c>
      <c r="T478" s="235"/>
      <c r="U478" s="235">
        <f t="shared" ca="1" si="16"/>
        <v>0</v>
      </c>
      <c r="V478" s="235"/>
      <c r="W478" s="235"/>
      <c r="Y478" s="228" t="str">
        <f t="shared" si="17"/>
        <v/>
      </c>
    </row>
    <row r="479" spans="1:25" s="228" customFormat="1" ht="20.25">
      <c r="A479" s="257"/>
      <c r="B479" s="232" t="str">
        <f>IF(LEN(A479)=0,"",INDEX('Smelter Reference List'!$A:$A,MATCH($A479,'Smelter Reference List'!$E:$E,0)))</f>
        <v/>
      </c>
      <c r="C479" s="297" t="str">
        <f>IF(LEN(A479)=0,"",INDEX('Smelter Reference List'!$C:$C,MATCH($A479,'Smelter Reference List'!$E:$E,0)))</f>
        <v/>
      </c>
      <c r="D479" s="161" t="str">
        <f ca="1">IF(ISERROR($S479),"",OFFSET('Smelter Reference List'!$C$4,$S479-4,0)&amp;"")</f>
        <v/>
      </c>
      <c r="E479" s="161" t="str">
        <f ca="1">IF(ISERROR($S479),"",OFFSET('Smelter Reference List'!$D$4,$S479-4,0)&amp;"")</f>
        <v/>
      </c>
      <c r="F479" s="161" t="str">
        <f ca="1">IF(ISERROR($S479),"",OFFSET('Smelter Reference List'!$E$4,$S479-4,0))</f>
        <v/>
      </c>
      <c r="G479" s="161" t="str">
        <f ca="1">IF(C479=$U$4,"Enter smelter details", IF(ISERROR($S479),"",OFFSET('Smelter Reference List'!$F$4,$S479-4,0)))</f>
        <v/>
      </c>
      <c r="H479" s="247" t="str">
        <f ca="1">IF(ISERROR($S479),"",OFFSET('Smelter Reference List'!$G$4,$S479-4,0))</f>
        <v/>
      </c>
      <c r="I479" s="248" t="str">
        <f ca="1">IF(ISERROR($S479),"",OFFSET('Smelter Reference List'!$H$4,$S479-4,0))</f>
        <v/>
      </c>
      <c r="J479" s="248" t="str">
        <f ca="1">IF(ISERROR($S479),"",OFFSET('Smelter Reference List'!$I$4,$S479-4,0))</f>
        <v/>
      </c>
      <c r="K479" s="245"/>
      <c r="L479" s="245"/>
      <c r="M479" s="245"/>
      <c r="N479" s="245"/>
      <c r="O479" s="245"/>
      <c r="P479" s="245"/>
      <c r="Q479" s="246"/>
      <c r="R479" s="233"/>
      <c r="S479" s="234" t="e">
        <f>IF(C479="",NA(),MATCH($B479&amp;$C479,'Smelter Reference List'!$J:$J,0))</f>
        <v>#N/A</v>
      </c>
      <c r="T479" s="235"/>
      <c r="U479" s="235">
        <f t="shared" ca="1" si="16"/>
        <v>0</v>
      </c>
      <c r="V479" s="235"/>
      <c r="W479" s="235"/>
      <c r="Y479" s="228" t="str">
        <f t="shared" si="17"/>
        <v/>
      </c>
    </row>
    <row r="480" spans="1:25" s="228" customFormat="1" ht="20.25">
      <c r="A480" s="257"/>
      <c r="B480" s="232" t="str">
        <f>IF(LEN(A480)=0,"",INDEX('Smelter Reference List'!$A:$A,MATCH($A480,'Smelter Reference List'!$E:$E,0)))</f>
        <v/>
      </c>
      <c r="C480" s="297" t="str">
        <f>IF(LEN(A480)=0,"",INDEX('Smelter Reference List'!$C:$C,MATCH($A480,'Smelter Reference List'!$E:$E,0)))</f>
        <v/>
      </c>
      <c r="D480" s="161" t="str">
        <f ca="1">IF(ISERROR($S480),"",OFFSET('Smelter Reference List'!$C$4,$S480-4,0)&amp;"")</f>
        <v/>
      </c>
      <c r="E480" s="161" t="str">
        <f ca="1">IF(ISERROR($S480),"",OFFSET('Smelter Reference List'!$D$4,$S480-4,0)&amp;"")</f>
        <v/>
      </c>
      <c r="F480" s="161" t="str">
        <f ca="1">IF(ISERROR($S480),"",OFFSET('Smelter Reference List'!$E$4,$S480-4,0))</f>
        <v/>
      </c>
      <c r="G480" s="161" t="str">
        <f ca="1">IF(C480=$U$4,"Enter smelter details", IF(ISERROR($S480),"",OFFSET('Smelter Reference List'!$F$4,$S480-4,0)))</f>
        <v/>
      </c>
      <c r="H480" s="247" t="str">
        <f ca="1">IF(ISERROR($S480),"",OFFSET('Smelter Reference List'!$G$4,$S480-4,0))</f>
        <v/>
      </c>
      <c r="I480" s="248" t="str">
        <f ca="1">IF(ISERROR($S480),"",OFFSET('Smelter Reference List'!$H$4,$S480-4,0))</f>
        <v/>
      </c>
      <c r="J480" s="248" t="str">
        <f ca="1">IF(ISERROR($S480),"",OFFSET('Smelter Reference List'!$I$4,$S480-4,0))</f>
        <v/>
      </c>
      <c r="K480" s="245"/>
      <c r="L480" s="245"/>
      <c r="M480" s="245"/>
      <c r="N480" s="245"/>
      <c r="O480" s="245"/>
      <c r="P480" s="245"/>
      <c r="Q480" s="246"/>
      <c r="R480" s="233"/>
      <c r="S480" s="234" t="e">
        <f>IF(C480="",NA(),MATCH($B480&amp;$C480,'Smelter Reference List'!$J:$J,0))</f>
        <v>#N/A</v>
      </c>
      <c r="T480" s="235"/>
      <c r="U480" s="235">
        <f t="shared" ca="1" si="16"/>
        <v>0</v>
      </c>
      <c r="V480" s="235"/>
      <c r="W480" s="235"/>
      <c r="Y480" s="228" t="str">
        <f t="shared" si="17"/>
        <v/>
      </c>
    </row>
    <row r="481" spans="1:25" s="228" customFormat="1" ht="20.25">
      <c r="A481" s="257"/>
      <c r="B481" s="232" t="str">
        <f>IF(LEN(A481)=0,"",INDEX('Smelter Reference List'!$A:$A,MATCH($A481,'Smelter Reference List'!$E:$E,0)))</f>
        <v/>
      </c>
      <c r="C481" s="297" t="str">
        <f>IF(LEN(A481)=0,"",INDEX('Smelter Reference List'!$C:$C,MATCH($A481,'Smelter Reference List'!$E:$E,0)))</f>
        <v/>
      </c>
      <c r="D481" s="161" t="str">
        <f ca="1">IF(ISERROR($S481),"",OFFSET('Smelter Reference List'!$C$4,$S481-4,0)&amp;"")</f>
        <v/>
      </c>
      <c r="E481" s="161" t="str">
        <f ca="1">IF(ISERROR($S481),"",OFFSET('Smelter Reference List'!$D$4,$S481-4,0)&amp;"")</f>
        <v/>
      </c>
      <c r="F481" s="161" t="str">
        <f ca="1">IF(ISERROR($S481),"",OFFSET('Smelter Reference List'!$E$4,$S481-4,0))</f>
        <v/>
      </c>
      <c r="G481" s="161" t="str">
        <f ca="1">IF(C481=$U$4,"Enter smelter details", IF(ISERROR($S481),"",OFFSET('Smelter Reference List'!$F$4,$S481-4,0)))</f>
        <v/>
      </c>
      <c r="H481" s="247" t="str">
        <f ca="1">IF(ISERROR($S481),"",OFFSET('Smelter Reference List'!$G$4,$S481-4,0))</f>
        <v/>
      </c>
      <c r="I481" s="248" t="str">
        <f ca="1">IF(ISERROR($S481),"",OFFSET('Smelter Reference List'!$H$4,$S481-4,0))</f>
        <v/>
      </c>
      <c r="J481" s="248" t="str">
        <f ca="1">IF(ISERROR($S481),"",OFFSET('Smelter Reference List'!$I$4,$S481-4,0))</f>
        <v/>
      </c>
      <c r="K481" s="245"/>
      <c r="L481" s="245"/>
      <c r="M481" s="245"/>
      <c r="N481" s="245"/>
      <c r="O481" s="245"/>
      <c r="P481" s="245"/>
      <c r="Q481" s="246"/>
      <c r="R481" s="233"/>
      <c r="S481" s="234" t="e">
        <f>IF(C481="",NA(),MATCH($B481&amp;$C481,'Smelter Reference List'!$J:$J,0))</f>
        <v>#N/A</v>
      </c>
      <c r="T481" s="235"/>
      <c r="U481" s="235">
        <f t="shared" ca="1" si="16"/>
        <v>0</v>
      </c>
      <c r="V481" s="235"/>
      <c r="W481" s="235"/>
      <c r="Y481" s="228" t="str">
        <f t="shared" si="17"/>
        <v/>
      </c>
    </row>
    <row r="482" spans="1:25" s="228" customFormat="1" ht="20.25">
      <c r="A482" s="257"/>
      <c r="B482" s="232" t="str">
        <f>IF(LEN(A482)=0,"",INDEX('Smelter Reference List'!$A:$A,MATCH($A482,'Smelter Reference List'!$E:$E,0)))</f>
        <v/>
      </c>
      <c r="C482" s="297" t="str">
        <f>IF(LEN(A482)=0,"",INDEX('Smelter Reference List'!$C:$C,MATCH($A482,'Smelter Reference List'!$E:$E,0)))</f>
        <v/>
      </c>
      <c r="D482" s="161" t="str">
        <f ca="1">IF(ISERROR($S482),"",OFFSET('Smelter Reference List'!$C$4,$S482-4,0)&amp;"")</f>
        <v/>
      </c>
      <c r="E482" s="161" t="str">
        <f ca="1">IF(ISERROR($S482),"",OFFSET('Smelter Reference List'!$D$4,$S482-4,0)&amp;"")</f>
        <v/>
      </c>
      <c r="F482" s="161" t="str">
        <f ca="1">IF(ISERROR($S482),"",OFFSET('Smelter Reference List'!$E$4,$S482-4,0))</f>
        <v/>
      </c>
      <c r="G482" s="161" t="str">
        <f ca="1">IF(C482=$U$4,"Enter smelter details", IF(ISERROR($S482),"",OFFSET('Smelter Reference List'!$F$4,$S482-4,0)))</f>
        <v/>
      </c>
      <c r="H482" s="247" t="str">
        <f ca="1">IF(ISERROR($S482),"",OFFSET('Smelter Reference List'!$G$4,$S482-4,0))</f>
        <v/>
      </c>
      <c r="I482" s="248" t="str">
        <f ca="1">IF(ISERROR($S482),"",OFFSET('Smelter Reference List'!$H$4,$S482-4,0))</f>
        <v/>
      </c>
      <c r="J482" s="248" t="str">
        <f ca="1">IF(ISERROR($S482),"",OFFSET('Smelter Reference List'!$I$4,$S482-4,0))</f>
        <v/>
      </c>
      <c r="K482" s="245"/>
      <c r="L482" s="245"/>
      <c r="M482" s="245"/>
      <c r="N482" s="245"/>
      <c r="O482" s="245"/>
      <c r="P482" s="245"/>
      <c r="Q482" s="246"/>
      <c r="R482" s="233"/>
      <c r="S482" s="234" t="e">
        <f>IF(C482="",NA(),MATCH($B482&amp;$C482,'Smelter Reference List'!$J:$J,0))</f>
        <v>#N/A</v>
      </c>
      <c r="T482" s="235"/>
      <c r="U482" s="235">
        <f t="shared" ca="1" si="16"/>
        <v>0</v>
      </c>
      <c r="V482" s="235"/>
      <c r="W482" s="235"/>
      <c r="Y482" s="228" t="str">
        <f t="shared" si="17"/>
        <v/>
      </c>
    </row>
    <row r="483" spans="1:25" s="228" customFormat="1" ht="20.25">
      <c r="A483" s="257"/>
      <c r="B483" s="232" t="str">
        <f>IF(LEN(A483)=0,"",INDEX('Smelter Reference List'!$A:$A,MATCH($A483,'Smelter Reference List'!$E:$E,0)))</f>
        <v/>
      </c>
      <c r="C483" s="297" t="str">
        <f>IF(LEN(A483)=0,"",INDEX('Smelter Reference List'!$C:$C,MATCH($A483,'Smelter Reference List'!$E:$E,0)))</f>
        <v/>
      </c>
      <c r="D483" s="161" t="str">
        <f ca="1">IF(ISERROR($S483),"",OFFSET('Smelter Reference List'!$C$4,$S483-4,0)&amp;"")</f>
        <v/>
      </c>
      <c r="E483" s="161" t="str">
        <f ca="1">IF(ISERROR($S483),"",OFFSET('Smelter Reference List'!$D$4,$S483-4,0)&amp;"")</f>
        <v/>
      </c>
      <c r="F483" s="161" t="str">
        <f ca="1">IF(ISERROR($S483),"",OFFSET('Smelter Reference List'!$E$4,$S483-4,0))</f>
        <v/>
      </c>
      <c r="G483" s="161" t="str">
        <f ca="1">IF(C483=$U$4,"Enter smelter details", IF(ISERROR($S483),"",OFFSET('Smelter Reference List'!$F$4,$S483-4,0)))</f>
        <v/>
      </c>
      <c r="H483" s="247" t="str">
        <f ca="1">IF(ISERROR($S483),"",OFFSET('Smelter Reference List'!$G$4,$S483-4,0))</f>
        <v/>
      </c>
      <c r="I483" s="248" t="str">
        <f ca="1">IF(ISERROR($S483),"",OFFSET('Smelter Reference List'!$H$4,$S483-4,0))</f>
        <v/>
      </c>
      <c r="J483" s="248" t="str">
        <f ca="1">IF(ISERROR($S483),"",OFFSET('Smelter Reference List'!$I$4,$S483-4,0))</f>
        <v/>
      </c>
      <c r="K483" s="245"/>
      <c r="L483" s="245"/>
      <c r="M483" s="245"/>
      <c r="N483" s="245"/>
      <c r="O483" s="245"/>
      <c r="P483" s="245"/>
      <c r="Q483" s="246"/>
      <c r="R483" s="233"/>
      <c r="S483" s="234" t="e">
        <f>IF(C483="",NA(),MATCH($B483&amp;$C483,'Smelter Reference List'!$J:$J,0))</f>
        <v>#N/A</v>
      </c>
      <c r="T483" s="235"/>
      <c r="U483" s="235">
        <f t="shared" ca="1" si="16"/>
        <v>0</v>
      </c>
      <c r="V483" s="235"/>
      <c r="W483" s="235"/>
      <c r="Y483" s="228" t="str">
        <f t="shared" si="17"/>
        <v/>
      </c>
    </row>
    <row r="484" spans="1:25" s="228" customFormat="1" ht="20.25">
      <c r="A484" s="257"/>
      <c r="B484" s="232" t="str">
        <f>IF(LEN(A484)=0,"",INDEX('Smelter Reference List'!$A:$A,MATCH($A484,'Smelter Reference List'!$E:$E,0)))</f>
        <v/>
      </c>
      <c r="C484" s="297" t="str">
        <f>IF(LEN(A484)=0,"",INDEX('Smelter Reference List'!$C:$C,MATCH($A484,'Smelter Reference List'!$E:$E,0)))</f>
        <v/>
      </c>
      <c r="D484" s="161" t="str">
        <f ca="1">IF(ISERROR($S484),"",OFFSET('Smelter Reference List'!$C$4,$S484-4,0)&amp;"")</f>
        <v/>
      </c>
      <c r="E484" s="161" t="str">
        <f ca="1">IF(ISERROR($S484),"",OFFSET('Smelter Reference List'!$D$4,$S484-4,0)&amp;"")</f>
        <v/>
      </c>
      <c r="F484" s="161" t="str">
        <f ca="1">IF(ISERROR($S484),"",OFFSET('Smelter Reference List'!$E$4,$S484-4,0))</f>
        <v/>
      </c>
      <c r="G484" s="161" t="str">
        <f ca="1">IF(C484=$U$4,"Enter smelter details", IF(ISERROR($S484),"",OFFSET('Smelter Reference List'!$F$4,$S484-4,0)))</f>
        <v/>
      </c>
      <c r="H484" s="247" t="str">
        <f ca="1">IF(ISERROR($S484),"",OFFSET('Smelter Reference List'!$G$4,$S484-4,0))</f>
        <v/>
      </c>
      <c r="I484" s="248" t="str">
        <f ca="1">IF(ISERROR($S484),"",OFFSET('Smelter Reference List'!$H$4,$S484-4,0))</f>
        <v/>
      </c>
      <c r="J484" s="248" t="str">
        <f ca="1">IF(ISERROR($S484),"",OFFSET('Smelter Reference List'!$I$4,$S484-4,0))</f>
        <v/>
      </c>
      <c r="K484" s="245"/>
      <c r="L484" s="245"/>
      <c r="M484" s="245"/>
      <c r="N484" s="245"/>
      <c r="O484" s="245"/>
      <c r="P484" s="245"/>
      <c r="Q484" s="246"/>
      <c r="R484" s="233"/>
      <c r="S484" s="234" t="e">
        <f>IF(C484="",NA(),MATCH($B484&amp;$C484,'Smelter Reference List'!$J:$J,0))</f>
        <v>#N/A</v>
      </c>
      <c r="T484" s="235"/>
      <c r="U484" s="235">
        <f t="shared" ca="1" si="16"/>
        <v>0</v>
      </c>
      <c r="V484" s="235"/>
      <c r="W484" s="235"/>
      <c r="Y484" s="228" t="str">
        <f t="shared" si="17"/>
        <v/>
      </c>
    </row>
    <row r="485" spans="1:25" s="228" customFormat="1" ht="20.25">
      <c r="A485" s="257"/>
      <c r="B485" s="232" t="str">
        <f>IF(LEN(A485)=0,"",INDEX('Smelter Reference List'!$A:$A,MATCH($A485,'Smelter Reference List'!$E:$E,0)))</f>
        <v/>
      </c>
      <c r="C485" s="297" t="str">
        <f>IF(LEN(A485)=0,"",INDEX('Smelter Reference List'!$C:$C,MATCH($A485,'Smelter Reference List'!$E:$E,0)))</f>
        <v/>
      </c>
      <c r="D485" s="161" t="str">
        <f ca="1">IF(ISERROR($S485),"",OFFSET('Smelter Reference List'!$C$4,$S485-4,0)&amp;"")</f>
        <v/>
      </c>
      <c r="E485" s="161" t="str">
        <f ca="1">IF(ISERROR($S485),"",OFFSET('Smelter Reference List'!$D$4,$S485-4,0)&amp;"")</f>
        <v/>
      </c>
      <c r="F485" s="161" t="str">
        <f ca="1">IF(ISERROR($S485),"",OFFSET('Smelter Reference List'!$E$4,$S485-4,0))</f>
        <v/>
      </c>
      <c r="G485" s="161" t="str">
        <f ca="1">IF(C485=$U$4,"Enter smelter details", IF(ISERROR($S485),"",OFFSET('Smelter Reference List'!$F$4,$S485-4,0)))</f>
        <v/>
      </c>
      <c r="H485" s="247" t="str">
        <f ca="1">IF(ISERROR($S485),"",OFFSET('Smelter Reference List'!$G$4,$S485-4,0))</f>
        <v/>
      </c>
      <c r="I485" s="248" t="str">
        <f ca="1">IF(ISERROR($S485),"",OFFSET('Smelter Reference List'!$H$4,$S485-4,0))</f>
        <v/>
      </c>
      <c r="J485" s="248" t="str">
        <f ca="1">IF(ISERROR($S485),"",OFFSET('Smelter Reference List'!$I$4,$S485-4,0))</f>
        <v/>
      </c>
      <c r="K485" s="245"/>
      <c r="L485" s="245"/>
      <c r="M485" s="245"/>
      <c r="N485" s="245"/>
      <c r="O485" s="245"/>
      <c r="P485" s="245"/>
      <c r="Q485" s="246"/>
      <c r="R485" s="233"/>
      <c r="S485" s="234" t="e">
        <f>IF(C485="",NA(),MATCH($B485&amp;$C485,'Smelter Reference List'!$J:$J,0))</f>
        <v>#N/A</v>
      </c>
      <c r="T485" s="235"/>
      <c r="U485" s="235">
        <f t="shared" ca="1" si="16"/>
        <v>0</v>
      </c>
      <c r="V485" s="235"/>
      <c r="W485" s="235"/>
      <c r="Y485" s="228" t="str">
        <f t="shared" si="17"/>
        <v/>
      </c>
    </row>
    <row r="486" spans="1:25" s="228" customFormat="1" ht="20.25">
      <c r="A486" s="257"/>
      <c r="B486" s="232" t="str">
        <f>IF(LEN(A486)=0,"",INDEX('Smelter Reference List'!$A:$A,MATCH($A486,'Smelter Reference List'!$E:$E,0)))</f>
        <v/>
      </c>
      <c r="C486" s="297" t="str">
        <f>IF(LEN(A486)=0,"",INDEX('Smelter Reference List'!$C:$C,MATCH($A486,'Smelter Reference List'!$E:$E,0)))</f>
        <v/>
      </c>
      <c r="D486" s="161" t="str">
        <f ca="1">IF(ISERROR($S486),"",OFFSET('Smelter Reference List'!$C$4,$S486-4,0)&amp;"")</f>
        <v/>
      </c>
      <c r="E486" s="161" t="str">
        <f ca="1">IF(ISERROR($S486),"",OFFSET('Smelter Reference List'!$D$4,$S486-4,0)&amp;"")</f>
        <v/>
      </c>
      <c r="F486" s="161" t="str">
        <f ca="1">IF(ISERROR($S486),"",OFFSET('Smelter Reference List'!$E$4,$S486-4,0))</f>
        <v/>
      </c>
      <c r="G486" s="161" t="str">
        <f ca="1">IF(C486=$U$4,"Enter smelter details", IF(ISERROR($S486),"",OFFSET('Smelter Reference List'!$F$4,$S486-4,0)))</f>
        <v/>
      </c>
      <c r="H486" s="247" t="str">
        <f ca="1">IF(ISERROR($S486),"",OFFSET('Smelter Reference List'!$G$4,$S486-4,0))</f>
        <v/>
      </c>
      <c r="I486" s="248" t="str">
        <f ca="1">IF(ISERROR($S486),"",OFFSET('Smelter Reference List'!$H$4,$S486-4,0))</f>
        <v/>
      </c>
      <c r="J486" s="248" t="str">
        <f ca="1">IF(ISERROR($S486),"",OFFSET('Smelter Reference List'!$I$4,$S486-4,0))</f>
        <v/>
      </c>
      <c r="K486" s="245"/>
      <c r="L486" s="245"/>
      <c r="M486" s="245"/>
      <c r="N486" s="245"/>
      <c r="O486" s="245"/>
      <c r="P486" s="245"/>
      <c r="Q486" s="246"/>
      <c r="R486" s="233"/>
      <c r="S486" s="234" t="e">
        <f>IF(C486="",NA(),MATCH($B486&amp;$C486,'Smelter Reference List'!$J:$J,0))</f>
        <v>#N/A</v>
      </c>
      <c r="T486" s="235"/>
      <c r="U486" s="235">
        <f t="shared" ca="1" si="16"/>
        <v>0</v>
      </c>
      <c r="V486" s="235"/>
      <c r="W486" s="235"/>
      <c r="Y486" s="228" t="str">
        <f t="shared" si="17"/>
        <v/>
      </c>
    </row>
    <row r="487" spans="1:25" s="228" customFormat="1" ht="20.25">
      <c r="A487" s="257"/>
      <c r="B487" s="232" t="str">
        <f>IF(LEN(A487)=0,"",INDEX('Smelter Reference List'!$A:$A,MATCH($A487,'Smelter Reference List'!$E:$E,0)))</f>
        <v/>
      </c>
      <c r="C487" s="297" t="str">
        <f>IF(LEN(A487)=0,"",INDEX('Smelter Reference List'!$C:$C,MATCH($A487,'Smelter Reference List'!$E:$E,0)))</f>
        <v/>
      </c>
      <c r="D487" s="161" t="str">
        <f ca="1">IF(ISERROR($S487),"",OFFSET('Smelter Reference List'!$C$4,$S487-4,0)&amp;"")</f>
        <v/>
      </c>
      <c r="E487" s="161" t="str">
        <f ca="1">IF(ISERROR($S487),"",OFFSET('Smelter Reference List'!$D$4,$S487-4,0)&amp;"")</f>
        <v/>
      </c>
      <c r="F487" s="161" t="str">
        <f ca="1">IF(ISERROR($S487),"",OFFSET('Smelter Reference List'!$E$4,$S487-4,0))</f>
        <v/>
      </c>
      <c r="G487" s="161" t="str">
        <f ca="1">IF(C487=$U$4,"Enter smelter details", IF(ISERROR($S487),"",OFFSET('Smelter Reference List'!$F$4,$S487-4,0)))</f>
        <v/>
      </c>
      <c r="H487" s="247" t="str">
        <f ca="1">IF(ISERROR($S487),"",OFFSET('Smelter Reference List'!$G$4,$S487-4,0))</f>
        <v/>
      </c>
      <c r="I487" s="248" t="str">
        <f ca="1">IF(ISERROR($S487),"",OFFSET('Smelter Reference List'!$H$4,$S487-4,0))</f>
        <v/>
      </c>
      <c r="J487" s="248" t="str">
        <f ca="1">IF(ISERROR($S487),"",OFFSET('Smelter Reference List'!$I$4,$S487-4,0))</f>
        <v/>
      </c>
      <c r="K487" s="245"/>
      <c r="L487" s="245"/>
      <c r="M487" s="245"/>
      <c r="N487" s="245"/>
      <c r="O487" s="245"/>
      <c r="P487" s="245"/>
      <c r="Q487" s="246"/>
      <c r="R487" s="233"/>
      <c r="S487" s="234" t="e">
        <f>IF(C487="",NA(),MATCH($B487&amp;$C487,'Smelter Reference List'!$J:$J,0))</f>
        <v>#N/A</v>
      </c>
      <c r="T487" s="235"/>
      <c r="U487" s="235">
        <f t="shared" ca="1" si="16"/>
        <v>0</v>
      </c>
      <c r="V487" s="235"/>
      <c r="W487" s="235"/>
      <c r="Y487" s="228" t="str">
        <f t="shared" si="17"/>
        <v/>
      </c>
    </row>
    <row r="488" spans="1:25" s="228" customFormat="1" ht="20.25">
      <c r="A488" s="257"/>
      <c r="B488" s="232" t="str">
        <f>IF(LEN(A488)=0,"",INDEX('Smelter Reference List'!$A:$A,MATCH($A488,'Smelter Reference List'!$E:$E,0)))</f>
        <v/>
      </c>
      <c r="C488" s="297" t="str">
        <f>IF(LEN(A488)=0,"",INDEX('Smelter Reference List'!$C:$C,MATCH($A488,'Smelter Reference List'!$E:$E,0)))</f>
        <v/>
      </c>
      <c r="D488" s="161" t="str">
        <f ca="1">IF(ISERROR($S488),"",OFFSET('Smelter Reference List'!$C$4,$S488-4,0)&amp;"")</f>
        <v/>
      </c>
      <c r="E488" s="161" t="str">
        <f ca="1">IF(ISERROR($S488),"",OFFSET('Smelter Reference List'!$D$4,$S488-4,0)&amp;"")</f>
        <v/>
      </c>
      <c r="F488" s="161" t="str">
        <f ca="1">IF(ISERROR($S488),"",OFFSET('Smelter Reference List'!$E$4,$S488-4,0))</f>
        <v/>
      </c>
      <c r="G488" s="161" t="str">
        <f ca="1">IF(C488=$U$4,"Enter smelter details", IF(ISERROR($S488),"",OFFSET('Smelter Reference List'!$F$4,$S488-4,0)))</f>
        <v/>
      </c>
      <c r="H488" s="247" t="str">
        <f ca="1">IF(ISERROR($S488),"",OFFSET('Smelter Reference List'!$G$4,$S488-4,0))</f>
        <v/>
      </c>
      <c r="I488" s="248" t="str">
        <f ca="1">IF(ISERROR($S488),"",OFFSET('Smelter Reference List'!$H$4,$S488-4,0))</f>
        <v/>
      </c>
      <c r="J488" s="248" t="str">
        <f ca="1">IF(ISERROR($S488),"",OFFSET('Smelter Reference List'!$I$4,$S488-4,0))</f>
        <v/>
      </c>
      <c r="K488" s="245"/>
      <c r="L488" s="245"/>
      <c r="M488" s="245"/>
      <c r="N488" s="245"/>
      <c r="O488" s="245"/>
      <c r="P488" s="245"/>
      <c r="Q488" s="246"/>
      <c r="R488" s="233"/>
      <c r="S488" s="234" t="e">
        <f>IF(C488="",NA(),MATCH($B488&amp;$C488,'Smelter Reference List'!$J:$J,0))</f>
        <v>#N/A</v>
      </c>
      <c r="T488" s="235"/>
      <c r="U488" s="235">
        <f t="shared" ca="1" si="16"/>
        <v>0</v>
      </c>
      <c r="V488" s="235"/>
      <c r="W488" s="235"/>
      <c r="Y488" s="228" t="str">
        <f t="shared" si="17"/>
        <v/>
      </c>
    </row>
    <row r="489" spans="1:25" s="228" customFormat="1" ht="20.25">
      <c r="A489" s="257"/>
      <c r="B489" s="232" t="str">
        <f>IF(LEN(A489)=0,"",INDEX('Smelter Reference List'!$A:$A,MATCH($A489,'Smelter Reference List'!$E:$E,0)))</f>
        <v/>
      </c>
      <c r="C489" s="297" t="str">
        <f>IF(LEN(A489)=0,"",INDEX('Smelter Reference List'!$C:$C,MATCH($A489,'Smelter Reference List'!$E:$E,0)))</f>
        <v/>
      </c>
      <c r="D489" s="161" t="str">
        <f ca="1">IF(ISERROR($S489),"",OFFSET('Smelter Reference List'!$C$4,$S489-4,0)&amp;"")</f>
        <v/>
      </c>
      <c r="E489" s="161" t="str">
        <f ca="1">IF(ISERROR($S489),"",OFFSET('Smelter Reference List'!$D$4,$S489-4,0)&amp;"")</f>
        <v/>
      </c>
      <c r="F489" s="161" t="str">
        <f ca="1">IF(ISERROR($S489),"",OFFSET('Smelter Reference List'!$E$4,$S489-4,0))</f>
        <v/>
      </c>
      <c r="G489" s="161" t="str">
        <f ca="1">IF(C489=$U$4,"Enter smelter details", IF(ISERROR($S489),"",OFFSET('Smelter Reference List'!$F$4,$S489-4,0)))</f>
        <v/>
      </c>
      <c r="H489" s="247" t="str">
        <f ca="1">IF(ISERROR($S489),"",OFFSET('Smelter Reference List'!$G$4,$S489-4,0))</f>
        <v/>
      </c>
      <c r="I489" s="248" t="str">
        <f ca="1">IF(ISERROR($S489),"",OFFSET('Smelter Reference List'!$H$4,$S489-4,0))</f>
        <v/>
      </c>
      <c r="J489" s="248" t="str">
        <f ca="1">IF(ISERROR($S489),"",OFFSET('Smelter Reference List'!$I$4,$S489-4,0))</f>
        <v/>
      </c>
      <c r="K489" s="245"/>
      <c r="L489" s="245"/>
      <c r="M489" s="245"/>
      <c r="N489" s="245"/>
      <c r="O489" s="245"/>
      <c r="P489" s="245"/>
      <c r="Q489" s="246"/>
      <c r="R489" s="233"/>
      <c r="S489" s="234" t="e">
        <f>IF(C489="",NA(),MATCH($B489&amp;$C489,'Smelter Reference List'!$J:$J,0))</f>
        <v>#N/A</v>
      </c>
      <c r="T489" s="235"/>
      <c r="U489" s="235">
        <f t="shared" ca="1" si="16"/>
        <v>0</v>
      </c>
      <c r="V489" s="235"/>
      <c r="W489" s="235"/>
      <c r="Y489" s="228" t="str">
        <f t="shared" si="17"/>
        <v/>
      </c>
    </row>
    <row r="490" spans="1:25" s="228" customFormat="1" ht="20.25">
      <c r="A490" s="257"/>
      <c r="B490" s="232" t="str">
        <f>IF(LEN(A490)=0,"",INDEX('Smelter Reference List'!$A:$A,MATCH($A490,'Smelter Reference List'!$E:$E,0)))</f>
        <v/>
      </c>
      <c r="C490" s="297" t="str">
        <f>IF(LEN(A490)=0,"",INDEX('Smelter Reference List'!$C:$C,MATCH($A490,'Smelter Reference List'!$E:$E,0)))</f>
        <v/>
      </c>
      <c r="D490" s="161" t="str">
        <f ca="1">IF(ISERROR($S490),"",OFFSET('Smelter Reference List'!$C$4,$S490-4,0)&amp;"")</f>
        <v/>
      </c>
      <c r="E490" s="161" t="str">
        <f ca="1">IF(ISERROR($S490),"",OFFSET('Smelter Reference List'!$D$4,$S490-4,0)&amp;"")</f>
        <v/>
      </c>
      <c r="F490" s="161" t="str">
        <f ca="1">IF(ISERROR($S490),"",OFFSET('Smelter Reference List'!$E$4,$S490-4,0))</f>
        <v/>
      </c>
      <c r="G490" s="161" t="str">
        <f ca="1">IF(C490=$U$4,"Enter smelter details", IF(ISERROR($S490),"",OFFSET('Smelter Reference List'!$F$4,$S490-4,0)))</f>
        <v/>
      </c>
      <c r="H490" s="247" t="str">
        <f ca="1">IF(ISERROR($S490),"",OFFSET('Smelter Reference List'!$G$4,$S490-4,0))</f>
        <v/>
      </c>
      <c r="I490" s="248" t="str">
        <f ca="1">IF(ISERROR($S490),"",OFFSET('Smelter Reference List'!$H$4,$S490-4,0))</f>
        <v/>
      </c>
      <c r="J490" s="248" t="str">
        <f ca="1">IF(ISERROR($S490),"",OFFSET('Smelter Reference List'!$I$4,$S490-4,0))</f>
        <v/>
      </c>
      <c r="K490" s="245"/>
      <c r="L490" s="245"/>
      <c r="M490" s="245"/>
      <c r="N490" s="245"/>
      <c r="O490" s="245"/>
      <c r="P490" s="245"/>
      <c r="Q490" s="246"/>
      <c r="R490" s="233"/>
      <c r="S490" s="234" t="e">
        <f>IF(C490="",NA(),MATCH($B490&amp;$C490,'Smelter Reference List'!$J:$J,0))</f>
        <v>#N/A</v>
      </c>
      <c r="T490" s="235"/>
      <c r="U490" s="235">
        <f t="shared" ca="1" si="16"/>
        <v>0</v>
      </c>
      <c r="V490" s="235"/>
      <c r="W490" s="235"/>
      <c r="Y490" s="228" t="str">
        <f t="shared" si="17"/>
        <v/>
      </c>
    </row>
    <row r="491" spans="1:25" s="228" customFormat="1" ht="20.25">
      <c r="A491" s="257"/>
      <c r="B491" s="232" t="str">
        <f>IF(LEN(A491)=0,"",INDEX('Smelter Reference List'!$A:$A,MATCH($A491,'Smelter Reference List'!$E:$E,0)))</f>
        <v/>
      </c>
      <c r="C491" s="297" t="str">
        <f>IF(LEN(A491)=0,"",INDEX('Smelter Reference List'!$C:$C,MATCH($A491,'Smelter Reference List'!$E:$E,0)))</f>
        <v/>
      </c>
      <c r="D491" s="161" t="str">
        <f ca="1">IF(ISERROR($S491),"",OFFSET('Smelter Reference List'!$C$4,$S491-4,0)&amp;"")</f>
        <v/>
      </c>
      <c r="E491" s="161" t="str">
        <f ca="1">IF(ISERROR($S491),"",OFFSET('Smelter Reference List'!$D$4,$S491-4,0)&amp;"")</f>
        <v/>
      </c>
      <c r="F491" s="161" t="str">
        <f ca="1">IF(ISERROR($S491),"",OFFSET('Smelter Reference List'!$E$4,$S491-4,0))</f>
        <v/>
      </c>
      <c r="G491" s="161" t="str">
        <f ca="1">IF(C491=$U$4,"Enter smelter details", IF(ISERROR($S491),"",OFFSET('Smelter Reference List'!$F$4,$S491-4,0)))</f>
        <v/>
      </c>
      <c r="H491" s="247" t="str">
        <f ca="1">IF(ISERROR($S491),"",OFFSET('Smelter Reference List'!$G$4,$S491-4,0))</f>
        <v/>
      </c>
      <c r="I491" s="248" t="str">
        <f ca="1">IF(ISERROR($S491),"",OFFSET('Smelter Reference List'!$H$4,$S491-4,0))</f>
        <v/>
      </c>
      <c r="J491" s="248" t="str">
        <f ca="1">IF(ISERROR($S491),"",OFFSET('Smelter Reference List'!$I$4,$S491-4,0))</f>
        <v/>
      </c>
      <c r="K491" s="245"/>
      <c r="L491" s="245"/>
      <c r="M491" s="245"/>
      <c r="N491" s="245"/>
      <c r="O491" s="245"/>
      <c r="P491" s="245"/>
      <c r="Q491" s="246"/>
      <c r="R491" s="233"/>
      <c r="S491" s="234" t="e">
        <f>IF(C491="",NA(),MATCH($B491&amp;$C491,'Smelter Reference List'!$J:$J,0))</f>
        <v>#N/A</v>
      </c>
      <c r="T491" s="235"/>
      <c r="U491" s="235">
        <f t="shared" ca="1" si="16"/>
        <v>0</v>
      </c>
      <c r="V491" s="235"/>
      <c r="W491" s="235"/>
      <c r="Y491" s="228" t="str">
        <f t="shared" si="17"/>
        <v/>
      </c>
    </row>
    <row r="492" spans="1:25" s="228" customFormat="1" ht="20.25">
      <c r="A492" s="257"/>
      <c r="B492" s="232" t="str">
        <f>IF(LEN(A492)=0,"",INDEX('Smelter Reference List'!$A:$A,MATCH($A492,'Smelter Reference List'!$E:$E,0)))</f>
        <v/>
      </c>
      <c r="C492" s="297" t="str">
        <f>IF(LEN(A492)=0,"",INDEX('Smelter Reference List'!$C:$C,MATCH($A492,'Smelter Reference List'!$E:$E,0)))</f>
        <v/>
      </c>
      <c r="D492" s="161" t="str">
        <f ca="1">IF(ISERROR($S492),"",OFFSET('Smelter Reference List'!$C$4,$S492-4,0)&amp;"")</f>
        <v/>
      </c>
      <c r="E492" s="161" t="str">
        <f ca="1">IF(ISERROR($S492),"",OFFSET('Smelter Reference List'!$D$4,$S492-4,0)&amp;"")</f>
        <v/>
      </c>
      <c r="F492" s="161" t="str">
        <f ca="1">IF(ISERROR($S492),"",OFFSET('Smelter Reference List'!$E$4,$S492-4,0))</f>
        <v/>
      </c>
      <c r="G492" s="161" t="str">
        <f ca="1">IF(C492=$U$4,"Enter smelter details", IF(ISERROR($S492),"",OFFSET('Smelter Reference List'!$F$4,$S492-4,0)))</f>
        <v/>
      </c>
      <c r="H492" s="247" t="str">
        <f ca="1">IF(ISERROR($S492),"",OFFSET('Smelter Reference List'!$G$4,$S492-4,0))</f>
        <v/>
      </c>
      <c r="I492" s="248" t="str">
        <f ca="1">IF(ISERROR($S492),"",OFFSET('Smelter Reference List'!$H$4,$S492-4,0))</f>
        <v/>
      </c>
      <c r="J492" s="248" t="str">
        <f ca="1">IF(ISERROR($S492),"",OFFSET('Smelter Reference List'!$I$4,$S492-4,0))</f>
        <v/>
      </c>
      <c r="K492" s="245"/>
      <c r="L492" s="245"/>
      <c r="M492" s="245"/>
      <c r="N492" s="245"/>
      <c r="O492" s="245"/>
      <c r="P492" s="245"/>
      <c r="Q492" s="246"/>
      <c r="R492" s="233"/>
      <c r="S492" s="234" t="e">
        <f>IF(C492="",NA(),MATCH($B492&amp;$C492,'Smelter Reference List'!$J:$J,0))</f>
        <v>#N/A</v>
      </c>
      <c r="T492" s="235"/>
      <c r="U492" s="235">
        <f t="shared" ca="1" si="16"/>
        <v>0</v>
      </c>
      <c r="V492" s="235"/>
      <c r="W492" s="235"/>
      <c r="Y492" s="228" t="str">
        <f t="shared" si="17"/>
        <v/>
      </c>
    </row>
    <row r="493" spans="1:25" s="228" customFormat="1" ht="20.25">
      <c r="A493" s="257"/>
      <c r="B493" s="232" t="str">
        <f>IF(LEN(A493)=0,"",INDEX('Smelter Reference List'!$A:$A,MATCH($A493,'Smelter Reference List'!$E:$E,0)))</f>
        <v/>
      </c>
      <c r="C493" s="297" t="str">
        <f>IF(LEN(A493)=0,"",INDEX('Smelter Reference List'!$C:$C,MATCH($A493,'Smelter Reference List'!$E:$E,0)))</f>
        <v/>
      </c>
      <c r="D493" s="161" t="str">
        <f ca="1">IF(ISERROR($S493),"",OFFSET('Smelter Reference List'!$C$4,$S493-4,0)&amp;"")</f>
        <v/>
      </c>
      <c r="E493" s="161" t="str">
        <f ca="1">IF(ISERROR($S493),"",OFFSET('Smelter Reference List'!$D$4,$S493-4,0)&amp;"")</f>
        <v/>
      </c>
      <c r="F493" s="161" t="str">
        <f ca="1">IF(ISERROR($S493),"",OFFSET('Smelter Reference List'!$E$4,$S493-4,0))</f>
        <v/>
      </c>
      <c r="G493" s="161" t="str">
        <f ca="1">IF(C493=$U$4,"Enter smelter details", IF(ISERROR($S493),"",OFFSET('Smelter Reference List'!$F$4,$S493-4,0)))</f>
        <v/>
      </c>
      <c r="H493" s="247" t="str">
        <f ca="1">IF(ISERROR($S493),"",OFFSET('Smelter Reference List'!$G$4,$S493-4,0))</f>
        <v/>
      </c>
      <c r="I493" s="248" t="str">
        <f ca="1">IF(ISERROR($S493),"",OFFSET('Smelter Reference List'!$H$4,$S493-4,0))</f>
        <v/>
      </c>
      <c r="J493" s="248" t="str">
        <f ca="1">IF(ISERROR($S493),"",OFFSET('Smelter Reference List'!$I$4,$S493-4,0))</f>
        <v/>
      </c>
      <c r="K493" s="245"/>
      <c r="L493" s="245"/>
      <c r="M493" s="245"/>
      <c r="N493" s="245"/>
      <c r="O493" s="245"/>
      <c r="P493" s="245"/>
      <c r="Q493" s="246"/>
      <c r="R493" s="233"/>
      <c r="S493" s="234" t="e">
        <f>IF(C493="",NA(),MATCH($B493&amp;$C493,'Smelter Reference List'!$J:$J,0))</f>
        <v>#N/A</v>
      </c>
      <c r="T493" s="235"/>
      <c r="U493" s="235">
        <f t="shared" ca="1" si="16"/>
        <v>0</v>
      </c>
      <c r="V493" s="235"/>
      <c r="W493" s="235"/>
      <c r="Y493" s="228" t="str">
        <f t="shared" si="17"/>
        <v/>
      </c>
    </row>
    <row r="494" spans="1:25" s="228" customFormat="1" ht="20.25">
      <c r="A494" s="257"/>
      <c r="B494" s="232" t="str">
        <f>IF(LEN(A494)=0,"",INDEX('Smelter Reference List'!$A:$A,MATCH($A494,'Smelter Reference List'!$E:$E,0)))</f>
        <v/>
      </c>
      <c r="C494" s="297" t="str">
        <f>IF(LEN(A494)=0,"",INDEX('Smelter Reference List'!$C:$C,MATCH($A494,'Smelter Reference List'!$E:$E,0)))</f>
        <v/>
      </c>
      <c r="D494" s="161" t="str">
        <f ca="1">IF(ISERROR($S494),"",OFFSET('Smelter Reference List'!$C$4,$S494-4,0)&amp;"")</f>
        <v/>
      </c>
      <c r="E494" s="161" t="str">
        <f ca="1">IF(ISERROR($S494),"",OFFSET('Smelter Reference List'!$D$4,$S494-4,0)&amp;"")</f>
        <v/>
      </c>
      <c r="F494" s="161" t="str">
        <f ca="1">IF(ISERROR($S494),"",OFFSET('Smelter Reference List'!$E$4,$S494-4,0))</f>
        <v/>
      </c>
      <c r="G494" s="161" t="str">
        <f ca="1">IF(C494=$U$4,"Enter smelter details", IF(ISERROR($S494),"",OFFSET('Smelter Reference List'!$F$4,$S494-4,0)))</f>
        <v/>
      </c>
      <c r="H494" s="247" t="str">
        <f ca="1">IF(ISERROR($S494),"",OFFSET('Smelter Reference List'!$G$4,$S494-4,0))</f>
        <v/>
      </c>
      <c r="I494" s="248" t="str">
        <f ca="1">IF(ISERROR($S494),"",OFFSET('Smelter Reference List'!$H$4,$S494-4,0))</f>
        <v/>
      </c>
      <c r="J494" s="248" t="str">
        <f ca="1">IF(ISERROR($S494),"",OFFSET('Smelter Reference List'!$I$4,$S494-4,0))</f>
        <v/>
      </c>
      <c r="K494" s="245"/>
      <c r="L494" s="245"/>
      <c r="M494" s="245"/>
      <c r="N494" s="245"/>
      <c r="O494" s="245"/>
      <c r="P494" s="245"/>
      <c r="Q494" s="246"/>
      <c r="R494" s="233"/>
      <c r="S494" s="234" t="e">
        <f>IF(C494="",NA(),MATCH($B494&amp;$C494,'Smelter Reference List'!$J:$J,0))</f>
        <v>#N/A</v>
      </c>
      <c r="T494" s="235"/>
      <c r="U494" s="235">
        <f t="shared" ca="1" si="16"/>
        <v>0</v>
      </c>
      <c r="V494" s="235"/>
      <c r="W494" s="235"/>
      <c r="Y494" s="228" t="str">
        <f t="shared" si="17"/>
        <v/>
      </c>
    </row>
    <row r="495" spans="1:25" s="228" customFormat="1" ht="20.25">
      <c r="A495" s="257"/>
      <c r="B495" s="232" t="str">
        <f>IF(LEN(A495)=0,"",INDEX('Smelter Reference List'!$A:$A,MATCH($A495,'Smelter Reference List'!$E:$E,0)))</f>
        <v/>
      </c>
      <c r="C495" s="297" t="str">
        <f>IF(LEN(A495)=0,"",INDEX('Smelter Reference List'!$C:$C,MATCH($A495,'Smelter Reference List'!$E:$E,0)))</f>
        <v/>
      </c>
      <c r="D495" s="161" t="str">
        <f ca="1">IF(ISERROR($S495),"",OFFSET('Smelter Reference List'!$C$4,$S495-4,0)&amp;"")</f>
        <v/>
      </c>
      <c r="E495" s="161" t="str">
        <f ca="1">IF(ISERROR($S495),"",OFFSET('Smelter Reference List'!$D$4,$S495-4,0)&amp;"")</f>
        <v/>
      </c>
      <c r="F495" s="161" t="str">
        <f ca="1">IF(ISERROR($S495),"",OFFSET('Smelter Reference List'!$E$4,$S495-4,0))</f>
        <v/>
      </c>
      <c r="G495" s="161" t="str">
        <f ca="1">IF(C495=$U$4,"Enter smelter details", IF(ISERROR($S495),"",OFFSET('Smelter Reference List'!$F$4,$S495-4,0)))</f>
        <v/>
      </c>
      <c r="H495" s="247" t="str">
        <f ca="1">IF(ISERROR($S495),"",OFFSET('Smelter Reference List'!$G$4,$S495-4,0))</f>
        <v/>
      </c>
      <c r="I495" s="248" t="str">
        <f ca="1">IF(ISERROR($S495),"",OFFSET('Smelter Reference List'!$H$4,$S495-4,0))</f>
        <v/>
      </c>
      <c r="J495" s="248" t="str">
        <f ca="1">IF(ISERROR($S495),"",OFFSET('Smelter Reference List'!$I$4,$S495-4,0))</f>
        <v/>
      </c>
      <c r="K495" s="245"/>
      <c r="L495" s="245"/>
      <c r="M495" s="245"/>
      <c r="N495" s="245"/>
      <c r="O495" s="245"/>
      <c r="P495" s="245"/>
      <c r="Q495" s="246"/>
      <c r="R495" s="233"/>
      <c r="S495" s="234" t="e">
        <f>IF(C495="",NA(),MATCH($B495&amp;$C495,'Smelter Reference List'!$J:$J,0))</f>
        <v>#N/A</v>
      </c>
      <c r="T495" s="235"/>
      <c r="U495" s="235">
        <f t="shared" ca="1" si="16"/>
        <v>0</v>
      </c>
      <c r="V495" s="235"/>
      <c r="W495" s="235"/>
      <c r="Y495" s="228" t="str">
        <f t="shared" si="17"/>
        <v/>
      </c>
    </row>
    <row r="496" spans="1:25" s="228" customFormat="1" ht="20.25">
      <c r="A496" s="257"/>
      <c r="B496" s="232" t="str">
        <f>IF(LEN(A496)=0,"",INDEX('Smelter Reference List'!$A:$A,MATCH($A496,'Smelter Reference List'!$E:$E,0)))</f>
        <v/>
      </c>
      <c r="C496" s="297" t="str">
        <f>IF(LEN(A496)=0,"",INDEX('Smelter Reference List'!$C:$C,MATCH($A496,'Smelter Reference List'!$E:$E,0)))</f>
        <v/>
      </c>
      <c r="D496" s="161" t="str">
        <f ca="1">IF(ISERROR($S496),"",OFFSET('Smelter Reference List'!$C$4,$S496-4,0)&amp;"")</f>
        <v/>
      </c>
      <c r="E496" s="161" t="str">
        <f ca="1">IF(ISERROR($S496),"",OFFSET('Smelter Reference List'!$D$4,$S496-4,0)&amp;"")</f>
        <v/>
      </c>
      <c r="F496" s="161" t="str">
        <f ca="1">IF(ISERROR($S496),"",OFFSET('Smelter Reference List'!$E$4,$S496-4,0))</f>
        <v/>
      </c>
      <c r="G496" s="161" t="str">
        <f ca="1">IF(C496=$U$4,"Enter smelter details", IF(ISERROR($S496),"",OFFSET('Smelter Reference List'!$F$4,$S496-4,0)))</f>
        <v/>
      </c>
      <c r="H496" s="247" t="str">
        <f ca="1">IF(ISERROR($S496),"",OFFSET('Smelter Reference List'!$G$4,$S496-4,0))</f>
        <v/>
      </c>
      <c r="I496" s="248" t="str">
        <f ca="1">IF(ISERROR($S496),"",OFFSET('Smelter Reference List'!$H$4,$S496-4,0))</f>
        <v/>
      </c>
      <c r="J496" s="248" t="str">
        <f ca="1">IF(ISERROR($S496),"",OFFSET('Smelter Reference List'!$I$4,$S496-4,0))</f>
        <v/>
      </c>
      <c r="K496" s="245"/>
      <c r="L496" s="245"/>
      <c r="M496" s="245"/>
      <c r="N496" s="245"/>
      <c r="O496" s="245"/>
      <c r="P496" s="245"/>
      <c r="Q496" s="246"/>
      <c r="R496" s="233"/>
      <c r="S496" s="234" t="e">
        <f>IF(C496="",NA(),MATCH($B496&amp;$C496,'Smelter Reference List'!$J:$J,0))</f>
        <v>#N/A</v>
      </c>
      <c r="T496" s="235"/>
      <c r="U496" s="235">
        <f t="shared" ca="1" si="16"/>
        <v>0</v>
      </c>
      <c r="V496" s="235"/>
      <c r="W496" s="235"/>
      <c r="Y496" s="228" t="str">
        <f t="shared" si="17"/>
        <v/>
      </c>
    </row>
    <row r="497" spans="1:25" s="228" customFormat="1" ht="20.25">
      <c r="A497" s="257"/>
      <c r="B497" s="232" t="str">
        <f>IF(LEN(A497)=0,"",INDEX('Smelter Reference List'!$A:$A,MATCH($A497,'Smelter Reference List'!$E:$E,0)))</f>
        <v/>
      </c>
      <c r="C497" s="297" t="str">
        <f>IF(LEN(A497)=0,"",INDEX('Smelter Reference List'!$C:$C,MATCH($A497,'Smelter Reference List'!$E:$E,0)))</f>
        <v/>
      </c>
      <c r="D497" s="161" t="str">
        <f ca="1">IF(ISERROR($S497),"",OFFSET('Smelter Reference List'!$C$4,$S497-4,0)&amp;"")</f>
        <v/>
      </c>
      <c r="E497" s="161" t="str">
        <f ca="1">IF(ISERROR($S497),"",OFFSET('Smelter Reference List'!$D$4,$S497-4,0)&amp;"")</f>
        <v/>
      </c>
      <c r="F497" s="161" t="str">
        <f ca="1">IF(ISERROR($S497),"",OFFSET('Smelter Reference List'!$E$4,$S497-4,0))</f>
        <v/>
      </c>
      <c r="G497" s="161" t="str">
        <f ca="1">IF(C497=$U$4,"Enter smelter details", IF(ISERROR($S497),"",OFFSET('Smelter Reference List'!$F$4,$S497-4,0)))</f>
        <v/>
      </c>
      <c r="H497" s="247" t="str">
        <f ca="1">IF(ISERROR($S497),"",OFFSET('Smelter Reference List'!$G$4,$S497-4,0))</f>
        <v/>
      </c>
      <c r="I497" s="248" t="str">
        <f ca="1">IF(ISERROR($S497),"",OFFSET('Smelter Reference List'!$H$4,$S497-4,0))</f>
        <v/>
      </c>
      <c r="J497" s="248" t="str">
        <f ca="1">IF(ISERROR($S497),"",OFFSET('Smelter Reference List'!$I$4,$S497-4,0))</f>
        <v/>
      </c>
      <c r="K497" s="245"/>
      <c r="L497" s="245"/>
      <c r="M497" s="245"/>
      <c r="N497" s="245"/>
      <c r="O497" s="245"/>
      <c r="P497" s="245"/>
      <c r="Q497" s="246"/>
      <c r="R497" s="233"/>
      <c r="S497" s="234" t="e">
        <f>IF(C497="",NA(),MATCH($B497&amp;$C497,'Smelter Reference List'!$J:$J,0))</f>
        <v>#N/A</v>
      </c>
      <c r="T497" s="235"/>
      <c r="U497" s="235">
        <f t="shared" ca="1" si="16"/>
        <v>0</v>
      </c>
      <c r="V497" s="235"/>
      <c r="W497" s="235"/>
      <c r="Y497" s="228" t="str">
        <f t="shared" si="17"/>
        <v/>
      </c>
    </row>
    <row r="498" spans="1:25" s="228" customFormat="1" ht="20.25">
      <c r="A498" s="257"/>
      <c r="B498" s="232" t="str">
        <f>IF(LEN(A498)=0,"",INDEX('Smelter Reference List'!$A:$A,MATCH($A498,'Smelter Reference List'!$E:$E,0)))</f>
        <v/>
      </c>
      <c r="C498" s="297" t="str">
        <f>IF(LEN(A498)=0,"",INDEX('Smelter Reference List'!$C:$C,MATCH($A498,'Smelter Reference List'!$E:$E,0)))</f>
        <v/>
      </c>
      <c r="D498" s="161" t="str">
        <f ca="1">IF(ISERROR($S498),"",OFFSET('Smelter Reference List'!$C$4,$S498-4,0)&amp;"")</f>
        <v/>
      </c>
      <c r="E498" s="161" t="str">
        <f ca="1">IF(ISERROR($S498),"",OFFSET('Smelter Reference List'!$D$4,$S498-4,0)&amp;"")</f>
        <v/>
      </c>
      <c r="F498" s="161" t="str">
        <f ca="1">IF(ISERROR($S498),"",OFFSET('Smelter Reference List'!$E$4,$S498-4,0))</f>
        <v/>
      </c>
      <c r="G498" s="161" t="str">
        <f ca="1">IF(C498=$U$4,"Enter smelter details", IF(ISERROR($S498),"",OFFSET('Smelter Reference List'!$F$4,$S498-4,0)))</f>
        <v/>
      </c>
      <c r="H498" s="247" t="str">
        <f ca="1">IF(ISERROR($S498),"",OFFSET('Smelter Reference List'!$G$4,$S498-4,0))</f>
        <v/>
      </c>
      <c r="I498" s="248" t="str">
        <f ca="1">IF(ISERROR($S498),"",OFFSET('Smelter Reference List'!$H$4,$S498-4,0))</f>
        <v/>
      </c>
      <c r="J498" s="248" t="str">
        <f ca="1">IF(ISERROR($S498),"",OFFSET('Smelter Reference List'!$I$4,$S498-4,0))</f>
        <v/>
      </c>
      <c r="K498" s="245"/>
      <c r="L498" s="245"/>
      <c r="M498" s="245"/>
      <c r="N498" s="245"/>
      <c r="O498" s="245"/>
      <c r="P498" s="245"/>
      <c r="Q498" s="246"/>
      <c r="R498" s="233"/>
      <c r="S498" s="234" t="e">
        <f>IF(C498="",NA(),MATCH($B498&amp;$C498,'Smelter Reference List'!$J:$J,0))</f>
        <v>#N/A</v>
      </c>
      <c r="T498" s="235"/>
      <c r="U498" s="235">
        <f t="shared" ca="1" si="16"/>
        <v>0</v>
      </c>
      <c r="V498" s="235"/>
      <c r="W498" s="235"/>
      <c r="Y498" s="228" t="str">
        <f t="shared" si="17"/>
        <v/>
      </c>
    </row>
    <row r="499" spans="1:25" s="228" customFormat="1" ht="20.25">
      <c r="A499" s="257"/>
      <c r="B499" s="232" t="str">
        <f>IF(LEN(A499)=0,"",INDEX('Smelter Reference List'!$A:$A,MATCH($A499,'Smelter Reference List'!$E:$E,0)))</f>
        <v/>
      </c>
      <c r="C499" s="297" t="str">
        <f>IF(LEN(A499)=0,"",INDEX('Smelter Reference List'!$C:$C,MATCH($A499,'Smelter Reference List'!$E:$E,0)))</f>
        <v/>
      </c>
      <c r="D499" s="161" t="str">
        <f ca="1">IF(ISERROR($S499),"",OFFSET('Smelter Reference List'!$C$4,$S499-4,0)&amp;"")</f>
        <v/>
      </c>
      <c r="E499" s="161" t="str">
        <f ca="1">IF(ISERROR($S499),"",OFFSET('Smelter Reference List'!$D$4,$S499-4,0)&amp;"")</f>
        <v/>
      </c>
      <c r="F499" s="161" t="str">
        <f ca="1">IF(ISERROR($S499),"",OFFSET('Smelter Reference List'!$E$4,$S499-4,0))</f>
        <v/>
      </c>
      <c r="G499" s="161" t="str">
        <f ca="1">IF(C499=$U$4,"Enter smelter details", IF(ISERROR($S499),"",OFFSET('Smelter Reference List'!$F$4,$S499-4,0)))</f>
        <v/>
      </c>
      <c r="H499" s="247" t="str">
        <f ca="1">IF(ISERROR($S499),"",OFFSET('Smelter Reference List'!$G$4,$S499-4,0))</f>
        <v/>
      </c>
      <c r="I499" s="248" t="str">
        <f ca="1">IF(ISERROR($S499),"",OFFSET('Smelter Reference List'!$H$4,$S499-4,0))</f>
        <v/>
      </c>
      <c r="J499" s="248" t="str">
        <f ca="1">IF(ISERROR($S499),"",OFFSET('Smelter Reference List'!$I$4,$S499-4,0))</f>
        <v/>
      </c>
      <c r="K499" s="245"/>
      <c r="L499" s="245"/>
      <c r="M499" s="245"/>
      <c r="N499" s="245"/>
      <c r="O499" s="245"/>
      <c r="P499" s="245"/>
      <c r="Q499" s="246"/>
      <c r="R499" s="233"/>
      <c r="S499" s="234" t="e">
        <f>IF(C499="",NA(),MATCH($B499&amp;$C499,'Smelter Reference List'!$J:$J,0))</f>
        <v>#N/A</v>
      </c>
      <c r="T499" s="235"/>
      <c r="U499" s="235">
        <f t="shared" ca="1" si="16"/>
        <v>0</v>
      </c>
      <c r="V499" s="235"/>
      <c r="W499" s="235"/>
      <c r="Y499" s="228" t="str">
        <f t="shared" si="17"/>
        <v/>
      </c>
    </row>
    <row r="500" spans="1:25" s="228" customFormat="1" ht="20.25">
      <c r="A500" s="257"/>
      <c r="B500" s="232" t="str">
        <f>IF(LEN(A500)=0,"",INDEX('Smelter Reference List'!$A:$A,MATCH($A500,'Smelter Reference List'!$E:$E,0)))</f>
        <v/>
      </c>
      <c r="C500" s="297" t="str">
        <f>IF(LEN(A500)=0,"",INDEX('Smelter Reference List'!$C:$C,MATCH($A500,'Smelter Reference List'!$E:$E,0)))</f>
        <v/>
      </c>
      <c r="D500" s="161" t="str">
        <f ca="1">IF(ISERROR($S500),"",OFFSET('Smelter Reference List'!$C$4,$S500-4,0)&amp;"")</f>
        <v/>
      </c>
      <c r="E500" s="161" t="str">
        <f ca="1">IF(ISERROR($S500),"",OFFSET('Smelter Reference List'!$D$4,$S500-4,0)&amp;"")</f>
        <v/>
      </c>
      <c r="F500" s="161" t="str">
        <f ca="1">IF(ISERROR($S500),"",OFFSET('Smelter Reference List'!$E$4,$S500-4,0))</f>
        <v/>
      </c>
      <c r="G500" s="161" t="str">
        <f ca="1">IF(C500=$U$4,"Enter smelter details", IF(ISERROR($S500),"",OFFSET('Smelter Reference List'!$F$4,$S500-4,0)))</f>
        <v/>
      </c>
      <c r="H500" s="247" t="str">
        <f ca="1">IF(ISERROR($S500),"",OFFSET('Smelter Reference List'!$G$4,$S500-4,0))</f>
        <v/>
      </c>
      <c r="I500" s="248" t="str">
        <f ca="1">IF(ISERROR($S500),"",OFFSET('Smelter Reference List'!$H$4,$S500-4,0))</f>
        <v/>
      </c>
      <c r="J500" s="248" t="str">
        <f ca="1">IF(ISERROR($S500),"",OFFSET('Smelter Reference List'!$I$4,$S500-4,0))</f>
        <v/>
      </c>
      <c r="K500" s="245"/>
      <c r="L500" s="245"/>
      <c r="M500" s="245"/>
      <c r="N500" s="245"/>
      <c r="O500" s="245"/>
      <c r="P500" s="245"/>
      <c r="Q500" s="246"/>
      <c r="R500" s="233"/>
      <c r="S500" s="234" t="e">
        <f>IF(C500="",NA(),MATCH($B500&amp;$C500,'Smelter Reference List'!$J:$J,0))</f>
        <v>#N/A</v>
      </c>
      <c r="T500" s="235"/>
      <c r="U500" s="235">
        <f t="shared" ca="1" si="16"/>
        <v>0</v>
      </c>
      <c r="V500" s="235"/>
      <c r="W500" s="235"/>
      <c r="Y500" s="228" t="str">
        <f t="shared" si="17"/>
        <v/>
      </c>
    </row>
    <row r="501" spans="1:25" s="228" customFormat="1" ht="20.25">
      <c r="A501" s="257"/>
      <c r="B501" s="232" t="str">
        <f>IF(LEN(A501)=0,"",INDEX('Smelter Reference List'!$A:$A,MATCH($A501,'Smelter Reference List'!$E:$E,0)))</f>
        <v/>
      </c>
      <c r="C501" s="297" t="str">
        <f>IF(LEN(A501)=0,"",INDEX('Smelter Reference List'!$C:$C,MATCH($A501,'Smelter Reference List'!$E:$E,0)))</f>
        <v/>
      </c>
      <c r="D501" s="161" t="str">
        <f ca="1">IF(ISERROR($S501),"",OFFSET('Smelter Reference List'!$C$4,$S501-4,0)&amp;"")</f>
        <v/>
      </c>
      <c r="E501" s="161" t="str">
        <f ca="1">IF(ISERROR($S501),"",OFFSET('Smelter Reference List'!$D$4,$S501-4,0)&amp;"")</f>
        <v/>
      </c>
      <c r="F501" s="161" t="str">
        <f ca="1">IF(ISERROR($S501),"",OFFSET('Smelter Reference List'!$E$4,$S501-4,0))</f>
        <v/>
      </c>
      <c r="G501" s="161" t="str">
        <f ca="1">IF(C501=$U$4,"Enter smelter details", IF(ISERROR($S501),"",OFFSET('Smelter Reference List'!$F$4,$S501-4,0)))</f>
        <v/>
      </c>
      <c r="H501" s="247" t="str">
        <f ca="1">IF(ISERROR($S501),"",OFFSET('Smelter Reference List'!$G$4,$S501-4,0))</f>
        <v/>
      </c>
      <c r="I501" s="248" t="str">
        <f ca="1">IF(ISERROR($S501),"",OFFSET('Smelter Reference List'!$H$4,$S501-4,0))</f>
        <v/>
      </c>
      <c r="J501" s="248" t="str">
        <f ca="1">IF(ISERROR($S501),"",OFFSET('Smelter Reference List'!$I$4,$S501-4,0))</f>
        <v/>
      </c>
      <c r="K501" s="245"/>
      <c r="L501" s="245"/>
      <c r="M501" s="245"/>
      <c r="N501" s="245"/>
      <c r="O501" s="245"/>
      <c r="P501" s="245"/>
      <c r="Q501" s="246"/>
      <c r="R501" s="233"/>
      <c r="S501" s="234" t="e">
        <f>IF(C501="",NA(),MATCH($B501&amp;$C501,'Smelter Reference List'!$J:$J,0))</f>
        <v>#N/A</v>
      </c>
      <c r="T501" s="235"/>
      <c r="U501" s="235">
        <f t="shared" ca="1" si="16"/>
        <v>0</v>
      </c>
      <c r="V501" s="235"/>
      <c r="W501" s="235"/>
      <c r="Y501" s="228" t="str">
        <f t="shared" si="17"/>
        <v/>
      </c>
    </row>
    <row r="502" spans="1:25" s="228" customFormat="1" ht="20.25">
      <c r="A502" s="257"/>
      <c r="B502" s="232" t="str">
        <f>IF(LEN(A502)=0,"",INDEX('Smelter Reference List'!$A:$A,MATCH($A502,'Smelter Reference List'!$E:$E,0)))</f>
        <v/>
      </c>
      <c r="C502" s="297" t="str">
        <f>IF(LEN(A502)=0,"",INDEX('Smelter Reference List'!$C:$C,MATCH($A502,'Smelter Reference List'!$E:$E,0)))</f>
        <v/>
      </c>
      <c r="D502" s="161" t="str">
        <f ca="1">IF(ISERROR($S502),"",OFFSET('Smelter Reference List'!$C$4,$S502-4,0)&amp;"")</f>
        <v/>
      </c>
      <c r="E502" s="161" t="str">
        <f ca="1">IF(ISERROR($S502),"",OFFSET('Smelter Reference List'!$D$4,$S502-4,0)&amp;"")</f>
        <v/>
      </c>
      <c r="F502" s="161" t="str">
        <f ca="1">IF(ISERROR($S502),"",OFFSET('Smelter Reference List'!$E$4,$S502-4,0))</f>
        <v/>
      </c>
      <c r="G502" s="161" t="str">
        <f ca="1">IF(C502=$U$4,"Enter smelter details", IF(ISERROR($S502),"",OFFSET('Smelter Reference List'!$F$4,$S502-4,0)))</f>
        <v/>
      </c>
      <c r="H502" s="247" t="str">
        <f ca="1">IF(ISERROR($S502),"",OFFSET('Smelter Reference List'!$G$4,$S502-4,0))</f>
        <v/>
      </c>
      <c r="I502" s="248" t="str">
        <f ca="1">IF(ISERROR($S502),"",OFFSET('Smelter Reference List'!$H$4,$S502-4,0))</f>
        <v/>
      </c>
      <c r="J502" s="248" t="str">
        <f ca="1">IF(ISERROR($S502),"",OFFSET('Smelter Reference List'!$I$4,$S502-4,0))</f>
        <v/>
      </c>
      <c r="K502" s="245"/>
      <c r="L502" s="245"/>
      <c r="M502" s="245"/>
      <c r="N502" s="245"/>
      <c r="O502" s="245"/>
      <c r="P502" s="245"/>
      <c r="Q502" s="246"/>
      <c r="R502" s="233"/>
      <c r="S502" s="234" t="e">
        <f>IF(C502="",NA(),MATCH($B502&amp;$C502,'Smelter Reference List'!$J:$J,0))</f>
        <v>#N/A</v>
      </c>
      <c r="T502" s="235"/>
      <c r="U502" s="235">
        <f t="shared" ca="1" si="16"/>
        <v>0</v>
      </c>
      <c r="V502" s="235"/>
      <c r="W502" s="235"/>
      <c r="Y502" s="228" t="str">
        <f t="shared" si="17"/>
        <v/>
      </c>
    </row>
    <row r="503" spans="1:25" s="228" customFormat="1" ht="20.25">
      <c r="A503" s="257"/>
      <c r="B503" s="232" t="str">
        <f>IF(LEN(A503)=0,"",INDEX('Smelter Reference List'!$A:$A,MATCH($A503,'Smelter Reference List'!$E:$E,0)))</f>
        <v/>
      </c>
      <c r="C503" s="297" t="str">
        <f>IF(LEN(A503)=0,"",INDEX('Smelter Reference List'!$C:$C,MATCH($A503,'Smelter Reference List'!$E:$E,0)))</f>
        <v/>
      </c>
      <c r="D503" s="161" t="str">
        <f ca="1">IF(ISERROR($S503),"",OFFSET('Smelter Reference List'!$C$4,$S503-4,0)&amp;"")</f>
        <v/>
      </c>
      <c r="E503" s="161" t="str">
        <f ca="1">IF(ISERROR($S503),"",OFFSET('Smelter Reference List'!$D$4,$S503-4,0)&amp;"")</f>
        <v/>
      </c>
      <c r="F503" s="161" t="str">
        <f ca="1">IF(ISERROR($S503),"",OFFSET('Smelter Reference List'!$E$4,$S503-4,0))</f>
        <v/>
      </c>
      <c r="G503" s="161" t="str">
        <f ca="1">IF(C503=$U$4,"Enter smelter details", IF(ISERROR($S503),"",OFFSET('Smelter Reference List'!$F$4,$S503-4,0)))</f>
        <v/>
      </c>
      <c r="H503" s="247" t="str">
        <f ca="1">IF(ISERROR($S503),"",OFFSET('Smelter Reference List'!$G$4,$S503-4,0))</f>
        <v/>
      </c>
      <c r="I503" s="248" t="str">
        <f ca="1">IF(ISERROR($S503),"",OFFSET('Smelter Reference List'!$H$4,$S503-4,0))</f>
        <v/>
      </c>
      <c r="J503" s="248" t="str">
        <f ca="1">IF(ISERROR($S503),"",OFFSET('Smelter Reference List'!$I$4,$S503-4,0))</f>
        <v/>
      </c>
      <c r="K503" s="245"/>
      <c r="L503" s="245"/>
      <c r="M503" s="245"/>
      <c r="N503" s="245"/>
      <c r="O503" s="245"/>
      <c r="P503" s="245"/>
      <c r="Q503" s="246"/>
      <c r="R503" s="233"/>
      <c r="S503" s="234" t="e">
        <f>IF(C503="",NA(),MATCH($B503&amp;$C503,'Smelter Reference List'!$J:$J,0))</f>
        <v>#N/A</v>
      </c>
      <c r="T503" s="235"/>
      <c r="U503" s="235">
        <f t="shared" ca="1" si="16"/>
        <v>0</v>
      </c>
      <c r="V503" s="235"/>
      <c r="W503" s="235"/>
      <c r="Y503" s="228" t="str">
        <f t="shared" si="17"/>
        <v/>
      </c>
    </row>
    <row r="504" spans="1:25" s="228" customFormat="1" ht="20.25">
      <c r="A504" s="257"/>
      <c r="B504" s="232" t="str">
        <f>IF(LEN(A504)=0,"",INDEX('Smelter Reference List'!$A:$A,MATCH($A504,'Smelter Reference List'!$E:$E,0)))</f>
        <v/>
      </c>
      <c r="C504" s="297" t="str">
        <f>IF(LEN(A504)=0,"",INDEX('Smelter Reference List'!$C:$C,MATCH($A504,'Smelter Reference List'!$E:$E,0)))</f>
        <v/>
      </c>
      <c r="D504" s="161" t="str">
        <f ca="1">IF(ISERROR($S504),"",OFFSET('Smelter Reference List'!$C$4,$S504-4,0)&amp;"")</f>
        <v/>
      </c>
      <c r="E504" s="161" t="str">
        <f ca="1">IF(ISERROR($S504),"",OFFSET('Smelter Reference List'!$D$4,$S504-4,0)&amp;"")</f>
        <v/>
      </c>
      <c r="F504" s="161" t="str">
        <f ca="1">IF(ISERROR($S504),"",OFFSET('Smelter Reference List'!$E$4,$S504-4,0))</f>
        <v/>
      </c>
      <c r="G504" s="161" t="str">
        <f ca="1">IF(C504=$U$4,"Enter smelter details", IF(ISERROR($S504),"",OFFSET('Smelter Reference List'!$F$4,$S504-4,0)))</f>
        <v/>
      </c>
      <c r="H504" s="247" t="str">
        <f ca="1">IF(ISERROR($S504),"",OFFSET('Smelter Reference List'!$G$4,$S504-4,0))</f>
        <v/>
      </c>
      <c r="I504" s="248" t="str">
        <f ca="1">IF(ISERROR($S504),"",OFFSET('Smelter Reference List'!$H$4,$S504-4,0))</f>
        <v/>
      </c>
      <c r="J504" s="248" t="str">
        <f ca="1">IF(ISERROR($S504),"",OFFSET('Smelter Reference List'!$I$4,$S504-4,0))</f>
        <v/>
      </c>
      <c r="K504" s="245"/>
      <c r="L504" s="245"/>
      <c r="M504" s="245"/>
      <c r="N504" s="245"/>
      <c r="O504" s="245"/>
      <c r="P504" s="245"/>
      <c r="Q504" s="246"/>
      <c r="R504" s="233"/>
      <c r="S504" s="234" t="e">
        <f>IF(C504="",NA(),MATCH($B504&amp;$C504,'Smelter Reference List'!$J:$J,0))</f>
        <v>#N/A</v>
      </c>
      <c r="T504" s="235"/>
      <c r="U504" s="235">
        <f t="shared" ca="1" si="16"/>
        <v>0</v>
      </c>
      <c r="V504" s="235"/>
      <c r="W504" s="235"/>
      <c r="Y504" s="228" t="str">
        <f t="shared" si="17"/>
        <v/>
      </c>
    </row>
    <row r="505" spans="1:25" s="228" customFormat="1" ht="20.25">
      <c r="A505" s="257"/>
      <c r="B505" s="232" t="str">
        <f>IF(LEN(A505)=0,"",INDEX('Smelter Reference List'!$A:$A,MATCH($A505,'Smelter Reference List'!$E:$E,0)))</f>
        <v/>
      </c>
      <c r="C505" s="297" t="str">
        <f>IF(LEN(A505)=0,"",INDEX('Smelter Reference List'!$C:$C,MATCH($A505,'Smelter Reference List'!$E:$E,0)))</f>
        <v/>
      </c>
      <c r="D505" s="161" t="str">
        <f ca="1">IF(ISERROR($S505),"",OFFSET('Smelter Reference List'!$C$4,$S505-4,0)&amp;"")</f>
        <v/>
      </c>
      <c r="E505" s="161" t="str">
        <f ca="1">IF(ISERROR($S505),"",OFFSET('Smelter Reference List'!$D$4,$S505-4,0)&amp;"")</f>
        <v/>
      </c>
      <c r="F505" s="161" t="str">
        <f ca="1">IF(ISERROR($S505),"",OFFSET('Smelter Reference List'!$E$4,$S505-4,0))</f>
        <v/>
      </c>
      <c r="G505" s="161" t="str">
        <f ca="1">IF(C505=$U$4,"Enter smelter details", IF(ISERROR($S505),"",OFFSET('Smelter Reference List'!$F$4,$S505-4,0)))</f>
        <v/>
      </c>
      <c r="H505" s="247" t="str">
        <f ca="1">IF(ISERROR($S505),"",OFFSET('Smelter Reference List'!$G$4,$S505-4,0))</f>
        <v/>
      </c>
      <c r="I505" s="248" t="str">
        <f ca="1">IF(ISERROR($S505),"",OFFSET('Smelter Reference List'!$H$4,$S505-4,0))</f>
        <v/>
      </c>
      <c r="J505" s="248" t="str">
        <f ca="1">IF(ISERROR($S505),"",OFFSET('Smelter Reference List'!$I$4,$S505-4,0))</f>
        <v/>
      </c>
      <c r="K505" s="245"/>
      <c r="L505" s="245"/>
      <c r="M505" s="245"/>
      <c r="N505" s="245"/>
      <c r="O505" s="245"/>
      <c r="P505" s="245"/>
      <c r="Q505" s="246"/>
      <c r="R505" s="233"/>
      <c r="S505" s="234" t="e">
        <f>IF(C505="",NA(),MATCH($B505&amp;$C505,'Smelter Reference List'!$J:$J,0))</f>
        <v>#N/A</v>
      </c>
      <c r="T505" s="235"/>
      <c r="U505" s="235">
        <f t="shared" ca="1" si="16"/>
        <v>0</v>
      </c>
      <c r="V505" s="235"/>
      <c r="W505" s="235"/>
      <c r="Y505" s="228" t="str">
        <f t="shared" si="17"/>
        <v/>
      </c>
    </row>
    <row r="506" spans="1:25" s="228" customFormat="1" ht="20.25">
      <c r="A506" s="257"/>
      <c r="B506" s="232" t="str">
        <f>IF(LEN(A506)=0,"",INDEX('Smelter Reference List'!$A:$A,MATCH($A506,'Smelter Reference List'!$E:$E,0)))</f>
        <v/>
      </c>
      <c r="C506" s="297" t="str">
        <f>IF(LEN(A506)=0,"",INDEX('Smelter Reference List'!$C:$C,MATCH($A506,'Smelter Reference List'!$E:$E,0)))</f>
        <v/>
      </c>
      <c r="D506" s="161" t="str">
        <f ca="1">IF(ISERROR($S506),"",OFFSET('Smelter Reference List'!$C$4,$S506-4,0)&amp;"")</f>
        <v/>
      </c>
      <c r="E506" s="161" t="str">
        <f ca="1">IF(ISERROR($S506),"",OFFSET('Smelter Reference List'!$D$4,$S506-4,0)&amp;"")</f>
        <v/>
      </c>
      <c r="F506" s="161" t="str">
        <f ca="1">IF(ISERROR($S506),"",OFFSET('Smelter Reference List'!$E$4,$S506-4,0))</f>
        <v/>
      </c>
      <c r="G506" s="161" t="str">
        <f ca="1">IF(C506=$U$4,"Enter smelter details", IF(ISERROR($S506),"",OFFSET('Smelter Reference List'!$F$4,$S506-4,0)))</f>
        <v/>
      </c>
      <c r="H506" s="247" t="str">
        <f ca="1">IF(ISERROR($S506),"",OFFSET('Smelter Reference List'!$G$4,$S506-4,0))</f>
        <v/>
      </c>
      <c r="I506" s="248" t="str">
        <f ca="1">IF(ISERROR($S506),"",OFFSET('Smelter Reference List'!$H$4,$S506-4,0))</f>
        <v/>
      </c>
      <c r="J506" s="248" t="str">
        <f ca="1">IF(ISERROR($S506),"",OFFSET('Smelter Reference List'!$I$4,$S506-4,0))</f>
        <v/>
      </c>
      <c r="K506" s="245"/>
      <c r="L506" s="245"/>
      <c r="M506" s="245"/>
      <c r="N506" s="245"/>
      <c r="O506" s="245"/>
      <c r="P506" s="245"/>
      <c r="Q506" s="246"/>
      <c r="R506" s="233"/>
      <c r="S506" s="234" t="e">
        <f>IF(C506="",NA(),MATCH($B506&amp;$C506,'Smelter Reference List'!$J:$J,0))</f>
        <v>#N/A</v>
      </c>
      <c r="T506" s="235"/>
      <c r="U506" s="235">
        <f t="shared" ca="1" si="16"/>
        <v>0</v>
      </c>
      <c r="V506" s="235"/>
      <c r="W506" s="235"/>
      <c r="Y506" s="228" t="str">
        <f t="shared" si="17"/>
        <v/>
      </c>
    </row>
    <row r="507" spans="1:25" s="228" customFormat="1" ht="20.25">
      <c r="A507" s="257"/>
      <c r="B507" s="232" t="str">
        <f>IF(LEN(A507)=0,"",INDEX('Smelter Reference List'!$A:$A,MATCH($A507,'Smelter Reference List'!$E:$E,0)))</f>
        <v/>
      </c>
      <c r="C507" s="297" t="str">
        <f>IF(LEN(A507)=0,"",INDEX('Smelter Reference List'!$C:$C,MATCH($A507,'Smelter Reference List'!$E:$E,0)))</f>
        <v/>
      </c>
      <c r="D507" s="161" t="str">
        <f ca="1">IF(ISERROR($S507),"",OFFSET('Smelter Reference List'!$C$4,$S507-4,0)&amp;"")</f>
        <v/>
      </c>
      <c r="E507" s="161" t="str">
        <f ca="1">IF(ISERROR($S507),"",OFFSET('Smelter Reference List'!$D$4,$S507-4,0)&amp;"")</f>
        <v/>
      </c>
      <c r="F507" s="161" t="str">
        <f ca="1">IF(ISERROR($S507),"",OFFSET('Smelter Reference List'!$E$4,$S507-4,0))</f>
        <v/>
      </c>
      <c r="G507" s="161" t="str">
        <f ca="1">IF(C507=$U$4,"Enter smelter details", IF(ISERROR($S507),"",OFFSET('Smelter Reference List'!$F$4,$S507-4,0)))</f>
        <v/>
      </c>
      <c r="H507" s="247" t="str">
        <f ca="1">IF(ISERROR($S507),"",OFFSET('Smelter Reference List'!$G$4,$S507-4,0))</f>
        <v/>
      </c>
      <c r="I507" s="248" t="str">
        <f ca="1">IF(ISERROR($S507),"",OFFSET('Smelter Reference List'!$H$4,$S507-4,0))</f>
        <v/>
      </c>
      <c r="J507" s="248" t="str">
        <f ca="1">IF(ISERROR($S507),"",OFFSET('Smelter Reference List'!$I$4,$S507-4,0))</f>
        <v/>
      </c>
      <c r="K507" s="245"/>
      <c r="L507" s="245"/>
      <c r="M507" s="245"/>
      <c r="N507" s="245"/>
      <c r="O507" s="245"/>
      <c r="P507" s="245"/>
      <c r="Q507" s="246"/>
      <c r="R507" s="233"/>
      <c r="S507" s="234" t="e">
        <f>IF(C507="",NA(),MATCH($B507&amp;$C507,'Smelter Reference List'!$J:$J,0))</f>
        <v>#N/A</v>
      </c>
      <c r="T507" s="235"/>
      <c r="U507" s="235">
        <f t="shared" ca="1" si="16"/>
        <v>0</v>
      </c>
      <c r="V507" s="235"/>
      <c r="W507" s="235"/>
      <c r="Y507" s="228" t="str">
        <f t="shared" si="17"/>
        <v/>
      </c>
    </row>
    <row r="508" spans="1:25" s="228" customFormat="1" ht="20.25">
      <c r="A508" s="257"/>
      <c r="B508" s="232" t="str">
        <f>IF(LEN(A508)=0,"",INDEX('Smelter Reference List'!$A:$A,MATCH($A508,'Smelter Reference List'!$E:$E,0)))</f>
        <v/>
      </c>
      <c r="C508" s="297" t="str">
        <f>IF(LEN(A508)=0,"",INDEX('Smelter Reference List'!$C:$C,MATCH($A508,'Smelter Reference List'!$E:$E,0)))</f>
        <v/>
      </c>
      <c r="D508" s="161" t="str">
        <f ca="1">IF(ISERROR($S508),"",OFFSET('Smelter Reference List'!$C$4,$S508-4,0)&amp;"")</f>
        <v/>
      </c>
      <c r="E508" s="161" t="str">
        <f ca="1">IF(ISERROR($S508),"",OFFSET('Smelter Reference List'!$D$4,$S508-4,0)&amp;"")</f>
        <v/>
      </c>
      <c r="F508" s="161" t="str">
        <f ca="1">IF(ISERROR($S508),"",OFFSET('Smelter Reference List'!$E$4,$S508-4,0))</f>
        <v/>
      </c>
      <c r="G508" s="161" t="str">
        <f ca="1">IF(C508=$U$4,"Enter smelter details", IF(ISERROR($S508),"",OFFSET('Smelter Reference List'!$F$4,$S508-4,0)))</f>
        <v/>
      </c>
      <c r="H508" s="247" t="str">
        <f ca="1">IF(ISERROR($S508),"",OFFSET('Smelter Reference List'!$G$4,$S508-4,0))</f>
        <v/>
      </c>
      <c r="I508" s="248" t="str">
        <f ca="1">IF(ISERROR($S508),"",OFFSET('Smelter Reference List'!$H$4,$S508-4,0))</f>
        <v/>
      </c>
      <c r="J508" s="248" t="str">
        <f ca="1">IF(ISERROR($S508),"",OFFSET('Smelter Reference List'!$I$4,$S508-4,0))</f>
        <v/>
      </c>
      <c r="K508" s="245"/>
      <c r="L508" s="245"/>
      <c r="M508" s="245"/>
      <c r="N508" s="245"/>
      <c r="O508" s="245"/>
      <c r="P508" s="245"/>
      <c r="Q508" s="246"/>
      <c r="R508" s="233"/>
      <c r="S508" s="234" t="e">
        <f>IF(C508="",NA(),MATCH($B508&amp;$C508,'Smelter Reference List'!$J:$J,0))</f>
        <v>#N/A</v>
      </c>
      <c r="T508" s="235"/>
      <c r="U508" s="235">
        <f t="shared" ca="1" si="16"/>
        <v>0</v>
      </c>
      <c r="V508" s="235"/>
      <c r="W508" s="235"/>
      <c r="Y508" s="228" t="str">
        <f t="shared" si="17"/>
        <v/>
      </c>
    </row>
    <row r="509" spans="1:25" s="228" customFormat="1" ht="20.25">
      <c r="A509" s="257"/>
      <c r="B509" s="232" t="str">
        <f>IF(LEN(A509)=0,"",INDEX('Smelter Reference List'!$A:$A,MATCH($A509,'Smelter Reference List'!$E:$E,0)))</f>
        <v/>
      </c>
      <c r="C509" s="297" t="str">
        <f>IF(LEN(A509)=0,"",INDEX('Smelter Reference List'!$C:$C,MATCH($A509,'Smelter Reference List'!$E:$E,0)))</f>
        <v/>
      </c>
      <c r="D509" s="161" t="str">
        <f ca="1">IF(ISERROR($S509),"",OFFSET('Smelter Reference List'!$C$4,$S509-4,0)&amp;"")</f>
        <v/>
      </c>
      <c r="E509" s="161" t="str">
        <f ca="1">IF(ISERROR($S509),"",OFFSET('Smelter Reference List'!$D$4,$S509-4,0)&amp;"")</f>
        <v/>
      </c>
      <c r="F509" s="161" t="str">
        <f ca="1">IF(ISERROR($S509),"",OFFSET('Smelter Reference List'!$E$4,$S509-4,0))</f>
        <v/>
      </c>
      <c r="G509" s="161" t="str">
        <f ca="1">IF(C509=$U$4,"Enter smelter details", IF(ISERROR($S509),"",OFFSET('Smelter Reference List'!$F$4,$S509-4,0)))</f>
        <v/>
      </c>
      <c r="H509" s="247" t="str">
        <f ca="1">IF(ISERROR($S509),"",OFFSET('Smelter Reference List'!$G$4,$S509-4,0))</f>
        <v/>
      </c>
      <c r="I509" s="248" t="str">
        <f ca="1">IF(ISERROR($S509),"",OFFSET('Smelter Reference List'!$H$4,$S509-4,0))</f>
        <v/>
      </c>
      <c r="J509" s="248" t="str">
        <f ca="1">IF(ISERROR($S509),"",OFFSET('Smelter Reference List'!$I$4,$S509-4,0))</f>
        <v/>
      </c>
      <c r="K509" s="245"/>
      <c r="L509" s="245"/>
      <c r="M509" s="245"/>
      <c r="N509" s="245"/>
      <c r="O509" s="245"/>
      <c r="P509" s="245"/>
      <c r="Q509" s="246"/>
      <c r="R509" s="233"/>
      <c r="S509" s="234" t="e">
        <f>IF(C509="",NA(),MATCH($B509&amp;$C509,'Smelter Reference List'!$J:$J,0))</f>
        <v>#N/A</v>
      </c>
      <c r="T509" s="235"/>
      <c r="U509" s="235">
        <f t="shared" ca="1" si="16"/>
        <v>0</v>
      </c>
      <c r="V509" s="235"/>
      <c r="W509" s="235"/>
      <c r="Y509" s="228" t="str">
        <f t="shared" si="17"/>
        <v/>
      </c>
    </row>
    <row r="510" spans="1:25" s="228" customFormat="1" ht="20.25">
      <c r="A510" s="257"/>
      <c r="B510" s="232" t="str">
        <f>IF(LEN(A510)=0,"",INDEX('Smelter Reference List'!$A:$A,MATCH($A510,'Smelter Reference List'!$E:$E,0)))</f>
        <v/>
      </c>
      <c r="C510" s="297" t="str">
        <f>IF(LEN(A510)=0,"",INDEX('Smelter Reference List'!$C:$C,MATCH($A510,'Smelter Reference List'!$E:$E,0)))</f>
        <v/>
      </c>
      <c r="D510" s="161" t="str">
        <f ca="1">IF(ISERROR($S510),"",OFFSET('Smelter Reference List'!$C$4,$S510-4,0)&amp;"")</f>
        <v/>
      </c>
      <c r="E510" s="161" t="str">
        <f ca="1">IF(ISERROR($S510),"",OFFSET('Smelter Reference List'!$D$4,$S510-4,0)&amp;"")</f>
        <v/>
      </c>
      <c r="F510" s="161" t="str">
        <f ca="1">IF(ISERROR($S510),"",OFFSET('Smelter Reference List'!$E$4,$S510-4,0))</f>
        <v/>
      </c>
      <c r="G510" s="161" t="str">
        <f ca="1">IF(C510=$U$4,"Enter smelter details", IF(ISERROR($S510),"",OFFSET('Smelter Reference List'!$F$4,$S510-4,0)))</f>
        <v/>
      </c>
      <c r="H510" s="247" t="str">
        <f ca="1">IF(ISERROR($S510),"",OFFSET('Smelter Reference List'!$G$4,$S510-4,0))</f>
        <v/>
      </c>
      <c r="I510" s="248" t="str">
        <f ca="1">IF(ISERROR($S510),"",OFFSET('Smelter Reference List'!$H$4,$S510-4,0))</f>
        <v/>
      </c>
      <c r="J510" s="248" t="str">
        <f ca="1">IF(ISERROR($S510),"",OFFSET('Smelter Reference List'!$I$4,$S510-4,0))</f>
        <v/>
      </c>
      <c r="K510" s="245"/>
      <c r="L510" s="245"/>
      <c r="M510" s="245"/>
      <c r="N510" s="245"/>
      <c r="O510" s="245"/>
      <c r="P510" s="245"/>
      <c r="Q510" s="246"/>
      <c r="R510" s="233"/>
      <c r="S510" s="234" t="e">
        <f>IF(C510="",NA(),MATCH($B510&amp;$C510,'Smelter Reference List'!$J:$J,0))</f>
        <v>#N/A</v>
      </c>
      <c r="T510" s="235"/>
      <c r="U510" s="235">
        <f t="shared" ca="1" si="16"/>
        <v>0</v>
      </c>
      <c r="V510" s="235"/>
      <c r="W510" s="235"/>
      <c r="Y510" s="228" t="str">
        <f t="shared" si="17"/>
        <v/>
      </c>
    </row>
    <row r="511" spans="1:25" s="228" customFormat="1" ht="20.25">
      <c r="A511" s="257"/>
      <c r="B511" s="232" t="str">
        <f>IF(LEN(A511)=0,"",INDEX('Smelter Reference List'!$A:$A,MATCH($A511,'Smelter Reference List'!$E:$E,0)))</f>
        <v/>
      </c>
      <c r="C511" s="297" t="str">
        <f>IF(LEN(A511)=0,"",INDEX('Smelter Reference List'!$C:$C,MATCH($A511,'Smelter Reference List'!$E:$E,0)))</f>
        <v/>
      </c>
      <c r="D511" s="161" t="str">
        <f ca="1">IF(ISERROR($S511),"",OFFSET('Smelter Reference List'!$C$4,$S511-4,0)&amp;"")</f>
        <v/>
      </c>
      <c r="E511" s="161" t="str">
        <f ca="1">IF(ISERROR($S511),"",OFFSET('Smelter Reference List'!$D$4,$S511-4,0)&amp;"")</f>
        <v/>
      </c>
      <c r="F511" s="161" t="str">
        <f ca="1">IF(ISERROR($S511),"",OFFSET('Smelter Reference List'!$E$4,$S511-4,0))</f>
        <v/>
      </c>
      <c r="G511" s="161" t="str">
        <f ca="1">IF(C511=$U$4,"Enter smelter details", IF(ISERROR($S511),"",OFFSET('Smelter Reference List'!$F$4,$S511-4,0)))</f>
        <v/>
      </c>
      <c r="H511" s="247" t="str">
        <f ca="1">IF(ISERROR($S511),"",OFFSET('Smelter Reference List'!$G$4,$S511-4,0))</f>
        <v/>
      </c>
      <c r="I511" s="248" t="str">
        <f ca="1">IF(ISERROR($S511),"",OFFSET('Smelter Reference List'!$H$4,$S511-4,0))</f>
        <v/>
      </c>
      <c r="J511" s="248" t="str">
        <f ca="1">IF(ISERROR($S511),"",OFFSET('Smelter Reference List'!$I$4,$S511-4,0))</f>
        <v/>
      </c>
      <c r="K511" s="245"/>
      <c r="L511" s="245"/>
      <c r="M511" s="245"/>
      <c r="N511" s="245"/>
      <c r="O511" s="245"/>
      <c r="P511" s="245"/>
      <c r="Q511" s="246"/>
      <c r="R511" s="233"/>
      <c r="S511" s="234" t="e">
        <f>IF(C511="",NA(),MATCH($B511&amp;$C511,'Smelter Reference List'!$J:$J,0))</f>
        <v>#N/A</v>
      </c>
      <c r="T511" s="235"/>
      <c r="U511" s="235">
        <f t="shared" ca="1" si="16"/>
        <v>0</v>
      </c>
      <c r="V511" s="235"/>
      <c r="W511" s="235"/>
      <c r="Y511" s="228" t="str">
        <f t="shared" si="17"/>
        <v/>
      </c>
    </row>
    <row r="512" spans="1:25" s="228" customFormat="1" ht="20.25">
      <c r="A512" s="257"/>
      <c r="B512" s="232" t="str">
        <f>IF(LEN(A512)=0,"",INDEX('Smelter Reference List'!$A:$A,MATCH($A512,'Smelter Reference List'!$E:$E,0)))</f>
        <v/>
      </c>
      <c r="C512" s="297" t="str">
        <f>IF(LEN(A512)=0,"",INDEX('Smelter Reference List'!$C:$C,MATCH($A512,'Smelter Reference List'!$E:$E,0)))</f>
        <v/>
      </c>
      <c r="D512" s="161" t="str">
        <f ca="1">IF(ISERROR($S512),"",OFFSET('Smelter Reference List'!$C$4,$S512-4,0)&amp;"")</f>
        <v/>
      </c>
      <c r="E512" s="161" t="str">
        <f ca="1">IF(ISERROR($S512),"",OFFSET('Smelter Reference List'!$D$4,$S512-4,0)&amp;"")</f>
        <v/>
      </c>
      <c r="F512" s="161" t="str">
        <f ca="1">IF(ISERROR($S512),"",OFFSET('Smelter Reference List'!$E$4,$S512-4,0))</f>
        <v/>
      </c>
      <c r="G512" s="161" t="str">
        <f ca="1">IF(C512=$U$4,"Enter smelter details", IF(ISERROR($S512),"",OFFSET('Smelter Reference List'!$F$4,$S512-4,0)))</f>
        <v/>
      </c>
      <c r="H512" s="247" t="str">
        <f ca="1">IF(ISERROR($S512),"",OFFSET('Smelter Reference List'!$G$4,$S512-4,0))</f>
        <v/>
      </c>
      <c r="I512" s="248" t="str">
        <f ca="1">IF(ISERROR($S512),"",OFFSET('Smelter Reference List'!$H$4,$S512-4,0))</f>
        <v/>
      </c>
      <c r="J512" s="248" t="str">
        <f ca="1">IF(ISERROR($S512),"",OFFSET('Smelter Reference List'!$I$4,$S512-4,0))</f>
        <v/>
      </c>
      <c r="K512" s="245"/>
      <c r="L512" s="245"/>
      <c r="M512" s="245"/>
      <c r="N512" s="245"/>
      <c r="O512" s="245"/>
      <c r="P512" s="245"/>
      <c r="Q512" s="246"/>
      <c r="R512" s="233"/>
      <c r="S512" s="234" t="e">
        <f>IF(C512="",NA(),MATCH($B512&amp;$C512,'Smelter Reference List'!$J:$J,0))</f>
        <v>#N/A</v>
      </c>
      <c r="T512" s="235"/>
      <c r="U512" s="235">
        <f t="shared" ca="1" si="16"/>
        <v>0</v>
      </c>
      <c r="V512" s="235"/>
      <c r="W512" s="235"/>
      <c r="Y512" s="228" t="str">
        <f t="shared" si="17"/>
        <v/>
      </c>
    </row>
    <row r="513" spans="1:25" s="228" customFormat="1" ht="20.25">
      <c r="A513" s="257"/>
      <c r="B513" s="232" t="str">
        <f>IF(LEN(A513)=0,"",INDEX('Smelter Reference List'!$A:$A,MATCH($A513,'Smelter Reference List'!$E:$E,0)))</f>
        <v/>
      </c>
      <c r="C513" s="297" t="str">
        <f>IF(LEN(A513)=0,"",INDEX('Smelter Reference List'!$C:$C,MATCH($A513,'Smelter Reference List'!$E:$E,0)))</f>
        <v/>
      </c>
      <c r="D513" s="161" t="str">
        <f ca="1">IF(ISERROR($S513),"",OFFSET('Smelter Reference List'!$C$4,$S513-4,0)&amp;"")</f>
        <v/>
      </c>
      <c r="E513" s="161" t="str">
        <f ca="1">IF(ISERROR($S513),"",OFFSET('Smelter Reference List'!$D$4,$S513-4,0)&amp;"")</f>
        <v/>
      </c>
      <c r="F513" s="161" t="str">
        <f ca="1">IF(ISERROR($S513),"",OFFSET('Smelter Reference List'!$E$4,$S513-4,0))</f>
        <v/>
      </c>
      <c r="G513" s="161" t="str">
        <f ca="1">IF(C513=$U$4,"Enter smelter details", IF(ISERROR($S513),"",OFFSET('Smelter Reference List'!$F$4,$S513-4,0)))</f>
        <v/>
      </c>
      <c r="H513" s="247" t="str">
        <f ca="1">IF(ISERROR($S513),"",OFFSET('Smelter Reference List'!$G$4,$S513-4,0))</f>
        <v/>
      </c>
      <c r="I513" s="248" t="str">
        <f ca="1">IF(ISERROR($S513),"",OFFSET('Smelter Reference List'!$H$4,$S513-4,0))</f>
        <v/>
      </c>
      <c r="J513" s="248" t="str">
        <f ca="1">IF(ISERROR($S513),"",OFFSET('Smelter Reference List'!$I$4,$S513-4,0))</f>
        <v/>
      </c>
      <c r="K513" s="245"/>
      <c r="L513" s="245"/>
      <c r="M513" s="245"/>
      <c r="N513" s="245"/>
      <c r="O513" s="245"/>
      <c r="P513" s="245"/>
      <c r="Q513" s="246"/>
      <c r="R513" s="233"/>
      <c r="S513" s="234" t="e">
        <f>IF(C513="",NA(),MATCH($B513&amp;$C513,'Smelter Reference List'!$J:$J,0))</f>
        <v>#N/A</v>
      </c>
      <c r="T513" s="235"/>
      <c r="U513" s="235">
        <f t="shared" ca="1" si="16"/>
        <v>0</v>
      </c>
      <c r="V513" s="235"/>
      <c r="W513" s="235"/>
      <c r="Y513" s="228" t="str">
        <f t="shared" si="17"/>
        <v/>
      </c>
    </row>
    <row r="514" spans="1:25" s="228" customFormat="1" ht="20.25">
      <c r="A514" s="257"/>
      <c r="B514" s="232" t="str">
        <f>IF(LEN(A514)=0,"",INDEX('Smelter Reference List'!$A:$A,MATCH($A514,'Smelter Reference List'!$E:$E,0)))</f>
        <v/>
      </c>
      <c r="C514" s="297" t="str">
        <f>IF(LEN(A514)=0,"",INDEX('Smelter Reference List'!$C:$C,MATCH($A514,'Smelter Reference List'!$E:$E,0)))</f>
        <v/>
      </c>
      <c r="D514" s="161" t="str">
        <f ca="1">IF(ISERROR($S514),"",OFFSET('Smelter Reference List'!$C$4,$S514-4,0)&amp;"")</f>
        <v/>
      </c>
      <c r="E514" s="161" t="str">
        <f ca="1">IF(ISERROR($S514),"",OFFSET('Smelter Reference List'!$D$4,$S514-4,0)&amp;"")</f>
        <v/>
      </c>
      <c r="F514" s="161" t="str">
        <f ca="1">IF(ISERROR($S514),"",OFFSET('Smelter Reference List'!$E$4,$S514-4,0))</f>
        <v/>
      </c>
      <c r="G514" s="161" t="str">
        <f ca="1">IF(C514=$U$4,"Enter smelter details", IF(ISERROR($S514),"",OFFSET('Smelter Reference List'!$F$4,$S514-4,0)))</f>
        <v/>
      </c>
      <c r="H514" s="247" t="str">
        <f ca="1">IF(ISERROR($S514),"",OFFSET('Smelter Reference List'!$G$4,$S514-4,0))</f>
        <v/>
      </c>
      <c r="I514" s="248" t="str">
        <f ca="1">IF(ISERROR($S514),"",OFFSET('Smelter Reference List'!$H$4,$S514-4,0))</f>
        <v/>
      </c>
      <c r="J514" s="248" t="str">
        <f ca="1">IF(ISERROR($S514),"",OFFSET('Smelter Reference List'!$I$4,$S514-4,0))</f>
        <v/>
      </c>
      <c r="K514" s="245"/>
      <c r="L514" s="245"/>
      <c r="M514" s="245"/>
      <c r="N514" s="245"/>
      <c r="O514" s="245"/>
      <c r="P514" s="245"/>
      <c r="Q514" s="246"/>
      <c r="R514" s="233"/>
      <c r="S514" s="234" t="e">
        <f>IF(C514="",NA(),MATCH($B514&amp;$C514,'Smelter Reference List'!$J:$J,0))</f>
        <v>#N/A</v>
      </c>
      <c r="T514" s="235"/>
      <c r="U514" s="235">
        <f t="shared" ca="1" si="16"/>
        <v>0</v>
      </c>
      <c r="V514" s="235"/>
      <c r="W514" s="235"/>
      <c r="Y514" s="228" t="str">
        <f t="shared" si="17"/>
        <v/>
      </c>
    </row>
    <row r="515" spans="1:25" s="228" customFormat="1" ht="20.25">
      <c r="A515" s="257"/>
      <c r="B515" s="232" t="str">
        <f>IF(LEN(A515)=0,"",INDEX('Smelter Reference List'!$A:$A,MATCH($A515,'Smelter Reference List'!$E:$E,0)))</f>
        <v/>
      </c>
      <c r="C515" s="297" t="str">
        <f>IF(LEN(A515)=0,"",INDEX('Smelter Reference List'!$C:$C,MATCH($A515,'Smelter Reference List'!$E:$E,0)))</f>
        <v/>
      </c>
      <c r="D515" s="161" t="str">
        <f ca="1">IF(ISERROR($S515),"",OFFSET('Smelter Reference List'!$C$4,$S515-4,0)&amp;"")</f>
        <v/>
      </c>
      <c r="E515" s="161" t="str">
        <f ca="1">IF(ISERROR($S515),"",OFFSET('Smelter Reference List'!$D$4,$S515-4,0)&amp;"")</f>
        <v/>
      </c>
      <c r="F515" s="161" t="str">
        <f ca="1">IF(ISERROR($S515),"",OFFSET('Smelter Reference List'!$E$4,$S515-4,0))</f>
        <v/>
      </c>
      <c r="G515" s="161" t="str">
        <f ca="1">IF(C515=$U$4,"Enter smelter details", IF(ISERROR($S515),"",OFFSET('Smelter Reference List'!$F$4,$S515-4,0)))</f>
        <v/>
      </c>
      <c r="H515" s="247" t="str">
        <f ca="1">IF(ISERROR($S515),"",OFFSET('Smelter Reference List'!$G$4,$S515-4,0))</f>
        <v/>
      </c>
      <c r="I515" s="248" t="str">
        <f ca="1">IF(ISERROR($S515),"",OFFSET('Smelter Reference List'!$H$4,$S515-4,0))</f>
        <v/>
      </c>
      <c r="J515" s="248" t="str">
        <f ca="1">IF(ISERROR($S515),"",OFFSET('Smelter Reference List'!$I$4,$S515-4,0))</f>
        <v/>
      </c>
      <c r="K515" s="245"/>
      <c r="L515" s="245"/>
      <c r="M515" s="245"/>
      <c r="N515" s="245"/>
      <c r="O515" s="245"/>
      <c r="P515" s="245"/>
      <c r="Q515" s="246"/>
      <c r="R515" s="233"/>
      <c r="S515" s="234" t="e">
        <f>IF(C515="",NA(),MATCH($B515&amp;$C515,'Smelter Reference List'!$J:$J,0))</f>
        <v>#N/A</v>
      </c>
      <c r="T515" s="235"/>
      <c r="U515" s="235">
        <f t="shared" ca="1" si="16"/>
        <v>0</v>
      </c>
      <c r="V515" s="235"/>
      <c r="W515" s="235"/>
      <c r="Y515" s="228" t="str">
        <f t="shared" si="17"/>
        <v/>
      </c>
    </row>
    <row r="516" spans="1:25" s="228" customFormat="1" ht="20.25">
      <c r="A516" s="257"/>
      <c r="B516" s="232" t="str">
        <f>IF(LEN(A516)=0,"",INDEX('Smelter Reference List'!$A:$A,MATCH($A516,'Smelter Reference List'!$E:$E,0)))</f>
        <v/>
      </c>
      <c r="C516" s="297" t="str">
        <f>IF(LEN(A516)=0,"",INDEX('Smelter Reference List'!$C:$C,MATCH($A516,'Smelter Reference List'!$E:$E,0)))</f>
        <v/>
      </c>
      <c r="D516" s="161" t="str">
        <f ca="1">IF(ISERROR($S516),"",OFFSET('Smelter Reference List'!$C$4,$S516-4,0)&amp;"")</f>
        <v/>
      </c>
      <c r="E516" s="161" t="str">
        <f ca="1">IF(ISERROR($S516),"",OFFSET('Smelter Reference List'!$D$4,$S516-4,0)&amp;"")</f>
        <v/>
      </c>
      <c r="F516" s="161" t="str">
        <f ca="1">IF(ISERROR($S516),"",OFFSET('Smelter Reference List'!$E$4,$S516-4,0))</f>
        <v/>
      </c>
      <c r="G516" s="161" t="str">
        <f ca="1">IF(C516=$U$4,"Enter smelter details", IF(ISERROR($S516),"",OFFSET('Smelter Reference List'!$F$4,$S516-4,0)))</f>
        <v/>
      </c>
      <c r="H516" s="247" t="str">
        <f ca="1">IF(ISERROR($S516),"",OFFSET('Smelter Reference List'!$G$4,$S516-4,0))</f>
        <v/>
      </c>
      <c r="I516" s="248" t="str">
        <f ca="1">IF(ISERROR($S516),"",OFFSET('Smelter Reference List'!$H$4,$S516-4,0))</f>
        <v/>
      </c>
      <c r="J516" s="248" t="str">
        <f ca="1">IF(ISERROR($S516),"",OFFSET('Smelter Reference List'!$I$4,$S516-4,0))</f>
        <v/>
      </c>
      <c r="K516" s="245"/>
      <c r="L516" s="245"/>
      <c r="M516" s="245"/>
      <c r="N516" s="245"/>
      <c r="O516" s="245"/>
      <c r="P516" s="245"/>
      <c r="Q516" s="246"/>
      <c r="R516" s="233"/>
      <c r="S516" s="234" t="e">
        <f>IF(C516="",NA(),MATCH($B516&amp;$C516,'Smelter Reference List'!$J:$J,0))</f>
        <v>#N/A</v>
      </c>
      <c r="T516" s="235"/>
      <c r="U516" s="235">
        <f t="shared" ca="1" si="16"/>
        <v>0</v>
      </c>
      <c r="V516" s="235"/>
      <c r="W516" s="235"/>
      <c r="Y516" s="228" t="str">
        <f t="shared" si="17"/>
        <v/>
      </c>
    </row>
    <row r="517" spans="1:25" s="228" customFormat="1" ht="20.25">
      <c r="A517" s="257"/>
      <c r="B517" s="232" t="str">
        <f>IF(LEN(A517)=0,"",INDEX('Smelter Reference List'!$A:$A,MATCH($A517,'Smelter Reference List'!$E:$E,0)))</f>
        <v/>
      </c>
      <c r="C517" s="297" t="str">
        <f>IF(LEN(A517)=0,"",INDEX('Smelter Reference List'!$C:$C,MATCH($A517,'Smelter Reference List'!$E:$E,0)))</f>
        <v/>
      </c>
      <c r="D517" s="161" t="str">
        <f ca="1">IF(ISERROR($S517),"",OFFSET('Smelter Reference List'!$C$4,$S517-4,0)&amp;"")</f>
        <v/>
      </c>
      <c r="E517" s="161" t="str">
        <f ca="1">IF(ISERROR($S517),"",OFFSET('Smelter Reference List'!$D$4,$S517-4,0)&amp;"")</f>
        <v/>
      </c>
      <c r="F517" s="161" t="str">
        <f ca="1">IF(ISERROR($S517),"",OFFSET('Smelter Reference List'!$E$4,$S517-4,0))</f>
        <v/>
      </c>
      <c r="G517" s="161" t="str">
        <f ca="1">IF(C517=$U$4,"Enter smelter details", IF(ISERROR($S517),"",OFFSET('Smelter Reference List'!$F$4,$S517-4,0)))</f>
        <v/>
      </c>
      <c r="H517" s="247" t="str">
        <f ca="1">IF(ISERROR($S517),"",OFFSET('Smelter Reference List'!$G$4,$S517-4,0))</f>
        <v/>
      </c>
      <c r="I517" s="248" t="str">
        <f ca="1">IF(ISERROR($S517),"",OFFSET('Smelter Reference List'!$H$4,$S517-4,0))</f>
        <v/>
      </c>
      <c r="J517" s="248" t="str">
        <f ca="1">IF(ISERROR($S517),"",OFFSET('Smelter Reference List'!$I$4,$S517-4,0))</f>
        <v/>
      </c>
      <c r="K517" s="245"/>
      <c r="L517" s="245"/>
      <c r="M517" s="245"/>
      <c r="N517" s="245"/>
      <c r="O517" s="245"/>
      <c r="P517" s="245"/>
      <c r="Q517" s="246"/>
      <c r="R517" s="233"/>
      <c r="S517" s="234" t="e">
        <f>IF(C517="",NA(),MATCH($B517&amp;$C517,'Smelter Reference List'!$J:$J,0))</f>
        <v>#N/A</v>
      </c>
      <c r="T517" s="235"/>
      <c r="U517" s="235">
        <f t="shared" ca="1" si="16"/>
        <v>0</v>
      </c>
      <c r="V517" s="235"/>
      <c r="W517" s="235"/>
      <c r="Y517" s="228" t="str">
        <f t="shared" si="17"/>
        <v/>
      </c>
    </row>
    <row r="518" spans="1:25" s="228" customFormat="1" ht="20.25">
      <c r="A518" s="257"/>
      <c r="B518" s="232" t="str">
        <f>IF(LEN(A518)=0,"",INDEX('Smelter Reference List'!$A:$A,MATCH($A518,'Smelter Reference List'!$E:$E,0)))</f>
        <v/>
      </c>
      <c r="C518" s="297" t="str">
        <f>IF(LEN(A518)=0,"",INDEX('Smelter Reference List'!$C:$C,MATCH($A518,'Smelter Reference List'!$E:$E,0)))</f>
        <v/>
      </c>
      <c r="D518" s="161" t="str">
        <f ca="1">IF(ISERROR($S518),"",OFFSET('Smelter Reference List'!$C$4,$S518-4,0)&amp;"")</f>
        <v/>
      </c>
      <c r="E518" s="161" t="str">
        <f ca="1">IF(ISERROR($S518),"",OFFSET('Smelter Reference List'!$D$4,$S518-4,0)&amp;"")</f>
        <v/>
      </c>
      <c r="F518" s="161" t="str">
        <f ca="1">IF(ISERROR($S518),"",OFFSET('Smelter Reference List'!$E$4,$S518-4,0))</f>
        <v/>
      </c>
      <c r="G518" s="161" t="str">
        <f ca="1">IF(C518=$U$4,"Enter smelter details", IF(ISERROR($S518),"",OFFSET('Smelter Reference List'!$F$4,$S518-4,0)))</f>
        <v/>
      </c>
      <c r="H518" s="247" t="str">
        <f ca="1">IF(ISERROR($S518),"",OFFSET('Smelter Reference List'!$G$4,$S518-4,0))</f>
        <v/>
      </c>
      <c r="I518" s="248" t="str">
        <f ca="1">IF(ISERROR($S518),"",OFFSET('Smelter Reference List'!$H$4,$S518-4,0))</f>
        <v/>
      </c>
      <c r="J518" s="248" t="str">
        <f ca="1">IF(ISERROR($S518),"",OFFSET('Smelter Reference List'!$I$4,$S518-4,0))</f>
        <v/>
      </c>
      <c r="K518" s="245"/>
      <c r="L518" s="245"/>
      <c r="M518" s="245"/>
      <c r="N518" s="245"/>
      <c r="O518" s="245"/>
      <c r="P518" s="245"/>
      <c r="Q518" s="246"/>
      <c r="R518" s="233"/>
      <c r="S518" s="234" t="e">
        <f>IF(C518="",NA(),MATCH($B518&amp;$C518,'Smelter Reference List'!$J:$J,0))</f>
        <v>#N/A</v>
      </c>
      <c r="T518" s="235"/>
      <c r="U518" s="235">
        <f t="shared" ca="1" si="16"/>
        <v>0</v>
      </c>
      <c r="V518" s="235"/>
      <c r="W518" s="235"/>
      <c r="Y518" s="228" t="str">
        <f t="shared" si="17"/>
        <v/>
      </c>
    </row>
    <row r="519" spans="1:25" s="228" customFormat="1" ht="20.25">
      <c r="A519" s="257"/>
      <c r="B519" s="232" t="str">
        <f>IF(LEN(A519)=0,"",INDEX('Smelter Reference List'!$A:$A,MATCH($A519,'Smelter Reference List'!$E:$E,0)))</f>
        <v/>
      </c>
      <c r="C519" s="297" t="str">
        <f>IF(LEN(A519)=0,"",INDEX('Smelter Reference List'!$C:$C,MATCH($A519,'Smelter Reference List'!$E:$E,0)))</f>
        <v/>
      </c>
      <c r="D519" s="161" t="str">
        <f ca="1">IF(ISERROR($S519),"",OFFSET('Smelter Reference List'!$C$4,$S519-4,0)&amp;"")</f>
        <v/>
      </c>
      <c r="E519" s="161" t="str">
        <f ca="1">IF(ISERROR($S519),"",OFFSET('Smelter Reference List'!$D$4,$S519-4,0)&amp;"")</f>
        <v/>
      </c>
      <c r="F519" s="161" t="str">
        <f ca="1">IF(ISERROR($S519),"",OFFSET('Smelter Reference List'!$E$4,$S519-4,0))</f>
        <v/>
      </c>
      <c r="G519" s="161" t="str">
        <f ca="1">IF(C519=$U$4,"Enter smelter details", IF(ISERROR($S519),"",OFFSET('Smelter Reference List'!$F$4,$S519-4,0)))</f>
        <v/>
      </c>
      <c r="H519" s="247" t="str">
        <f ca="1">IF(ISERROR($S519),"",OFFSET('Smelter Reference List'!$G$4,$S519-4,0))</f>
        <v/>
      </c>
      <c r="I519" s="248" t="str">
        <f ca="1">IF(ISERROR($S519),"",OFFSET('Smelter Reference List'!$H$4,$S519-4,0))</f>
        <v/>
      </c>
      <c r="J519" s="248" t="str">
        <f ca="1">IF(ISERROR($S519),"",OFFSET('Smelter Reference List'!$I$4,$S519-4,0))</f>
        <v/>
      </c>
      <c r="K519" s="245"/>
      <c r="L519" s="245"/>
      <c r="M519" s="245"/>
      <c r="N519" s="245"/>
      <c r="O519" s="245"/>
      <c r="P519" s="245"/>
      <c r="Q519" s="246"/>
      <c r="R519" s="233"/>
      <c r="S519" s="234" t="e">
        <f>IF(C519="",NA(),MATCH($B519&amp;$C519,'Smelter Reference List'!$J:$J,0))</f>
        <v>#N/A</v>
      </c>
      <c r="T519" s="235"/>
      <c r="U519" s="235">
        <f t="shared" ca="1" si="16"/>
        <v>0</v>
      </c>
      <c r="V519" s="235"/>
      <c r="W519" s="235"/>
      <c r="Y519" s="228" t="str">
        <f t="shared" si="17"/>
        <v/>
      </c>
    </row>
    <row r="520" spans="1:25" s="228" customFormat="1" ht="20.25">
      <c r="A520" s="257"/>
      <c r="B520" s="232" t="str">
        <f>IF(LEN(A520)=0,"",INDEX('Smelter Reference List'!$A:$A,MATCH($A520,'Smelter Reference List'!$E:$E,0)))</f>
        <v/>
      </c>
      <c r="C520" s="297" t="str">
        <f>IF(LEN(A520)=0,"",INDEX('Smelter Reference List'!$C:$C,MATCH($A520,'Smelter Reference List'!$E:$E,0)))</f>
        <v/>
      </c>
      <c r="D520" s="161" t="str">
        <f ca="1">IF(ISERROR($S520),"",OFFSET('Smelter Reference List'!$C$4,$S520-4,0)&amp;"")</f>
        <v/>
      </c>
      <c r="E520" s="161" t="str">
        <f ca="1">IF(ISERROR($S520),"",OFFSET('Smelter Reference List'!$D$4,$S520-4,0)&amp;"")</f>
        <v/>
      </c>
      <c r="F520" s="161" t="str">
        <f ca="1">IF(ISERROR($S520),"",OFFSET('Smelter Reference List'!$E$4,$S520-4,0))</f>
        <v/>
      </c>
      <c r="G520" s="161" t="str">
        <f ca="1">IF(C520=$U$4,"Enter smelter details", IF(ISERROR($S520),"",OFFSET('Smelter Reference List'!$F$4,$S520-4,0)))</f>
        <v/>
      </c>
      <c r="H520" s="247" t="str">
        <f ca="1">IF(ISERROR($S520),"",OFFSET('Smelter Reference List'!$G$4,$S520-4,0))</f>
        <v/>
      </c>
      <c r="I520" s="248" t="str">
        <f ca="1">IF(ISERROR($S520),"",OFFSET('Smelter Reference List'!$H$4,$S520-4,0))</f>
        <v/>
      </c>
      <c r="J520" s="248" t="str">
        <f ca="1">IF(ISERROR($S520),"",OFFSET('Smelter Reference List'!$I$4,$S520-4,0))</f>
        <v/>
      </c>
      <c r="K520" s="245"/>
      <c r="L520" s="245"/>
      <c r="M520" s="245"/>
      <c r="N520" s="245"/>
      <c r="O520" s="245"/>
      <c r="P520" s="245"/>
      <c r="Q520" s="246"/>
      <c r="R520" s="233"/>
      <c r="S520" s="234" t="e">
        <f>IF(C520="",NA(),MATCH($B520&amp;$C520,'Smelter Reference List'!$J:$J,0))</f>
        <v>#N/A</v>
      </c>
      <c r="T520" s="235"/>
      <c r="U520" s="235">
        <f t="shared" ca="1" si="16"/>
        <v>0</v>
      </c>
      <c r="V520" s="235"/>
      <c r="W520" s="235"/>
      <c r="Y520" s="228" t="str">
        <f t="shared" si="17"/>
        <v/>
      </c>
    </row>
    <row r="521" spans="1:25" s="228" customFormat="1" ht="20.25">
      <c r="A521" s="257"/>
      <c r="B521" s="232" t="str">
        <f>IF(LEN(A521)=0,"",INDEX('Smelter Reference List'!$A:$A,MATCH($A521,'Smelter Reference List'!$E:$E,0)))</f>
        <v/>
      </c>
      <c r="C521" s="297" t="str">
        <f>IF(LEN(A521)=0,"",INDEX('Smelter Reference List'!$C:$C,MATCH($A521,'Smelter Reference List'!$E:$E,0)))</f>
        <v/>
      </c>
      <c r="D521" s="161" t="str">
        <f ca="1">IF(ISERROR($S521),"",OFFSET('Smelter Reference List'!$C$4,$S521-4,0)&amp;"")</f>
        <v/>
      </c>
      <c r="E521" s="161" t="str">
        <f ca="1">IF(ISERROR($S521),"",OFFSET('Smelter Reference List'!$D$4,$S521-4,0)&amp;"")</f>
        <v/>
      </c>
      <c r="F521" s="161" t="str">
        <f ca="1">IF(ISERROR($S521),"",OFFSET('Smelter Reference List'!$E$4,$S521-4,0))</f>
        <v/>
      </c>
      <c r="G521" s="161" t="str">
        <f ca="1">IF(C521=$U$4,"Enter smelter details", IF(ISERROR($S521),"",OFFSET('Smelter Reference List'!$F$4,$S521-4,0)))</f>
        <v/>
      </c>
      <c r="H521" s="247" t="str">
        <f ca="1">IF(ISERROR($S521),"",OFFSET('Smelter Reference List'!$G$4,$S521-4,0))</f>
        <v/>
      </c>
      <c r="I521" s="248" t="str">
        <f ca="1">IF(ISERROR($S521),"",OFFSET('Smelter Reference List'!$H$4,$S521-4,0))</f>
        <v/>
      </c>
      <c r="J521" s="248" t="str">
        <f ca="1">IF(ISERROR($S521),"",OFFSET('Smelter Reference List'!$I$4,$S521-4,0))</f>
        <v/>
      </c>
      <c r="K521" s="245"/>
      <c r="L521" s="245"/>
      <c r="M521" s="245"/>
      <c r="N521" s="245"/>
      <c r="O521" s="245"/>
      <c r="P521" s="245"/>
      <c r="Q521" s="246"/>
      <c r="R521" s="233"/>
      <c r="S521" s="234" t="e">
        <f>IF(C521="",NA(),MATCH($B521&amp;$C521,'Smelter Reference List'!$J:$J,0))</f>
        <v>#N/A</v>
      </c>
      <c r="T521" s="235"/>
      <c r="U521" s="235">
        <f t="shared" ca="1" si="16"/>
        <v>0</v>
      </c>
      <c r="V521" s="235"/>
      <c r="W521" s="235"/>
      <c r="Y521" s="228" t="str">
        <f t="shared" si="17"/>
        <v/>
      </c>
    </row>
    <row r="522" spans="1:25" s="228" customFormat="1" ht="20.25">
      <c r="A522" s="257"/>
      <c r="B522" s="232" t="str">
        <f>IF(LEN(A522)=0,"",INDEX('Smelter Reference List'!$A:$A,MATCH($A522,'Smelter Reference List'!$E:$E,0)))</f>
        <v/>
      </c>
      <c r="C522" s="297" t="str">
        <f>IF(LEN(A522)=0,"",INDEX('Smelter Reference List'!$C:$C,MATCH($A522,'Smelter Reference List'!$E:$E,0)))</f>
        <v/>
      </c>
      <c r="D522" s="161" t="str">
        <f ca="1">IF(ISERROR($S522),"",OFFSET('Smelter Reference List'!$C$4,$S522-4,0)&amp;"")</f>
        <v/>
      </c>
      <c r="E522" s="161" t="str">
        <f ca="1">IF(ISERROR($S522),"",OFFSET('Smelter Reference List'!$D$4,$S522-4,0)&amp;"")</f>
        <v/>
      </c>
      <c r="F522" s="161" t="str">
        <f ca="1">IF(ISERROR($S522),"",OFFSET('Smelter Reference List'!$E$4,$S522-4,0))</f>
        <v/>
      </c>
      <c r="G522" s="161" t="str">
        <f ca="1">IF(C522=$U$4,"Enter smelter details", IF(ISERROR($S522),"",OFFSET('Smelter Reference List'!$F$4,$S522-4,0)))</f>
        <v/>
      </c>
      <c r="H522" s="247" t="str">
        <f ca="1">IF(ISERROR($S522),"",OFFSET('Smelter Reference List'!$G$4,$S522-4,0))</f>
        <v/>
      </c>
      <c r="I522" s="248" t="str">
        <f ca="1">IF(ISERROR($S522),"",OFFSET('Smelter Reference List'!$H$4,$S522-4,0))</f>
        <v/>
      </c>
      <c r="J522" s="248" t="str">
        <f ca="1">IF(ISERROR($S522),"",OFFSET('Smelter Reference List'!$I$4,$S522-4,0))</f>
        <v/>
      </c>
      <c r="K522" s="245"/>
      <c r="L522" s="245"/>
      <c r="M522" s="245"/>
      <c r="N522" s="245"/>
      <c r="O522" s="245"/>
      <c r="P522" s="245"/>
      <c r="Q522" s="246"/>
      <c r="R522" s="233"/>
      <c r="S522" s="234" t="e">
        <f>IF(C522="",NA(),MATCH($B522&amp;$C522,'Smelter Reference List'!$J:$J,0))</f>
        <v>#N/A</v>
      </c>
      <c r="T522" s="235"/>
      <c r="U522" s="235">
        <f t="shared" ca="1" si="16"/>
        <v>0</v>
      </c>
      <c r="V522" s="235"/>
      <c r="W522" s="235"/>
      <c r="Y522" s="228" t="str">
        <f t="shared" si="17"/>
        <v/>
      </c>
    </row>
    <row r="523" spans="1:25" s="228" customFormat="1" ht="20.25">
      <c r="A523" s="257"/>
      <c r="B523" s="232" t="str">
        <f>IF(LEN(A523)=0,"",INDEX('Smelter Reference List'!$A:$A,MATCH($A523,'Smelter Reference List'!$E:$E,0)))</f>
        <v/>
      </c>
      <c r="C523" s="297" t="str">
        <f>IF(LEN(A523)=0,"",INDEX('Smelter Reference List'!$C:$C,MATCH($A523,'Smelter Reference List'!$E:$E,0)))</f>
        <v/>
      </c>
      <c r="D523" s="161" t="str">
        <f ca="1">IF(ISERROR($S523),"",OFFSET('Smelter Reference List'!$C$4,$S523-4,0)&amp;"")</f>
        <v/>
      </c>
      <c r="E523" s="161" t="str">
        <f ca="1">IF(ISERROR($S523),"",OFFSET('Smelter Reference List'!$D$4,$S523-4,0)&amp;"")</f>
        <v/>
      </c>
      <c r="F523" s="161" t="str">
        <f ca="1">IF(ISERROR($S523),"",OFFSET('Smelter Reference List'!$E$4,$S523-4,0))</f>
        <v/>
      </c>
      <c r="G523" s="161" t="str">
        <f ca="1">IF(C523=$U$4,"Enter smelter details", IF(ISERROR($S523),"",OFFSET('Smelter Reference List'!$F$4,$S523-4,0)))</f>
        <v/>
      </c>
      <c r="H523" s="247" t="str">
        <f ca="1">IF(ISERROR($S523),"",OFFSET('Smelter Reference List'!$G$4,$S523-4,0))</f>
        <v/>
      </c>
      <c r="I523" s="248" t="str">
        <f ca="1">IF(ISERROR($S523),"",OFFSET('Smelter Reference List'!$H$4,$S523-4,0))</f>
        <v/>
      </c>
      <c r="J523" s="248" t="str">
        <f ca="1">IF(ISERROR($S523),"",OFFSET('Smelter Reference List'!$I$4,$S523-4,0))</f>
        <v/>
      </c>
      <c r="K523" s="245"/>
      <c r="L523" s="245"/>
      <c r="M523" s="245"/>
      <c r="N523" s="245"/>
      <c r="O523" s="245"/>
      <c r="P523" s="245"/>
      <c r="Q523" s="246"/>
      <c r="R523" s="233"/>
      <c r="S523" s="234" t="e">
        <f>IF(C523="",NA(),MATCH($B523&amp;$C523,'Smelter Reference List'!$J:$J,0))</f>
        <v>#N/A</v>
      </c>
      <c r="T523" s="235"/>
      <c r="U523" s="235">
        <f t="shared" ca="1" si="16"/>
        <v>0</v>
      </c>
      <c r="V523" s="235"/>
      <c r="W523" s="235"/>
      <c r="Y523" s="228" t="str">
        <f t="shared" si="17"/>
        <v/>
      </c>
    </row>
    <row r="524" spans="1:25" s="228" customFormat="1" ht="20.25">
      <c r="A524" s="257"/>
      <c r="B524" s="232" t="str">
        <f>IF(LEN(A524)=0,"",INDEX('Smelter Reference List'!$A:$A,MATCH($A524,'Smelter Reference List'!$E:$E,0)))</f>
        <v/>
      </c>
      <c r="C524" s="297" t="str">
        <f>IF(LEN(A524)=0,"",INDEX('Smelter Reference List'!$C:$C,MATCH($A524,'Smelter Reference List'!$E:$E,0)))</f>
        <v/>
      </c>
      <c r="D524" s="161" t="str">
        <f ca="1">IF(ISERROR($S524),"",OFFSET('Smelter Reference List'!$C$4,$S524-4,0)&amp;"")</f>
        <v/>
      </c>
      <c r="E524" s="161" t="str">
        <f ca="1">IF(ISERROR($S524),"",OFFSET('Smelter Reference List'!$D$4,$S524-4,0)&amp;"")</f>
        <v/>
      </c>
      <c r="F524" s="161" t="str">
        <f ca="1">IF(ISERROR($S524),"",OFFSET('Smelter Reference List'!$E$4,$S524-4,0))</f>
        <v/>
      </c>
      <c r="G524" s="161" t="str">
        <f ca="1">IF(C524=$U$4,"Enter smelter details", IF(ISERROR($S524),"",OFFSET('Smelter Reference List'!$F$4,$S524-4,0)))</f>
        <v/>
      </c>
      <c r="H524" s="247" t="str">
        <f ca="1">IF(ISERROR($S524),"",OFFSET('Smelter Reference List'!$G$4,$S524-4,0))</f>
        <v/>
      </c>
      <c r="I524" s="248" t="str">
        <f ca="1">IF(ISERROR($S524),"",OFFSET('Smelter Reference List'!$H$4,$S524-4,0))</f>
        <v/>
      </c>
      <c r="J524" s="248" t="str">
        <f ca="1">IF(ISERROR($S524),"",OFFSET('Smelter Reference List'!$I$4,$S524-4,0))</f>
        <v/>
      </c>
      <c r="K524" s="245"/>
      <c r="L524" s="245"/>
      <c r="M524" s="245"/>
      <c r="N524" s="245"/>
      <c r="O524" s="245"/>
      <c r="P524" s="245"/>
      <c r="Q524" s="246"/>
      <c r="R524" s="233"/>
      <c r="S524" s="234" t="e">
        <f>IF(C524="",NA(),MATCH($B524&amp;$C524,'Smelter Reference List'!$J:$J,0))</f>
        <v>#N/A</v>
      </c>
      <c r="T524" s="235"/>
      <c r="U524" s="235">
        <f t="shared" ca="1" si="16"/>
        <v>0</v>
      </c>
      <c r="V524" s="235"/>
      <c r="W524" s="235"/>
      <c r="Y524" s="228" t="str">
        <f t="shared" si="17"/>
        <v/>
      </c>
    </row>
    <row r="525" spans="1:25" s="228" customFormat="1" ht="20.25">
      <c r="A525" s="257"/>
      <c r="B525" s="232" t="str">
        <f>IF(LEN(A525)=0,"",INDEX('Smelter Reference List'!$A:$A,MATCH($A525,'Smelter Reference List'!$E:$E,0)))</f>
        <v/>
      </c>
      <c r="C525" s="297" t="str">
        <f>IF(LEN(A525)=0,"",INDEX('Smelter Reference List'!$C:$C,MATCH($A525,'Smelter Reference List'!$E:$E,0)))</f>
        <v/>
      </c>
      <c r="D525" s="161" t="str">
        <f ca="1">IF(ISERROR($S525),"",OFFSET('Smelter Reference List'!$C$4,$S525-4,0)&amp;"")</f>
        <v/>
      </c>
      <c r="E525" s="161" t="str">
        <f ca="1">IF(ISERROR($S525),"",OFFSET('Smelter Reference List'!$D$4,$S525-4,0)&amp;"")</f>
        <v/>
      </c>
      <c r="F525" s="161" t="str">
        <f ca="1">IF(ISERROR($S525),"",OFFSET('Smelter Reference List'!$E$4,$S525-4,0))</f>
        <v/>
      </c>
      <c r="G525" s="161" t="str">
        <f ca="1">IF(C525=$U$4,"Enter smelter details", IF(ISERROR($S525),"",OFFSET('Smelter Reference List'!$F$4,$S525-4,0)))</f>
        <v/>
      </c>
      <c r="H525" s="247" t="str">
        <f ca="1">IF(ISERROR($S525),"",OFFSET('Smelter Reference List'!$G$4,$S525-4,0))</f>
        <v/>
      </c>
      <c r="I525" s="248" t="str">
        <f ca="1">IF(ISERROR($S525),"",OFFSET('Smelter Reference List'!$H$4,$S525-4,0))</f>
        <v/>
      </c>
      <c r="J525" s="248" t="str">
        <f ca="1">IF(ISERROR($S525),"",OFFSET('Smelter Reference List'!$I$4,$S525-4,0))</f>
        <v/>
      </c>
      <c r="K525" s="245"/>
      <c r="L525" s="245"/>
      <c r="M525" s="245"/>
      <c r="N525" s="245"/>
      <c r="O525" s="245"/>
      <c r="P525" s="245"/>
      <c r="Q525" s="246"/>
      <c r="R525" s="233"/>
      <c r="S525" s="234" t="e">
        <f>IF(C525="",NA(),MATCH($B525&amp;$C525,'Smelter Reference List'!$J:$J,0))</f>
        <v>#N/A</v>
      </c>
      <c r="T525" s="235"/>
      <c r="U525" s="235">
        <f t="shared" ca="1" si="16"/>
        <v>0</v>
      </c>
      <c r="V525" s="235"/>
      <c r="W525" s="235"/>
      <c r="Y525" s="228" t="str">
        <f t="shared" si="17"/>
        <v/>
      </c>
    </row>
    <row r="526" spans="1:25" s="228" customFormat="1" ht="20.25">
      <c r="A526" s="257"/>
      <c r="B526" s="232" t="str">
        <f>IF(LEN(A526)=0,"",INDEX('Smelter Reference List'!$A:$A,MATCH($A526,'Smelter Reference List'!$E:$E,0)))</f>
        <v/>
      </c>
      <c r="C526" s="297" t="str">
        <f>IF(LEN(A526)=0,"",INDEX('Smelter Reference List'!$C:$C,MATCH($A526,'Smelter Reference List'!$E:$E,0)))</f>
        <v/>
      </c>
      <c r="D526" s="161" t="str">
        <f ca="1">IF(ISERROR($S526),"",OFFSET('Smelter Reference List'!$C$4,$S526-4,0)&amp;"")</f>
        <v/>
      </c>
      <c r="E526" s="161" t="str">
        <f ca="1">IF(ISERROR($S526),"",OFFSET('Smelter Reference List'!$D$4,$S526-4,0)&amp;"")</f>
        <v/>
      </c>
      <c r="F526" s="161" t="str">
        <f ca="1">IF(ISERROR($S526),"",OFFSET('Smelter Reference List'!$E$4,$S526-4,0))</f>
        <v/>
      </c>
      <c r="G526" s="161" t="str">
        <f ca="1">IF(C526=$U$4,"Enter smelter details", IF(ISERROR($S526),"",OFFSET('Smelter Reference List'!$F$4,$S526-4,0)))</f>
        <v/>
      </c>
      <c r="H526" s="247" t="str">
        <f ca="1">IF(ISERROR($S526),"",OFFSET('Smelter Reference List'!$G$4,$S526-4,0))</f>
        <v/>
      </c>
      <c r="I526" s="248" t="str">
        <f ca="1">IF(ISERROR($S526),"",OFFSET('Smelter Reference List'!$H$4,$S526-4,0))</f>
        <v/>
      </c>
      <c r="J526" s="248" t="str">
        <f ca="1">IF(ISERROR($S526),"",OFFSET('Smelter Reference List'!$I$4,$S526-4,0))</f>
        <v/>
      </c>
      <c r="K526" s="245"/>
      <c r="L526" s="245"/>
      <c r="M526" s="245"/>
      <c r="N526" s="245"/>
      <c r="O526" s="245"/>
      <c r="P526" s="245"/>
      <c r="Q526" s="246"/>
      <c r="R526" s="233"/>
      <c r="S526" s="234" t="e">
        <f>IF(C526="",NA(),MATCH($B526&amp;$C526,'Smelter Reference List'!$J:$J,0))</f>
        <v>#N/A</v>
      </c>
      <c r="T526" s="235"/>
      <c r="U526" s="235">
        <f t="shared" ca="1" si="16"/>
        <v>0</v>
      </c>
      <c r="V526" s="235"/>
      <c r="W526" s="235"/>
      <c r="Y526" s="228" t="str">
        <f t="shared" si="17"/>
        <v/>
      </c>
    </row>
    <row r="527" spans="1:25" s="228" customFormat="1" ht="20.25">
      <c r="A527" s="257"/>
      <c r="B527" s="232" t="str">
        <f>IF(LEN(A527)=0,"",INDEX('Smelter Reference List'!$A:$A,MATCH($A527,'Smelter Reference List'!$E:$E,0)))</f>
        <v/>
      </c>
      <c r="C527" s="297" t="str">
        <f>IF(LEN(A527)=0,"",INDEX('Smelter Reference List'!$C:$C,MATCH($A527,'Smelter Reference List'!$E:$E,0)))</f>
        <v/>
      </c>
      <c r="D527" s="161" t="str">
        <f ca="1">IF(ISERROR($S527),"",OFFSET('Smelter Reference List'!$C$4,$S527-4,0)&amp;"")</f>
        <v/>
      </c>
      <c r="E527" s="161" t="str">
        <f ca="1">IF(ISERROR($S527),"",OFFSET('Smelter Reference List'!$D$4,$S527-4,0)&amp;"")</f>
        <v/>
      </c>
      <c r="F527" s="161" t="str">
        <f ca="1">IF(ISERROR($S527),"",OFFSET('Smelter Reference List'!$E$4,$S527-4,0))</f>
        <v/>
      </c>
      <c r="G527" s="161" t="str">
        <f ca="1">IF(C527=$U$4,"Enter smelter details", IF(ISERROR($S527),"",OFFSET('Smelter Reference List'!$F$4,$S527-4,0)))</f>
        <v/>
      </c>
      <c r="H527" s="247" t="str">
        <f ca="1">IF(ISERROR($S527),"",OFFSET('Smelter Reference List'!$G$4,$S527-4,0))</f>
        <v/>
      </c>
      <c r="I527" s="248" t="str">
        <f ca="1">IF(ISERROR($S527),"",OFFSET('Smelter Reference List'!$H$4,$S527-4,0))</f>
        <v/>
      </c>
      <c r="J527" s="248" t="str">
        <f ca="1">IF(ISERROR($S527),"",OFFSET('Smelter Reference List'!$I$4,$S527-4,0))</f>
        <v/>
      </c>
      <c r="K527" s="245"/>
      <c r="L527" s="245"/>
      <c r="M527" s="245"/>
      <c r="N527" s="245"/>
      <c r="O527" s="245"/>
      <c r="P527" s="245"/>
      <c r="Q527" s="246"/>
      <c r="R527" s="233"/>
      <c r="S527" s="234" t="e">
        <f>IF(C527="",NA(),MATCH($B527&amp;$C527,'Smelter Reference List'!$J:$J,0))</f>
        <v>#N/A</v>
      </c>
      <c r="T527" s="235"/>
      <c r="U527" s="235">
        <f t="shared" ca="1" si="16"/>
        <v>0</v>
      </c>
      <c r="V527" s="235"/>
      <c r="W527" s="235"/>
      <c r="Y527" s="228" t="str">
        <f t="shared" si="17"/>
        <v/>
      </c>
    </row>
    <row r="528" spans="1:25" s="228" customFormat="1" ht="20.25">
      <c r="A528" s="257"/>
      <c r="B528" s="232" t="str">
        <f>IF(LEN(A528)=0,"",INDEX('Smelter Reference List'!$A:$A,MATCH($A528,'Smelter Reference List'!$E:$E,0)))</f>
        <v/>
      </c>
      <c r="C528" s="297" t="str">
        <f>IF(LEN(A528)=0,"",INDEX('Smelter Reference List'!$C:$C,MATCH($A528,'Smelter Reference List'!$E:$E,0)))</f>
        <v/>
      </c>
      <c r="D528" s="161" t="str">
        <f ca="1">IF(ISERROR($S528),"",OFFSET('Smelter Reference List'!$C$4,$S528-4,0)&amp;"")</f>
        <v/>
      </c>
      <c r="E528" s="161" t="str">
        <f ca="1">IF(ISERROR($S528),"",OFFSET('Smelter Reference List'!$D$4,$S528-4,0)&amp;"")</f>
        <v/>
      </c>
      <c r="F528" s="161" t="str">
        <f ca="1">IF(ISERROR($S528),"",OFFSET('Smelter Reference List'!$E$4,$S528-4,0))</f>
        <v/>
      </c>
      <c r="G528" s="161" t="str">
        <f ca="1">IF(C528=$U$4,"Enter smelter details", IF(ISERROR($S528),"",OFFSET('Smelter Reference List'!$F$4,$S528-4,0)))</f>
        <v/>
      </c>
      <c r="H528" s="247" t="str">
        <f ca="1">IF(ISERROR($S528),"",OFFSET('Smelter Reference List'!$G$4,$S528-4,0))</f>
        <v/>
      </c>
      <c r="I528" s="248" t="str">
        <f ca="1">IF(ISERROR($S528),"",OFFSET('Smelter Reference List'!$H$4,$S528-4,0))</f>
        <v/>
      </c>
      <c r="J528" s="248" t="str">
        <f ca="1">IF(ISERROR($S528),"",OFFSET('Smelter Reference List'!$I$4,$S528-4,0))</f>
        <v/>
      </c>
      <c r="K528" s="245"/>
      <c r="L528" s="245"/>
      <c r="M528" s="245"/>
      <c r="N528" s="245"/>
      <c r="O528" s="245"/>
      <c r="P528" s="245"/>
      <c r="Q528" s="246"/>
      <c r="R528" s="233"/>
      <c r="S528" s="234" t="e">
        <f>IF(C528="",NA(),MATCH($B528&amp;$C528,'Smelter Reference List'!$J:$J,0))</f>
        <v>#N/A</v>
      </c>
      <c r="T528" s="235"/>
      <c r="U528" s="235">
        <f t="shared" ca="1" si="16"/>
        <v>0</v>
      </c>
      <c r="V528" s="235"/>
      <c r="W528" s="235"/>
      <c r="Y528" s="228" t="str">
        <f t="shared" si="17"/>
        <v/>
      </c>
    </row>
    <row r="529" spans="1:25" s="228" customFormat="1" ht="20.25">
      <c r="A529" s="257"/>
      <c r="B529" s="232" t="str">
        <f>IF(LEN(A529)=0,"",INDEX('Smelter Reference List'!$A:$A,MATCH($A529,'Smelter Reference List'!$E:$E,0)))</f>
        <v/>
      </c>
      <c r="C529" s="297" t="str">
        <f>IF(LEN(A529)=0,"",INDEX('Smelter Reference List'!$C:$C,MATCH($A529,'Smelter Reference List'!$E:$E,0)))</f>
        <v/>
      </c>
      <c r="D529" s="161" t="str">
        <f ca="1">IF(ISERROR($S529),"",OFFSET('Smelter Reference List'!$C$4,$S529-4,0)&amp;"")</f>
        <v/>
      </c>
      <c r="E529" s="161" t="str">
        <f ca="1">IF(ISERROR($S529),"",OFFSET('Smelter Reference List'!$D$4,$S529-4,0)&amp;"")</f>
        <v/>
      </c>
      <c r="F529" s="161" t="str">
        <f ca="1">IF(ISERROR($S529),"",OFFSET('Smelter Reference List'!$E$4,$S529-4,0))</f>
        <v/>
      </c>
      <c r="G529" s="161" t="str">
        <f ca="1">IF(C529=$U$4,"Enter smelter details", IF(ISERROR($S529),"",OFFSET('Smelter Reference List'!$F$4,$S529-4,0)))</f>
        <v/>
      </c>
      <c r="H529" s="247" t="str">
        <f ca="1">IF(ISERROR($S529),"",OFFSET('Smelter Reference List'!$G$4,$S529-4,0))</f>
        <v/>
      </c>
      <c r="I529" s="248" t="str">
        <f ca="1">IF(ISERROR($S529),"",OFFSET('Smelter Reference List'!$H$4,$S529-4,0))</f>
        <v/>
      </c>
      <c r="J529" s="248" t="str">
        <f ca="1">IF(ISERROR($S529),"",OFFSET('Smelter Reference List'!$I$4,$S529-4,0))</f>
        <v/>
      </c>
      <c r="K529" s="245"/>
      <c r="L529" s="245"/>
      <c r="M529" s="245"/>
      <c r="N529" s="245"/>
      <c r="O529" s="245"/>
      <c r="P529" s="245"/>
      <c r="Q529" s="246"/>
      <c r="R529" s="233"/>
      <c r="S529" s="234" t="e">
        <f>IF(C529="",NA(),MATCH($B529&amp;$C529,'Smelter Reference List'!$J:$J,0))</f>
        <v>#N/A</v>
      </c>
      <c r="T529" s="235"/>
      <c r="U529" s="235">
        <f t="shared" ca="1" si="16"/>
        <v>0</v>
      </c>
      <c r="V529" s="235"/>
      <c r="W529" s="235"/>
      <c r="Y529" s="228" t="str">
        <f t="shared" si="17"/>
        <v/>
      </c>
    </row>
    <row r="530" spans="1:25" s="228" customFormat="1" ht="20.25">
      <c r="A530" s="257"/>
      <c r="B530" s="232" t="str">
        <f>IF(LEN(A530)=0,"",INDEX('Smelter Reference List'!$A:$A,MATCH($A530,'Smelter Reference List'!$E:$E,0)))</f>
        <v/>
      </c>
      <c r="C530" s="297" t="str">
        <f>IF(LEN(A530)=0,"",INDEX('Smelter Reference List'!$C:$C,MATCH($A530,'Smelter Reference List'!$E:$E,0)))</f>
        <v/>
      </c>
      <c r="D530" s="161" t="str">
        <f ca="1">IF(ISERROR($S530),"",OFFSET('Smelter Reference List'!$C$4,$S530-4,0)&amp;"")</f>
        <v/>
      </c>
      <c r="E530" s="161" t="str">
        <f ca="1">IF(ISERROR($S530),"",OFFSET('Smelter Reference List'!$D$4,$S530-4,0)&amp;"")</f>
        <v/>
      </c>
      <c r="F530" s="161" t="str">
        <f ca="1">IF(ISERROR($S530),"",OFFSET('Smelter Reference List'!$E$4,$S530-4,0))</f>
        <v/>
      </c>
      <c r="G530" s="161" t="str">
        <f ca="1">IF(C530=$U$4,"Enter smelter details", IF(ISERROR($S530),"",OFFSET('Smelter Reference List'!$F$4,$S530-4,0)))</f>
        <v/>
      </c>
      <c r="H530" s="247" t="str">
        <f ca="1">IF(ISERROR($S530),"",OFFSET('Smelter Reference List'!$G$4,$S530-4,0))</f>
        <v/>
      </c>
      <c r="I530" s="248" t="str">
        <f ca="1">IF(ISERROR($S530),"",OFFSET('Smelter Reference List'!$H$4,$S530-4,0))</f>
        <v/>
      </c>
      <c r="J530" s="248" t="str">
        <f ca="1">IF(ISERROR($S530),"",OFFSET('Smelter Reference List'!$I$4,$S530-4,0))</f>
        <v/>
      </c>
      <c r="K530" s="245"/>
      <c r="L530" s="245"/>
      <c r="M530" s="245"/>
      <c r="N530" s="245"/>
      <c r="O530" s="245"/>
      <c r="P530" s="245"/>
      <c r="Q530" s="246"/>
      <c r="R530" s="233"/>
      <c r="S530" s="234" t="e">
        <f>IF(C530="",NA(),MATCH($B530&amp;$C530,'Smelter Reference List'!$J:$J,0))</f>
        <v>#N/A</v>
      </c>
      <c r="T530" s="235"/>
      <c r="U530" s="235">
        <f t="shared" ca="1" si="16"/>
        <v>0</v>
      </c>
      <c r="V530" s="235"/>
      <c r="W530" s="235"/>
      <c r="Y530" s="228" t="str">
        <f t="shared" si="17"/>
        <v/>
      </c>
    </row>
    <row r="531" spans="1:25" s="228" customFormat="1" ht="20.25">
      <c r="A531" s="257"/>
      <c r="B531" s="232" t="str">
        <f>IF(LEN(A531)=0,"",INDEX('Smelter Reference List'!$A:$A,MATCH($A531,'Smelter Reference List'!$E:$E,0)))</f>
        <v/>
      </c>
      <c r="C531" s="297" t="str">
        <f>IF(LEN(A531)=0,"",INDEX('Smelter Reference List'!$C:$C,MATCH($A531,'Smelter Reference List'!$E:$E,0)))</f>
        <v/>
      </c>
      <c r="D531" s="161" t="str">
        <f ca="1">IF(ISERROR($S531),"",OFFSET('Smelter Reference List'!$C$4,$S531-4,0)&amp;"")</f>
        <v/>
      </c>
      <c r="E531" s="161" t="str">
        <f ca="1">IF(ISERROR($S531),"",OFFSET('Smelter Reference List'!$D$4,$S531-4,0)&amp;"")</f>
        <v/>
      </c>
      <c r="F531" s="161" t="str">
        <f ca="1">IF(ISERROR($S531),"",OFFSET('Smelter Reference List'!$E$4,$S531-4,0))</f>
        <v/>
      </c>
      <c r="G531" s="161" t="str">
        <f ca="1">IF(C531=$U$4,"Enter smelter details", IF(ISERROR($S531),"",OFFSET('Smelter Reference List'!$F$4,$S531-4,0)))</f>
        <v/>
      </c>
      <c r="H531" s="247" t="str">
        <f ca="1">IF(ISERROR($S531),"",OFFSET('Smelter Reference List'!$G$4,$S531-4,0))</f>
        <v/>
      </c>
      <c r="I531" s="248" t="str">
        <f ca="1">IF(ISERROR($S531),"",OFFSET('Smelter Reference List'!$H$4,$S531-4,0))</f>
        <v/>
      </c>
      <c r="J531" s="248" t="str">
        <f ca="1">IF(ISERROR($S531),"",OFFSET('Smelter Reference List'!$I$4,$S531-4,0))</f>
        <v/>
      </c>
      <c r="K531" s="245"/>
      <c r="L531" s="245"/>
      <c r="M531" s="245"/>
      <c r="N531" s="245"/>
      <c r="O531" s="245"/>
      <c r="P531" s="245"/>
      <c r="Q531" s="246"/>
      <c r="R531" s="233"/>
      <c r="S531" s="234" t="e">
        <f>IF(C531="",NA(),MATCH($B531&amp;$C531,'Smelter Reference List'!$J:$J,0))</f>
        <v>#N/A</v>
      </c>
      <c r="T531" s="235"/>
      <c r="U531" s="235">
        <f t="shared" ca="1" si="16"/>
        <v>0</v>
      </c>
      <c r="V531" s="235"/>
      <c r="W531" s="235"/>
      <c r="Y531" s="228" t="str">
        <f t="shared" si="17"/>
        <v/>
      </c>
    </row>
    <row r="532" spans="1:25" s="228" customFormat="1" ht="20.25">
      <c r="A532" s="257"/>
      <c r="B532" s="232" t="str">
        <f>IF(LEN(A532)=0,"",INDEX('Smelter Reference List'!$A:$A,MATCH($A532,'Smelter Reference List'!$E:$E,0)))</f>
        <v/>
      </c>
      <c r="C532" s="297" t="str">
        <f>IF(LEN(A532)=0,"",INDEX('Smelter Reference List'!$C:$C,MATCH($A532,'Smelter Reference List'!$E:$E,0)))</f>
        <v/>
      </c>
      <c r="D532" s="161" t="str">
        <f ca="1">IF(ISERROR($S532),"",OFFSET('Smelter Reference List'!$C$4,$S532-4,0)&amp;"")</f>
        <v/>
      </c>
      <c r="E532" s="161" t="str">
        <f ca="1">IF(ISERROR($S532),"",OFFSET('Smelter Reference List'!$D$4,$S532-4,0)&amp;"")</f>
        <v/>
      </c>
      <c r="F532" s="161" t="str">
        <f ca="1">IF(ISERROR($S532),"",OFFSET('Smelter Reference List'!$E$4,$S532-4,0))</f>
        <v/>
      </c>
      <c r="G532" s="161" t="str">
        <f ca="1">IF(C532=$U$4,"Enter smelter details", IF(ISERROR($S532),"",OFFSET('Smelter Reference List'!$F$4,$S532-4,0)))</f>
        <v/>
      </c>
      <c r="H532" s="247" t="str">
        <f ca="1">IF(ISERROR($S532),"",OFFSET('Smelter Reference List'!$G$4,$S532-4,0))</f>
        <v/>
      </c>
      <c r="I532" s="248" t="str">
        <f ca="1">IF(ISERROR($S532),"",OFFSET('Smelter Reference List'!$H$4,$S532-4,0))</f>
        <v/>
      </c>
      <c r="J532" s="248" t="str">
        <f ca="1">IF(ISERROR($S532),"",OFFSET('Smelter Reference List'!$I$4,$S532-4,0))</f>
        <v/>
      </c>
      <c r="K532" s="245"/>
      <c r="L532" s="245"/>
      <c r="M532" s="245"/>
      <c r="N532" s="245"/>
      <c r="O532" s="245"/>
      <c r="P532" s="245"/>
      <c r="Q532" s="246"/>
      <c r="R532" s="233"/>
      <c r="S532" s="234" t="e">
        <f>IF(C532="",NA(),MATCH($B532&amp;$C532,'Smelter Reference List'!$J:$J,0))</f>
        <v>#N/A</v>
      </c>
      <c r="T532" s="235"/>
      <c r="U532" s="235">
        <f t="shared" ca="1" si="16"/>
        <v>0</v>
      </c>
      <c r="V532" s="235"/>
      <c r="W532" s="235"/>
      <c r="Y532" s="228" t="str">
        <f t="shared" si="17"/>
        <v/>
      </c>
    </row>
    <row r="533" spans="1:25" s="228" customFormat="1" ht="20.25">
      <c r="A533" s="257"/>
      <c r="B533" s="232" t="str">
        <f>IF(LEN(A533)=0,"",INDEX('Smelter Reference List'!$A:$A,MATCH($A533,'Smelter Reference List'!$E:$E,0)))</f>
        <v/>
      </c>
      <c r="C533" s="297" t="str">
        <f>IF(LEN(A533)=0,"",INDEX('Smelter Reference List'!$C:$C,MATCH($A533,'Smelter Reference List'!$E:$E,0)))</f>
        <v/>
      </c>
      <c r="D533" s="161" t="str">
        <f ca="1">IF(ISERROR($S533),"",OFFSET('Smelter Reference List'!$C$4,$S533-4,0)&amp;"")</f>
        <v/>
      </c>
      <c r="E533" s="161" t="str">
        <f ca="1">IF(ISERROR($S533),"",OFFSET('Smelter Reference List'!$D$4,$S533-4,0)&amp;"")</f>
        <v/>
      </c>
      <c r="F533" s="161" t="str">
        <f ca="1">IF(ISERROR($S533),"",OFFSET('Smelter Reference List'!$E$4,$S533-4,0))</f>
        <v/>
      </c>
      <c r="G533" s="161" t="str">
        <f ca="1">IF(C533=$U$4,"Enter smelter details", IF(ISERROR($S533),"",OFFSET('Smelter Reference List'!$F$4,$S533-4,0)))</f>
        <v/>
      </c>
      <c r="H533" s="247" t="str">
        <f ca="1">IF(ISERROR($S533),"",OFFSET('Smelter Reference List'!$G$4,$S533-4,0))</f>
        <v/>
      </c>
      <c r="I533" s="248" t="str">
        <f ca="1">IF(ISERROR($S533),"",OFFSET('Smelter Reference List'!$H$4,$S533-4,0))</f>
        <v/>
      </c>
      <c r="J533" s="248" t="str">
        <f ca="1">IF(ISERROR($S533),"",OFFSET('Smelter Reference List'!$I$4,$S533-4,0))</f>
        <v/>
      </c>
      <c r="K533" s="245"/>
      <c r="L533" s="245"/>
      <c r="M533" s="245"/>
      <c r="N533" s="245"/>
      <c r="O533" s="245"/>
      <c r="P533" s="245"/>
      <c r="Q533" s="246"/>
      <c r="R533" s="233"/>
      <c r="S533" s="234" t="e">
        <f>IF(C533="",NA(),MATCH($B533&amp;$C533,'Smelter Reference List'!$J:$J,0))</f>
        <v>#N/A</v>
      </c>
      <c r="T533" s="235"/>
      <c r="U533" s="235">
        <f t="shared" ca="1" si="16"/>
        <v>0</v>
      </c>
      <c r="V533" s="235"/>
      <c r="W533" s="235"/>
      <c r="Y533" s="228" t="str">
        <f t="shared" si="17"/>
        <v/>
      </c>
    </row>
    <row r="534" spans="1:25" s="228" customFormat="1" ht="20.25">
      <c r="A534" s="257"/>
      <c r="B534" s="232" t="str">
        <f>IF(LEN(A534)=0,"",INDEX('Smelter Reference List'!$A:$A,MATCH($A534,'Smelter Reference List'!$E:$E,0)))</f>
        <v/>
      </c>
      <c r="C534" s="297" t="str">
        <f>IF(LEN(A534)=0,"",INDEX('Smelter Reference List'!$C:$C,MATCH($A534,'Smelter Reference List'!$E:$E,0)))</f>
        <v/>
      </c>
      <c r="D534" s="161" t="str">
        <f ca="1">IF(ISERROR($S534),"",OFFSET('Smelter Reference List'!$C$4,$S534-4,0)&amp;"")</f>
        <v/>
      </c>
      <c r="E534" s="161" t="str">
        <f ca="1">IF(ISERROR($S534),"",OFFSET('Smelter Reference List'!$D$4,$S534-4,0)&amp;"")</f>
        <v/>
      </c>
      <c r="F534" s="161" t="str">
        <f ca="1">IF(ISERROR($S534),"",OFFSET('Smelter Reference List'!$E$4,$S534-4,0))</f>
        <v/>
      </c>
      <c r="G534" s="161" t="str">
        <f ca="1">IF(C534=$U$4,"Enter smelter details", IF(ISERROR($S534),"",OFFSET('Smelter Reference List'!$F$4,$S534-4,0)))</f>
        <v/>
      </c>
      <c r="H534" s="247" t="str">
        <f ca="1">IF(ISERROR($S534),"",OFFSET('Smelter Reference List'!$G$4,$S534-4,0))</f>
        <v/>
      </c>
      <c r="I534" s="248" t="str">
        <f ca="1">IF(ISERROR($S534),"",OFFSET('Smelter Reference List'!$H$4,$S534-4,0))</f>
        <v/>
      </c>
      <c r="J534" s="248" t="str">
        <f ca="1">IF(ISERROR($S534),"",OFFSET('Smelter Reference List'!$I$4,$S534-4,0))</f>
        <v/>
      </c>
      <c r="K534" s="245"/>
      <c r="L534" s="245"/>
      <c r="M534" s="245"/>
      <c r="N534" s="245"/>
      <c r="O534" s="245"/>
      <c r="P534" s="245"/>
      <c r="Q534" s="246"/>
      <c r="R534" s="233"/>
      <c r="S534" s="234" t="e">
        <f>IF(C534="",NA(),MATCH($B534&amp;$C534,'Smelter Reference List'!$J:$J,0))</f>
        <v>#N/A</v>
      </c>
      <c r="T534" s="235"/>
      <c r="U534" s="235">
        <f t="shared" ca="1" si="16"/>
        <v>0</v>
      </c>
      <c r="V534" s="235"/>
      <c r="W534" s="235"/>
      <c r="Y534" s="228" t="str">
        <f t="shared" si="17"/>
        <v/>
      </c>
    </row>
    <row r="535" spans="1:25" s="228" customFormat="1" ht="20.25">
      <c r="A535" s="257"/>
      <c r="B535" s="232" t="str">
        <f>IF(LEN(A535)=0,"",INDEX('Smelter Reference List'!$A:$A,MATCH($A535,'Smelter Reference List'!$E:$E,0)))</f>
        <v/>
      </c>
      <c r="C535" s="297" t="str">
        <f>IF(LEN(A535)=0,"",INDEX('Smelter Reference List'!$C:$C,MATCH($A535,'Smelter Reference List'!$E:$E,0)))</f>
        <v/>
      </c>
      <c r="D535" s="161" t="str">
        <f ca="1">IF(ISERROR($S535),"",OFFSET('Smelter Reference List'!$C$4,$S535-4,0)&amp;"")</f>
        <v/>
      </c>
      <c r="E535" s="161" t="str">
        <f ca="1">IF(ISERROR($S535),"",OFFSET('Smelter Reference List'!$D$4,$S535-4,0)&amp;"")</f>
        <v/>
      </c>
      <c r="F535" s="161" t="str">
        <f ca="1">IF(ISERROR($S535),"",OFFSET('Smelter Reference List'!$E$4,$S535-4,0))</f>
        <v/>
      </c>
      <c r="G535" s="161" t="str">
        <f ca="1">IF(C535=$U$4,"Enter smelter details", IF(ISERROR($S535),"",OFFSET('Smelter Reference List'!$F$4,$S535-4,0)))</f>
        <v/>
      </c>
      <c r="H535" s="247" t="str">
        <f ca="1">IF(ISERROR($S535),"",OFFSET('Smelter Reference List'!$G$4,$S535-4,0))</f>
        <v/>
      </c>
      <c r="I535" s="248" t="str">
        <f ca="1">IF(ISERROR($S535),"",OFFSET('Smelter Reference List'!$H$4,$S535-4,0))</f>
        <v/>
      </c>
      <c r="J535" s="248" t="str">
        <f ca="1">IF(ISERROR($S535),"",OFFSET('Smelter Reference List'!$I$4,$S535-4,0))</f>
        <v/>
      </c>
      <c r="K535" s="245"/>
      <c r="L535" s="245"/>
      <c r="M535" s="245"/>
      <c r="N535" s="245"/>
      <c r="O535" s="245"/>
      <c r="P535" s="245"/>
      <c r="Q535" s="246"/>
      <c r="R535" s="233"/>
      <c r="S535" s="234" t="e">
        <f>IF(C535="",NA(),MATCH($B535&amp;$C535,'Smelter Reference List'!$J:$J,0))</f>
        <v>#N/A</v>
      </c>
      <c r="T535" s="235"/>
      <c r="U535" s="235">
        <f t="shared" ca="1" si="16"/>
        <v>0</v>
      </c>
      <c r="V535" s="235"/>
      <c r="W535" s="235"/>
      <c r="Y535" s="228" t="str">
        <f t="shared" si="17"/>
        <v/>
      </c>
    </row>
    <row r="536" spans="1:25" s="228" customFormat="1" ht="20.25">
      <c r="A536" s="257"/>
      <c r="B536" s="232" t="str">
        <f>IF(LEN(A536)=0,"",INDEX('Smelter Reference List'!$A:$A,MATCH($A536,'Smelter Reference List'!$E:$E,0)))</f>
        <v/>
      </c>
      <c r="C536" s="297" t="str">
        <f>IF(LEN(A536)=0,"",INDEX('Smelter Reference List'!$C:$C,MATCH($A536,'Smelter Reference List'!$E:$E,0)))</f>
        <v/>
      </c>
      <c r="D536" s="161" t="str">
        <f ca="1">IF(ISERROR($S536),"",OFFSET('Smelter Reference List'!$C$4,$S536-4,0)&amp;"")</f>
        <v/>
      </c>
      <c r="E536" s="161" t="str">
        <f ca="1">IF(ISERROR($S536),"",OFFSET('Smelter Reference List'!$D$4,$S536-4,0)&amp;"")</f>
        <v/>
      </c>
      <c r="F536" s="161" t="str">
        <f ca="1">IF(ISERROR($S536),"",OFFSET('Smelter Reference List'!$E$4,$S536-4,0))</f>
        <v/>
      </c>
      <c r="G536" s="161" t="str">
        <f ca="1">IF(C536=$U$4,"Enter smelter details", IF(ISERROR($S536),"",OFFSET('Smelter Reference List'!$F$4,$S536-4,0)))</f>
        <v/>
      </c>
      <c r="H536" s="247" t="str">
        <f ca="1">IF(ISERROR($S536),"",OFFSET('Smelter Reference List'!$G$4,$S536-4,0))</f>
        <v/>
      </c>
      <c r="I536" s="248" t="str">
        <f ca="1">IF(ISERROR($S536),"",OFFSET('Smelter Reference List'!$H$4,$S536-4,0))</f>
        <v/>
      </c>
      <c r="J536" s="248" t="str">
        <f ca="1">IF(ISERROR($S536),"",OFFSET('Smelter Reference List'!$I$4,$S536-4,0))</f>
        <v/>
      </c>
      <c r="K536" s="245"/>
      <c r="L536" s="245"/>
      <c r="M536" s="245"/>
      <c r="N536" s="245"/>
      <c r="O536" s="245"/>
      <c r="P536" s="245"/>
      <c r="Q536" s="246"/>
      <c r="R536" s="233"/>
      <c r="S536" s="234" t="e">
        <f>IF(C536="",NA(),MATCH($B536&amp;$C536,'Smelter Reference List'!$J:$J,0))</f>
        <v>#N/A</v>
      </c>
      <c r="T536" s="235"/>
      <c r="U536" s="235">
        <f t="shared" ref="U536:U599" ca="1" si="18">IF(AND(C536="Smelter not listed",OR(LEN(D536)=0,LEN(E536)=0)),1,0)</f>
        <v>0</v>
      </c>
      <c r="V536" s="235"/>
      <c r="W536" s="235"/>
      <c r="Y536" s="228" t="str">
        <f t="shared" ref="Y536:Y599" si="19">B536&amp;C536</f>
        <v/>
      </c>
    </row>
    <row r="537" spans="1:25" s="228" customFormat="1" ht="20.25">
      <c r="A537" s="257"/>
      <c r="B537" s="232" t="str">
        <f>IF(LEN(A537)=0,"",INDEX('Smelter Reference List'!$A:$A,MATCH($A537,'Smelter Reference List'!$E:$E,0)))</f>
        <v/>
      </c>
      <c r="C537" s="297" t="str">
        <f>IF(LEN(A537)=0,"",INDEX('Smelter Reference List'!$C:$C,MATCH($A537,'Smelter Reference List'!$E:$E,0)))</f>
        <v/>
      </c>
      <c r="D537" s="161" t="str">
        <f ca="1">IF(ISERROR($S537),"",OFFSET('Smelter Reference List'!$C$4,$S537-4,0)&amp;"")</f>
        <v/>
      </c>
      <c r="E537" s="161" t="str">
        <f ca="1">IF(ISERROR($S537),"",OFFSET('Smelter Reference List'!$D$4,$S537-4,0)&amp;"")</f>
        <v/>
      </c>
      <c r="F537" s="161" t="str">
        <f ca="1">IF(ISERROR($S537),"",OFFSET('Smelter Reference List'!$E$4,$S537-4,0))</f>
        <v/>
      </c>
      <c r="G537" s="161" t="str">
        <f ca="1">IF(C537=$U$4,"Enter smelter details", IF(ISERROR($S537),"",OFFSET('Smelter Reference List'!$F$4,$S537-4,0)))</f>
        <v/>
      </c>
      <c r="H537" s="247" t="str">
        <f ca="1">IF(ISERROR($S537),"",OFFSET('Smelter Reference List'!$G$4,$S537-4,0))</f>
        <v/>
      </c>
      <c r="I537" s="248" t="str">
        <f ca="1">IF(ISERROR($S537),"",OFFSET('Smelter Reference List'!$H$4,$S537-4,0))</f>
        <v/>
      </c>
      <c r="J537" s="248" t="str">
        <f ca="1">IF(ISERROR($S537),"",OFFSET('Smelter Reference List'!$I$4,$S537-4,0))</f>
        <v/>
      </c>
      <c r="K537" s="245"/>
      <c r="L537" s="245"/>
      <c r="M537" s="245"/>
      <c r="N537" s="245"/>
      <c r="O537" s="245"/>
      <c r="P537" s="245"/>
      <c r="Q537" s="246"/>
      <c r="R537" s="233"/>
      <c r="S537" s="234" t="e">
        <f>IF(C537="",NA(),MATCH($B537&amp;$C537,'Smelter Reference List'!$J:$J,0))</f>
        <v>#N/A</v>
      </c>
      <c r="T537" s="235"/>
      <c r="U537" s="235">
        <f t="shared" ca="1" si="18"/>
        <v>0</v>
      </c>
      <c r="V537" s="235"/>
      <c r="W537" s="235"/>
      <c r="Y537" s="228" t="str">
        <f t="shared" si="19"/>
        <v/>
      </c>
    </row>
    <row r="538" spans="1:25" s="228" customFormat="1" ht="20.25">
      <c r="A538" s="257"/>
      <c r="B538" s="232" t="str">
        <f>IF(LEN(A538)=0,"",INDEX('Smelter Reference List'!$A:$A,MATCH($A538,'Smelter Reference List'!$E:$E,0)))</f>
        <v/>
      </c>
      <c r="C538" s="297" t="str">
        <f>IF(LEN(A538)=0,"",INDEX('Smelter Reference List'!$C:$C,MATCH($A538,'Smelter Reference List'!$E:$E,0)))</f>
        <v/>
      </c>
      <c r="D538" s="161" t="str">
        <f ca="1">IF(ISERROR($S538),"",OFFSET('Smelter Reference List'!$C$4,$S538-4,0)&amp;"")</f>
        <v/>
      </c>
      <c r="E538" s="161" t="str">
        <f ca="1">IF(ISERROR($S538),"",OFFSET('Smelter Reference List'!$D$4,$S538-4,0)&amp;"")</f>
        <v/>
      </c>
      <c r="F538" s="161" t="str">
        <f ca="1">IF(ISERROR($S538),"",OFFSET('Smelter Reference List'!$E$4,$S538-4,0))</f>
        <v/>
      </c>
      <c r="G538" s="161" t="str">
        <f ca="1">IF(C538=$U$4,"Enter smelter details", IF(ISERROR($S538),"",OFFSET('Smelter Reference List'!$F$4,$S538-4,0)))</f>
        <v/>
      </c>
      <c r="H538" s="247" t="str">
        <f ca="1">IF(ISERROR($S538),"",OFFSET('Smelter Reference List'!$G$4,$S538-4,0))</f>
        <v/>
      </c>
      <c r="I538" s="248" t="str">
        <f ca="1">IF(ISERROR($S538),"",OFFSET('Smelter Reference List'!$H$4,$S538-4,0))</f>
        <v/>
      </c>
      <c r="J538" s="248" t="str">
        <f ca="1">IF(ISERROR($S538),"",OFFSET('Smelter Reference List'!$I$4,$S538-4,0))</f>
        <v/>
      </c>
      <c r="K538" s="245"/>
      <c r="L538" s="245"/>
      <c r="M538" s="245"/>
      <c r="N538" s="245"/>
      <c r="O538" s="245"/>
      <c r="P538" s="245"/>
      <c r="Q538" s="246"/>
      <c r="R538" s="233"/>
      <c r="S538" s="234" t="e">
        <f>IF(C538="",NA(),MATCH($B538&amp;$C538,'Smelter Reference List'!$J:$J,0))</f>
        <v>#N/A</v>
      </c>
      <c r="T538" s="235"/>
      <c r="U538" s="235">
        <f t="shared" ca="1" si="18"/>
        <v>0</v>
      </c>
      <c r="V538" s="235"/>
      <c r="W538" s="235"/>
      <c r="Y538" s="228" t="str">
        <f t="shared" si="19"/>
        <v/>
      </c>
    </row>
    <row r="539" spans="1:25" s="228" customFormat="1" ht="20.25">
      <c r="A539" s="257"/>
      <c r="B539" s="232" t="str">
        <f>IF(LEN(A539)=0,"",INDEX('Smelter Reference List'!$A:$A,MATCH($A539,'Smelter Reference List'!$E:$E,0)))</f>
        <v/>
      </c>
      <c r="C539" s="297" t="str">
        <f>IF(LEN(A539)=0,"",INDEX('Smelter Reference List'!$C:$C,MATCH($A539,'Smelter Reference List'!$E:$E,0)))</f>
        <v/>
      </c>
      <c r="D539" s="161" t="str">
        <f ca="1">IF(ISERROR($S539),"",OFFSET('Smelter Reference List'!$C$4,$S539-4,0)&amp;"")</f>
        <v/>
      </c>
      <c r="E539" s="161" t="str">
        <f ca="1">IF(ISERROR($S539),"",OFFSET('Smelter Reference List'!$D$4,$S539-4,0)&amp;"")</f>
        <v/>
      </c>
      <c r="F539" s="161" t="str">
        <f ca="1">IF(ISERROR($S539),"",OFFSET('Smelter Reference List'!$E$4,$S539-4,0))</f>
        <v/>
      </c>
      <c r="G539" s="161" t="str">
        <f ca="1">IF(C539=$U$4,"Enter smelter details", IF(ISERROR($S539),"",OFFSET('Smelter Reference List'!$F$4,$S539-4,0)))</f>
        <v/>
      </c>
      <c r="H539" s="247" t="str">
        <f ca="1">IF(ISERROR($S539),"",OFFSET('Smelter Reference List'!$G$4,$S539-4,0))</f>
        <v/>
      </c>
      <c r="I539" s="248" t="str">
        <f ca="1">IF(ISERROR($S539),"",OFFSET('Smelter Reference List'!$H$4,$S539-4,0))</f>
        <v/>
      </c>
      <c r="J539" s="248" t="str">
        <f ca="1">IF(ISERROR($S539),"",OFFSET('Smelter Reference List'!$I$4,$S539-4,0))</f>
        <v/>
      </c>
      <c r="K539" s="245"/>
      <c r="L539" s="245"/>
      <c r="M539" s="245"/>
      <c r="N539" s="245"/>
      <c r="O539" s="245"/>
      <c r="P539" s="245"/>
      <c r="Q539" s="246"/>
      <c r="R539" s="233"/>
      <c r="S539" s="234" t="e">
        <f>IF(C539="",NA(),MATCH($B539&amp;$C539,'Smelter Reference List'!$J:$J,0))</f>
        <v>#N/A</v>
      </c>
      <c r="T539" s="235"/>
      <c r="U539" s="235">
        <f t="shared" ca="1" si="18"/>
        <v>0</v>
      </c>
      <c r="V539" s="235"/>
      <c r="W539" s="235"/>
      <c r="Y539" s="228" t="str">
        <f t="shared" si="19"/>
        <v/>
      </c>
    </row>
    <row r="540" spans="1:25" s="228" customFormat="1" ht="20.25">
      <c r="A540" s="257"/>
      <c r="B540" s="232" t="str">
        <f>IF(LEN(A540)=0,"",INDEX('Smelter Reference List'!$A:$A,MATCH($A540,'Smelter Reference List'!$E:$E,0)))</f>
        <v/>
      </c>
      <c r="C540" s="297" t="str">
        <f>IF(LEN(A540)=0,"",INDEX('Smelter Reference List'!$C:$C,MATCH($A540,'Smelter Reference List'!$E:$E,0)))</f>
        <v/>
      </c>
      <c r="D540" s="161" t="str">
        <f ca="1">IF(ISERROR($S540),"",OFFSET('Smelter Reference List'!$C$4,$S540-4,0)&amp;"")</f>
        <v/>
      </c>
      <c r="E540" s="161" t="str">
        <f ca="1">IF(ISERROR($S540),"",OFFSET('Smelter Reference List'!$D$4,$S540-4,0)&amp;"")</f>
        <v/>
      </c>
      <c r="F540" s="161" t="str">
        <f ca="1">IF(ISERROR($S540),"",OFFSET('Smelter Reference List'!$E$4,$S540-4,0))</f>
        <v/>
      </c>
      <c r="G540" s="161" t="str">
        <f ca="1">IF(C540=$U$4,"Enter smelter details", IF(ISERROR($S540),"",OFFSET('Smelter Reference List'!$F$4,$S540-4,0)))</f>
        <v/>
      </c>
      <c r="H540" s="247" t="str">
        <f ca="1">IF(ISERROR($S540),"",OFFSET('Smelter Reference List'!$G$4,$S540-4,0))</f>
        <v/>
      </c>
      <c r="I540" s="248" t="str">
        <f ca="1">IF(ISERROR($S540),"",OFFSET('Smelter Reference List'!$H$4,$S540-4,0))</f>
        <v/>
      </c>
      <c r="J540" s="248" t="str">
        <f ca="1">IF(ISERROR($S540),"",OFFSET('Smelter Reference List'!$I$4,$S540-4,0))</f>
        <v/>
      </c>
      <c r="K540" s="245"/>
      <c r="L540" s="245"/>
      <c r="M540" s="245"/>
      <c r="N540" s="245"/>
      <c r="O540" s="245"/>
      <c r="P540" s="245"/>
      <c r="Q540" s="246"/>
      <c r="R540" s="233"/>
      <c r="S540" s="234" t="e">
        <f>IF(C540="",NA(),MATCH($B540&amp;$C540,'Smelter Reference List'!$J:$J,0))</f>
        <v>#N/A</v>
      </c>
      <c r="T540" s="235"/>
      <c r="U540" s="235">
        <f t="shared" ca="1" si="18"/>
        <v>0</v>
      </c>
      <c r="V540" s="235"/>
      <c r="W540" s="235"/>
      <c r="Y540" s="228" t="str">
        <f t="shared" si="19"/>
        <v/>
      </c>
    </row>
    <row r="541" spans="1:25" s="228" customFormat="1" ht="20.25">
      <c r="A541" s="257"/>
      <c r="B541" s="232" t="str">
        <f>IF(LEN(A541)=0,"",INDEX('Smelter Reference List'!$A:$A,MATCH($A541,'Smelter Reference List'!$E:$E,0)))</f>
        <v/>
      </c>
      <c r="C541" s="297" t="str">
        <f>IF(LEN(A541)=0,"",INDEX('Smelter Reference List'!$C:$C,MATCH($A541,'Smelter Reference List'!$E:$E,0)))</f>
        <v/>
      </c>
      <c r="D541" s="161" t="str">
        <f ca="1">IF(ISERROR($S541),"",OFFSET('Smelter Reference List'!$C$4,$S541-4,0)&amp;"")</f>
        <v/>
      </c>
      <c r="E541" s="161" t="str">
        <f ca="1">IF(ISERROR($S541),"",OFFSET('Smelter Reference List'!$D$4,$S541-4,0)&amp;"")</f>
        <v/>
      </c>
      <c r="F541" s="161" t="str">
        <f ca="1">IF(ISERROR($S541),"",OFFSET('Smelter Reference List'!$E$4,$S541-4,0))</f>
        <v/>
      </c>
      <c r="G541" s="161" t="str">
        <f ca="1">IF(C541=$U$4,"Enter smelter details", IF(ISERROR($S541),"",OFFSET('Smelter Reference List'!$F$4,$S541-4,0)))</f>
        <v/>
      </c>
      <c r="H541" s="247" t="str">
        <f ca="1">IF(ISERROR($S541),"",OFFSET('Smelter Reference List'!$G$4,$S541-4,0))</f>
        <v/>
      </c>
      <c r="I541" s="248" t="str">
        <f ca="1">IF(ISERROR($S541),"",OFFSET('Smelter Reference List'!$H$4,$S541-4,0))</f>
        <v/>
      </c>
      <c r="J541" s="248" t="str">
        <f ca="1">IF(ISERROR($S541),"",OFFSET('Smelter Reference List'!$I$4,$S541-4,0))</f>
        <v/>
      </c>
      <c r="K541" s="245"/>
      <c r="L541" s="245"/>
      <c r="M541" s="245"/>
      <c r="N541" s="245"/>
      <c r="O541" s="245"/>
      <c r="P541" s="245"/>
      <c r="Q541" s="246"/>
      <c r="R541" s="233"/>
      <c r="S541" s="234" t="e">
        <f>IF(C541="",NA(),MATCH($B541&amp;$C541,'Smelter Reference List'!$J:$J,0))</f>
        <v>#N/A</v>
      </c>
      <c r="T541" s="235"/>
      <c r="U541" s="235">
        <f t="shared" ca="1" si="18"/>
        <v>0</v>
      </c>
      <c r="V541" s="235"/>
      <c r="W541" s="235"/>
      <c r="Y541" s="228" t="str">
        <f t="shared" si="19"/>
        <v/>
      </c>
    </row>
    <row r="542" spans="1:25" s="228" customFormat="1" ht="20.25">
      <c r="A542" s="257"/>
      <c r="B542" s="232" t="str">
        <f>IF(LEN(A542)=0,"",INDEX('Smelter Reference List'!$A:$A,MATCH($A542,'Smelter Reference List'!$E:$E,0)))</f>
        <v/>
      </c>
      <c r="C542" s="297" t="str">
        <f>IF(LEN(A542)=0,"",INDEX('Smelter Reference List'!$C:$C,MATCH($A542,'Smelter Reference List'!$E:$E,0)))</f>
        <v/>
      </c>
      <c r="D542" s="161" t="str">
        <f ca="1">IF(ISERROR($S542),"",OFFSET('Smelter Reference List'!$C$4,$S542-4,0)&amp;"")</f>
        <v/>
      </c>
      <c r="E542" s="161" t="str">
        <f ca="1">IF(ISERROR($S542),"",OFFSET('Smelter Reference List'!$D$4,$S542-4,0)&amp;"")</f>
        <v/>
      </c>
      <c r="F542" s="161" t="str">
        <f ca="1">IF(ISERROR($S542),"",OFFSET('Smelter Reference List'!$E$4,$S542-4,0))</f>
        <v/>
      </c>
      <c r="G542" s="161" t="str">
        <f ca="1">IF(C542=$U$4,"Enter smelter details", IF(ISERROR($S542),"",OFFSET('Smelter Reference List'!$F$4,$S542-4,0)))</f>
        <v/>
      </c>
      <c r="H542" s="247" t="str">
        <f ca="1">IF(ISERROR($S542),"",OFFSET('Smelter Reference List'!$G$4,$S542-4,0))</f>
        <v/>
      </c>
      <c r="I542" s="248" t="str">
        <f ca="1">IF(ISERROR($S542),"",OFFSET('Smelter Reference List'!$H$4,$S542-4,0))</f>
        <v/>
      </c>
      <c r="J542" s="248" t="str">
        <f ca="1">IF(ISERROR($S542),"",OFFSET('Smelter Reference List'!$I$4,$S542-4,0))</f>
        <v/>
      </c>
      <c r="K542" s="245"/>
      <c r="L542" s="245"/>
      <c r="M542" s="245"/>
      <c r="N542" s="245"/>
      <c r="O542" s="245"/>
      <c r="P542" s="245"/>
      <c r="Q542" s="246"/>
      <c r="R542" s="233"/>
      <c r="S542" s="234" t="e">
        <f>IF(C542="",NA(),MATCH($B542&amp;$C542,'Smelter Reference List'!$J:$J,0))</f>
        <v>#N/A</v>
      </c>
      <c r="T542" s="235"/>
      <c r="U542" s="235">
        <f t="shared" ca="1" si="18"/>
        <v>0</v>
      </c>
      <c r="V542" s="235"/>
      <c r="W542" s="235"/>
      <c r="Y542" s="228" t="str">
        <f t="shared" si="19"/>
        <v/>
      </c>
    </row>
    <row r="543" spans="1:25" s="228" customFormat="1" ht="20.25">
      <c r="A543" s="257"/>
      <c r="B543" s="232" t="str">
        <f>IF(LEN(A543)=0,"",INDEX('Smelter Reference List'!$A:$A,MATCH($A543,'Smelter Reference List'!$E:$E,0)))</f>
        <v/>
      </c>
      <c r="C543" s="297" t="str">
        <f>IF(LEN(A543)=0,"",INDEX('Smelter Reference List'!$C:$C,MATCH($A543,'Smelter Reference List'!$E:$E,0)))</f>
        <v/>
      </c>
      <c r="D543" s="161" t="str">
        <f ca="1">IF(ISERROR($S543),"",OFFSET('Smelter Reference List'!$C$4,$S543-4,0)&amp;"")</f>
        <v/>
      </c>
      <c r="E543" s="161" t="str">
        <f ca="1">IF(ISERROR($S543),"",OFFSET('Smelter Reference List'!$D$4,$S543-4,0)&amp;"")</f>
        <v/>
      </c>
      <c r="F543" s="161" t="str">
        <f ca="1">IF(ISERROR($S543),"",OFFSET('Smelter Reference List'!$E$4,$S543-4,0))</f>
        <v/>
      </c>
      <c r="G543" s="161" t="str">
        <f ca="1">IF(C543=$U$4,"Enter smelter details", IF(ISERROR($S543),"",OFFSET('Smelter Reference List'!$F$4,$S543-4,0)))</f>
        <v/>
      </c>
      <c r="H543" s="247" t="str">
        <f ca="1">IF(ISERROR($S543),"",OFFSET('Smelter Reference List'!$G$4,$S543-4,0))</f>
        <v/>
      </c>
      <c r="I543" s="248" t="str">
        <f ca="1">IF(ISERROR($S543),"",OFFSET('Smelter Reference List'!$H$4,$S543-4,0))</f>
        <v/>
      </c>
      <c r="J543" s="248" t="str">
        <f ca="1">IF(ISERROR($S543),"",OFFSET('Smelter Reference List'!$I$4,$S543-4,0))</f>
        <v/>
      </c>
      <c r="K543" s="245"/>
      <c r="L543" s="245"/>
      <c r="M543" s="245"/>
      <c r="N543" s="245"/>
      <c r="O543" s="245"/>
      <c r="P543" s="245"/>
      <c r="Q543" s="246"/>
      <c r="R543" s="233"/>
      <c r="S543" s="234" t="e">
        <f>IF(C543="",NA(),MATCH($B543&amp;$C543,'Smelter Reference List'!$J:$J,0))</f>
        <v>#N/A</v>
      </c>
      <c r="T543" s="235"/>
      <c r="U543" s="235">
        <f t="shared" ca="1" si="18"/>
        <v>0</v>
      </c>
      <c r="V543" s="235"/>
      <c r="W543" s="235"/>
      <c r="Y543" s="228" t="str">
        <f t="shared" si="19"/>
        <v/>
      </c>
    </row>
    <row r="544" spans="1:25" s="228" customFormat="1" ht="20.25">
      <c r="A544" s="257"/>
      <c r="B544" s="232" t="str">
        <f>IF(LEN(A544)=0,"",INDEX('Smelter Reference List'!$A:$A,MATCH($A544,'Smelter Reference List'!$E:$E,0)))</f>
        <v/>
      </c>
      <c r="C544" s="297" t="str">
        <f>IF(LEN(A544)=0,"",INDEX('Smelter Reference List'!$C:$C,MATCH($A544,'Smelter Reference List'!$E:$E,0)))</f>
        <v/>
      </c>
      <c r="D544" s="161" t="str">
        <f ca="1">IF(ISERROR($S544),"",OFFSET('Smelter Reference List'!$C$4,$S544-4,0)&amp;"")</f>
        <v/>
      </c>
      <c r="E544" s="161" t="str">
        <f ca="1">IF(ISERROR($S544),"",OFFSET('Smelter Reference List'!$D$4,$S544-4,0)&amp;"")</f>
        <v/>
      </c>
      <c r="F544" s="161" t="str">
        <f ca="1">IF(ISERROR($S544),"",OFFSET('Smelter Reference List'!$E$4,$S544-4,0))</f>
        <v/>
      </c>
      <c r="G544" s="161" t="str">
        <f ca="1">IF(C544=$U$4,"Enter smelter details", IF(ISERROR($S544),"",OFFSET('Smelter Reference List'!$F$4,$S544-4,0)))</f>
        <v/>
      </c>
      <c r="H544" s="247" t="str">
        <f ca="1">IF(ISERROR($S544),"",OFFSET('Smelter Reference List'!$G$4,$S544-4,0))</f>
        <v/>
      </c>
      <c r="I544" s="248" t="str">
        <f ca="1">IF(ISERROR($S544),"",OFFSET('Smelter Reference List'!$H$4,$S544-4,0))</f>
        <v/>
      </c>
      <c r="J544" s="248" t="str">
        <f ca="1">IF(ISERROR($S544),"",OFFSET('Smelter Reference List'!$I$4,$S544-4,0))</f>
        <v/>
      </c>
      <c r="K544" s="245"/>
      <c r="L544" s="245"/>
      <c r="M544" s="245"/>
      <c r="N544" s="245"/>
      <c r="O544" s="245"/>
      <c r="P544" s="245"/>
      <c r="Q544" s="246"/>
      <c r="R544" s="233"/>
      <c r="S544" s="234" t="e">
        <f>IF(C544="",NA(),MATCH($B544&amp;$C544,'Smelter Reference List'!$J:$J,0))</f>
        <v>#N/A</v>
      </c>
      <c r="T544" s="235"/>
      <c r="U544" s="235">
        <f t="shared" ca="1" si="18"/>
        <v>0</v>
      </c>
      <c r="V544" s="235"/>
      <c r="W544" s="235"/>
      <c r="Y544" s="228" t="str">
        <f t="shared" si="19"/>
        <v/>
      </c>
    </row>
    <row r="545" spans="1:25" s="228" customFormat="1" ht="20.25">
      <c r="A545" s="257"/>
      <c r="B545" s="232" t="str">
        <f>IF(LEN(A545)=0,"",INDEX('Smelter Reference List'!$A:$A,MATCH($A545,'Smelter Reference List'!$E:$E,0)))</f>
        <v/>
      </c>
      <c r="C545" s="297" t="str">
        <f>IF(LEN(A545)=0,"",INDEX('Smelter Reference List'!$C:$C,MATCH($A545,'Smelter Reference List'!$E:$E,0)))</f>
        <v/>
      </c>
      <c r="D545" s="161" t="str">
        <f ca="1">IF(ISERROR($S545),"",OFFSET('Smelter Reference List'!$C$4,$S545-4,0)&amp;"")</f>
        <v/>
      </c>
      <c r="E545" s="161" t="str">
        <f ca="1">IF(ISERROR($S545),"",OFFSET('Smelter Reference List'!$D$4,$S545-4,0)&amp;"")</f>
        <v/>
      </c>
      <c r="F545" s="161" t="str">
        <f ca="1">IF(ISERROR($S545),"",OFFSET('Smelter Reference List'!$E$4,$S545-4,0))</f>
        <v/>
      </c>
      <c r="G545" s="161" t="str">
        <f ca="1">IF(C545=$U$4,"Enter smelter details", IF(ISERROR($S545),"",OFFSET('Smelter Reference List'!$F$4,$S545-4,0)))</f>
        <v/>
      </c>
      <c r="H545" s="247" t="str">
        <f ca="1">IF(ISERROR($S545),"",OFFSET('Smelter Reference List'!$G$4,$S545-4,0))</f>
        <v/>
      </c>
      <c r="I545" s="248" t="str">
        <f ca="1">IF(ISERROR($S545),"",OFFSET('Smelter Reference List'!$H$4,$S545-4,0))</f>
        <v/>
      </c>
      <c r="J545" s="248" t="str">
        <f ca="1">IF(ISERROR($S545),"",OFFSET('Smelter Reference List'!$I$4,$S545-4,0))</f>
        <v/>
      </c>
      <c r="K545" s="245"/>
      <c r="L545" s="245"/>
      <c r="M545" s="245"/>
      <c r="N545" s="245"/>
      <c r="O545" s="245"/>
      <c r="P545" s="245"/>
      <c r="Q545" s="246"/>
      <c r="R545" s="233"/>
      <c r="S545" s="234" t="e">
        <f>IF(C545="",NA(),MATCH($B545&amp;$C545,'Smelter Reference List'!$J:$J,0))</f>
        <v>#N/A</v>
      </c>
      <c r="T545" s="235"/>
      <c r="U545" s="235">
        <f t="shared" ca="1" si="18"/>
        <v>0</v>
      </c>
      <c r="V545" s="235"/>
      <c r="W545" s="235"/>
      <c r="Y545" s="228" t="str">
        <f t="shared" si="19"/>
        <v/>
      </c>
    </row>
    <row r="546" spans="1:25" s="228" customFormat="1" ht="20.25">
      <c r="A546" s="257"/>
      <c r="B546" s="232" t="str">
        <f>IF(LEN(A546)=0,"",INDEX('Smelter Reference List'!$A:$A,MATCH($A546,'Smelter Reference List'!$E:$E,0)))</f>
        <v/>
      </c>
      <c r="C546" s="297" t="str">
        <f>IF(LEN(A546)=0,"",INDEX('Smelter Reference List'!$C:$C,MATCH($A546,'Smelter Reference List'!$E:$E,0)))</f>
        <v/>
      </c>
      <c r="D546" s="161" t="str">
        <f ca="1">IF(ISERROR($S546),"",OFFSET('Smelter Reference List'!$C$4,$S546-4,0)&amp;"")</f>
        <v/>
      </c>
      <c r="E546" s="161" t="str">
        <f ca="1">IF(ISERROR($S546),"",OFFSET('Smelter Reference List'!$D$4,$S546-4,0)&amp;"")</f>
        <v/>
      </c>
      <c r="F546" s="161" t="str">
        <f ca="1">IF(ISERROR($S546),"",OFFSET('Smelter Reference List'!$E$4,$S546-4,0))</f>
        <v/>
      </c>
      <c r="G546" s="161" t="str">
        <f ca="1">IF(C546=$U$4,"Enter smelter details", IF(ISERROR($S546),"",OFFSET('Smelter Reference List'!$F$4,$S546-4,0)))</f>
        <v/>
      </c>
      <c r="H546" s="247" t="str">
        <f ca="1">IF(ISERROR($S546),"",OFFSET('Smelter Reference List'!$G$4,$S546-4,0))</f>
        <v/>
      </c>
      <c r="I546" s="248" t="str">
        <f ca="1">IF(ISERROR($S546),"",OFFSET('Smelter Reference List'!$H$4,$S546-4,0))</f>
        <v/>
      </c>
      <c r="J546" s="248" t="str">
        <f ca="1">IF(ISERROR($S546),"",OFFSET('Smelter Reference List'!$I$4,$S546-4,0))</f>
        <v/>
      </c>
      <c r="K546" s="245"/>
      <c r="L546" s="245"/>
      <c r="M546" s="245"/>
      <c r="N546" s="245"/>
      <c r="O546" s="245"/>
      <c r="P546" s="245"/>
      <c r="Q546" s="246"/>
      <c r="R546" s="233"/>
      <c r="S546" s="234" t="e">
        <f>IF(C546="",NA(),MATCH($B546&amp;$C546,'Smelter Reference List'!$J:$J,0))</f>
        <v>#N/A</v>
      </c>
      <c r="T546" s="235"/>
      <c r="U546" s="235">
        <f t="shared" ca="1" si="18"/>
        <v>0</v>
      </c>
      <c r="V546" s="235"/>
      <c r="W546" s="235"/>
      <c r="Y546" s="228" t="str">
        <f t="shared" si="19"/>
        <v/>
      </c>
    </row>
    <row r="547" spans="1:25" s="228" customFormat="1" ht="20.25">
      <c r="A547" s="257"/>
      <c r="B547" s="232" t="str">
        <f>IF(LEN(A547)=0,"",INDEX('Smelter Reference List'!$A:$A,MATCH($A547,'Smelter Reference List'!$E:$E,0)))</f>
        <v/>
      </c>
      <c r="C547" s="297" t="str">
        <f>IF(LEN(A547)=0,"",INDEX('Smelter Reference List'!$C:$C,MATCH($A547,'Smelter Reference List'!$E:$E,0)))</f>
        <v/>
      </c>
      <c r="D547" s="161" t="str">
        <f ca="1">IF(ISERROR($S547),"",OFFSET('Smelter Reference List'!$C$4,$S547-4,0)&amp;"")</f>
        <v/>
      </c>
      <c r="E547" s="161" t="str">
        <f ca="1">IF(ISERROR($S547),"",OFFSET('Smelter Reference List'!$D$4,$S547-4,0)&amp;"")</f>
        <v/>
      </c>
      <c r="F547" s="161" t="str">
        <f ca="1">IF(ISERROR($S547),"",OFFSET('Smelter Reference List'!$E$4,$S547-4,0))</f>
        <v/>
      </c>
      <c r="G547" s="161" t="str">
        <f ca="1">IF(C547=$U$4,"Enter smelter details", IF(ISERROR($S547),"",OFFSET('Smelter Reference List'!$F$4,$S547-4,0)))</f>
        <v/>
      </c>
      <c r="H547" s="247" t="str">
        <f ca="1">IF(ISERROR($S547),"",OFFSET('Smelter Reference List'!$G$4,$S547-4,0))</f>
        <v/>
      </c>
      <c r="I547" s="248" t="str">
        <f ca="1">IF(ISERROR($S547),"",OFFSET('Smelter Reference List'!$H$4,$S547-4,0))</f>
        <v/>
      </c>
      <c r="J547" s="248" t="str">
        <f ca="1">IF(ISERROR($S547),"",OFFSET('Smelter Reference List'!$I$4,$S547-4,0))</f>
        <v/>
      </c>
      <c r="K547" s="245"/>
      <c r="L547" s="245"/>
      <c r="M547" s="245"/>
      <c r="N547" s="245"/>
      <c r="O547" s="245"/>
      <c r="P547" s="245"/>
      <c r="Q547" s="246"/>
      <c r="R547" s="233"/>
      <c r="S547" s="234" t="e">
        <f>IF(C547="",NA(),MATCH($B547&amp;$C547,'Smelter Reference List'!$J:$J,0))</f>
        <v>#N/A</v>
      </c>
      <c r="T547" s="235"/>
      <c r="U547" s="235">
        <f t="shared" ca="1" si="18"/>
        <v>0</v>
      </c>
      <c r="V547" s="235"/>
      <c r="W547" s="235"/>
      <c r="Y547" s="228" t="str">
        <f t="shared" si="19"/>
        <v/>
      </c>
    </row>
    <row r="548" spans="1:25" s="228" customFormat="1" ht="20.25">
      <c r="A548" s="257"/>
      <c r="B548" s="232" t="str">
        <f>IF(LEN(A548)=0,"",INDEX('Smelter Reference List'!$A:$A,MATCH($A548,'Smelter Reference List'!$E:$E,0)))</f>
        <v/>
      </c>
      <c r="C548" s="297" t="str">
        <f>IF(LEN(A548)=0,"",INDEX('Smelter Reference List'!$C:$C,MATCH($A548,'Smelter Reference List'!$E:$E,0)))</f>
        <v/>
      </c>
      <c r="D548" s="161" t="str">
        <f ca="1">IF(ISERROR($S548),"",OFFSET('Smelter Reference List'!$C$4,$S548-4,0)&amp;"")</f>
        <v/>
      </c>
      <c r="E548" s="161" t="str">
        <f ca="1">IF(ISERROR($S548),"",OFFSET('Smelter Reference List'!$D$4,$S548-4,0)&amp;"")</f>
        <v/>
      </c>
      <c r="F548" s="161" t="str">
        <f ca="1">IF(ISERROR($S548),"",OFFSET('Smelter Reference List'!$E$4,$S548-4,0))</f>
        <v/>
      </c>
      <c r="G548" s="161" t="str">
        <f ca="1">IF(C548=$U$4,"Enter smelter details", IF(ISERROR($S548),"",OFFSET('Smelter Reference List'!$F$4,$S548-4,0)))</f>
        <v/>
      </c>
      <c r="H548" s="247" t="str">
        <f ca="1">IF(ISERROR($S548),"",OFFSET('Smelter Reference List'!$G$4,$S548-4,0))</f>
        <v/>
      </c>
      <c r="I548" s="248" t="str">
        <f ca="1">IF(ISERROR($S548),"",OFFSET('Smelter Reference List'!$H$4,$S548-4,0))</f>
        <v/>
      </c>
      <c r="J548" s="248" t="str">
        <f ca="1">IF(ISERROR($S548),"",OFFSET('Smelter Reference List'!$I$4,$S548-4,0))</f>
        <v/>
      </c>
      <c r="K548" s="245"/>
      <c r="L548" s="245"/>
      <c r="M548" s="245"/>
      <c r="N548" s="245"/>
      <c r="O548" s="245"/>
      <c r="P548" s="245"/>
      <c r="Q548" s="246"/>
      <c r="R548" s="233"/>
      <c r="S548" s="234" t="e">
        <f>IF(C548="",NA(),MATCH($B548&amp;$C548,'Smelter Reference List'!$J:$J,0))</f>
        <v>#N/A</v>
      </c>
      <c r="T548" s="235"/>
      <c r="U548" s="235">
        <f t="shared" ca="1" si="18"/>
        <v>0</v>
      </c>
      <c r="V548" s="235"/>
      <c r="W548" s="235"/>
      <c r="Y548" s="228" t="str">
        <f t="shared" si="19"/>
        <v/>
      </c>
    </row>
    <row r="549" spans="1:25" s="228" customFormat="1" ht="20.25">
      <c r="A549" s="257"/>
      <c r="B549" s="232" t="str">
        <f>IF(LEN(A549)=0,"",INDEX('Smelter Reference List'!$A:$A,MATCH($A549,'Smelter Reference List'!$E:$E,0)))</f>
        <v/>
      </c>
      <c r="C549" s="297" t="str">
        <f>IF(LEN(A549)=0,"",INDEX('Smelter Reference List'!$C:$C,MATCH($A549,'Smelter Reference List'!$E:$E,0)))</f>
        <v/>
      </c>
      <c r="D549" s="161" t="str">
        <f ca="1">IF(ISERROR($S549),"",OFFSET('Smelter Reference List'!$C$4,$S549-4,0)&amp;"")</f>
        <v/>
      </c>
      <c r="E549" s="161" t="str">
        <f ca="1">IF(ISERROR($S549),"",OFFSET('Smelter Reference List'!$D$4,$S549-4,0)&amp;"")</f>
        <v/>
      </c>
      <c r="F549" s="161" t="str">
        <f ca="1">IF(ISERROR($S549),"",OFFSET('Smelter Reference List'!$E$4,$S549-4,0))</f>
        <v/>
      </c>
      <c r="G549" s="161" t="str">
        <f ca="1">IF(C549=$U$4,"Enter smelter details", IF(ISERROR($S549),"",OFFSET('Smelter Reference List'!$F$4,$S549-4,0)))</f>
        <v/>
      </c>
      <c r="H549" s="247" t="str">
        <f ca="1">IF(ISERROR($S549),"",OFFSET('Smelter Reference List'!$G$4,$S549-4,0))</f>
        <v/>
      </c>
      <c r="I549" s="248" t="str">
        <f ca="1">IF(ISERROR($S549),"",OFFSET('Smelter Reference List'!$H$4,$S549-4,0))</f>
        <v/>
      </c>
      <c r="J549" s="248" t="str">
        <f ca="1">IF(ISERROR($S549),"",OFFSET('Smelter Reference List'!$I$4,$S549-4,0))</f>
        <v/>
      </c>
      <c r="K549" s="245"/>
      <c r="L549" s="245"/>
      <c r="M549" s="245"/>
      <c r="N549" s="245"/>
      <c r="O549" s="245"/>
      <c r="P549" s="245"/>
      <c r="Q549" s="246"/>
      <c r="R549" s="233"/>
      <c r="S549" s="234" t="e">
        <f>IF(C549="",NA(),MATCH($B549&amp;$C549,'Smelter Reference List'!$J:$J,0))</f>
        <v>#N/A</v>
      </c>
      <c r="T549" s="235"/>
      <c r="U549" s="235">
        <f t="shared" ca="1" si="18"/>
        <v>0</v>
      </c>
      <c r="V549" s="235"/>
      <c r="W549" s="235"/>
      <c r="Y549" s="228" t="str">
        <f t="shared" si="19"/>
        <v/>
      </c>
    </row>
    <row r="550" spans="1:25" s="228" customFormat="1" ht="20.25">
      <c r="A550" s="257"/>
      <c r="B550" s="232" t="str">
        <f>IF(LEN(A550)=0,"",INDEX('Smelter Reference List'!$A:$A,MATCH($A550,'Smelter Reference List'!$E:$E,0)))</f>
        <v/>
      </c>
      <c r="C550" s="297" t="str">
        <f>IF(LEN(A550)=0,"",INDEX('Smelter Reference List'!$C:$C,MATCH($A550,'Smelter Reference List'!$E:$E,0)))</f>
        <v/>
      </c>
      <c r="D550" s="161" t="str">
        <f ca="1">IF(ISERROR($S550),"",OFFSET('Smelter Reference List'!$C$4,$S550-4,0)&amp;"")</f>
        <v/>
      </c>
      <c r="E550" s="161" t="str">
        <f ca="1">IF(ISERROR($S550),"",OFFSET('Smelter Reference List'!$D$4,$S550-4,0)&amp;"")</f>
        <v/>
      </c>
      <c r="F550" s="161" t="str">
        <f ca="1">IF(ISERROR($S550),"",OFFSET('Smelter Reference List'!$E$4,$S550-4,0))</f>
        <v/>
      </c>
      <c r="G550" s="161" t="str">
        <f ca="1">IF(C550=$U$4,"Enter smelter details", IF(ISERROR($S550),"",OFFSET('Smelter Reference List'!$F$4,$S550-4,0)))</f>
        <v/>
      </c>
      <c r="H550" s="247" t="str">
        <f ca="1">IF(ISERROR($S550),"",OFFSET('Smelter Reference List'!$G$4,$S550-4,0))</f>
        <v/>
      </c>
      <c r="I550" s="248" t="str">
        <f ca="1">IF(ISERROR($S550),"",OFFSET('Smelter Reference List'!$H$4,$S550-4,0))</f>
        <v/>
      </c>
      <c r="J550" s="248" t="str">
        <f ca="1">IF(ISERROR($S550),"",OFFSET('Smelter Reference List'!$I$4,$S550-4,0))</f>
        <v/>
      </c>
      <c r="K550" s="245"/>
      <c r="L550" s="245"/>
      <c r="M550" s="245"/>
      <c r="N550" s="245"/>
      <c r="O550" s="245"/>
      <c r="P550" s="245"/>
      <c r="Q550" s="246"/>
      <c r="R550" s="233"/>
      <c r="S550" s="234" t="e">
        <f>IF(C550="",NA(),MATCH($B550&amp;$C550,'Smelter Reference List'!$J:$J,0))</f>
        <v>#N/A</v>
      </c>
      <c r="T550" s="235"/>
      <c r="U550" s="235">
        <f t="shared" ca="1" si="18"/>
        <v>0</v>
      </c>
      <c r="V550" s="235"/>
      <c r="W550" s="235"/>
      <c r="Y550" s="228" t="str">
        <f t="shared" si="19"/>
        <v/>
      </c>
    </row>
    <row r="551" spans="1:25" s="228" customFormat="1" ht="20.25">
      <c r="A551" s="257"/>
      <c r="B551" s="232" t="str">
        <f>IF(LEN(A551)=0,"",INDEX('Smelter Reference List'!$A:$A,MATCH($A551,'Smelter Reference List'!$E:$E,0)))</f>
        <v/>
      </c>
      <c r="C551" s="297" t="str">
        <f>IF(LEN(A551)=0,"",INDEX('Smelter Reference List'!$C:$C,MATCH($A551,'Smelter Reference List'!$E:$E,0)))</f>
        <v/>
      </c>
      <c r="D551" s="161" t="str">
        <f ca="1">IF(ISERROR($S551),"",OFFSET('Smelter Reference List'!$C$4,$S551-4,0)&amp;"")</f>
        <v/>
      </c>
      <c r="E551" s="161" t="str">
        <f ca="1">IF(ISERROR($S551),"",OFFSET('Smelter Reference List'!$D$4,$S551-4,0)&amp;"")</f>
        <v/>
      </c>
      <c r="F551" s="161" t="str">
        <f ca="1">IF(ISERROR($S551),"",OFFSET('Smelter Reference List'!$E$4,$S551-4,0))</f>
        <v/>
      </c>
      <c r="G551" s="161" t="str">
        <f ca="1">IF(C551=$U$4,"Enter smelter details", IF(ISERROR($S551),"",OFFSET('Smelter Reference List'!$F$4,$S551-4,0)))</f>
        <v/>
      </c>
      <c r="H551" s="247" t="str">
        <f ca="1">IF(ISERROR($S551),"",OFFSET('Smelter Reference List'!$G$4,$S551-4,0))</f>
        <v/>
      </c>
      <c r="I551" s="248" t="str">
        <f ca="1">IF(ISERROR($S551),"",OFFSET('Smelter Reference List'!$H$4,$S551-4,0))</f>
        <v/>
      </c>
      <c r="J551" s="248" t="str">
        <f ca="1">IF(ISERROR($S551),"",OFFSET('Smelter Reference List'!$I$4,$S551-4,0))</f>
        <v/>
      </c>
      <c r="K551" s="245"/>
      <c r="L551" s="245"/>
      <c r="M551" s="245"/>
      <c r="N551" s="245"/>
      <c r="O551" s="245"/>
      <c r="P551" s="245"/>
      <c r="Q551" s="246"/>
      <c r="R551" s="233"/>
      <c r="S551" s="234" t="e">
        <f>IF(C551="",NA(),MATCH($B551&amp;$C551,'Smelter Reference List'!$J:$J,0))</f>
        <v>#N/A</v>
      </c>
      <c r="T551" s="235"/>
      <c r="U551" s="235">
        <f t="shared" ca="1" si="18"/>
        <v>0</v>
      </c>
      <c r="V551" s="235"/>
      <c r="W551" s="235"/>
      <c r="Y551" s="228" t="str">
        <f t="shared" si="19"/>
        <v/>
      </c>
    </row>
    <row r="552" spans="1:25" s="228" customFormat="1" ht="20.25">
      <c r="A552" s="257"/>
      <c r="B552" s="232" t="str">
        <f>IF(LEN(A552)=0,"",INDEX('Smelter Reference List'!$A:$A,MATCH($A552,'Smelter Reference List'!$E:$E,0)))</f>
        <v/>
      </c>
      <c r="C552" s="297" t="str">
        <f>IF(LEN(A552)=0,"",INDEX('Smelter Reference List'!$C:$C,MATCH($A552,'Smelter Reference List'!$E:$E,0)))</f>
        <v/>
      </c>
      <c r="D552" s="161" t="str">
        <f ca="1">IF(ISERROR($S552),"",OFFSET('Smelter Reference List'!$C$4,$S552-4,0)&amp;"")</f>
        <v/>
      </c>
      <c r="E552" s="161" t="str">
        <f ca="1">IF(ISERROR($S552),"",OFFSET('Smelter Reference List'!$D$4,$S552-4,0)&amp;"")</f>
        <v/>
      </c>
      <c r="F552" s="161" t="str">
        <f ca="1">IF(ISERROR($S552),"",OFFSET('Smelter Reference List'!$E$4,$S552-4,0))</f>
        <v/>
      </c>
      <c r="G552" s="161" t="str">
        <f ca="1">IF(C552=$U$4,"Enter smelter details", IF(ISERROR($S552),"",OFFSET('Smelter Reference List'!$F$4,$S552-4,0)))</f>
        <v/>
      </c>
      <c r="H552" s="247" t="str">
        <f ca="1">IF(ISERROR($S552),"",OFFSET('Smelter Reference List'!$G$4,$S552-4,0))</f>
        <v/>
      </c>
      <c r="I552" s="248" t="str">
        <f ca="1">IF(ISERROR($S552),"",OFFSET('Smelter Reference List'!$H$4,$S552-4,0))</f>
        <v/>
      </c>
      <c r="J552" s="248" t="str">
        <f ca="1">IF(ISERROR($S552),"",OFFSET('Smelter Reference List'!$I$4,$S552-4,0))</f>
        <v/>
      </c>
      <c r="K552" s="245"/>
      <c r="L552" s="245"/>
      <c r="M552" s="245"/>
      <c r="N552" s="245"/>
      <c r="O552" s="245"/>
      <c r="P552" s="245"/>
      <c r="Q552" s="246"/>
      <c r="R552" s="233"/>
      <c r="S552" s="234" t="e">
        <f>IF(C552="",NA(),MATCH($B552&amp;$C552,'Smelter Reference List'!$J:$J,0))</f>
        <v>#N/A</v>
      </c>
      <c r="T552" s="235"/>
      <c r="U552" s="235">
        <f t="shared" ca="1" si="18"/>
        <v>0</v>
      </c>
      <c r="V552" s="235"/>
      <c r="W552" s="235"/>
      <c r="Y552" s="228" t="str">
        <f t="shared" si="19"/>
        <v/>
      </c>
    </row>
    <row r="553" spans="1:25" s="228" customFormat="1" ht="20.25">
      <c r="A553" s="257"/>
      <c r="B553" s="232" t="str">
        <f>IF(LEN(A553)=0,"",INDEX('Smelter Reference List'!$A:$A,MATCH($A553,'Smelter Reference List'!$E:$E,0)))</f>
        <v/>
      </c>
      <c r="C553" s="297" t="str">
        <f>IF(LEN(A553)=0,"",INDEX('Smelter Reference List'!$C:$C,MATCH($A553,'Smelter Reference List'!$E:$E,0)))</f>
        <v/>
      </c>
      <c r="D553" s="161" t="str">
        <f ca="1">IF(ISERROR($S553),"",OFFSET('Smelter Reference List'!$C$4,$S553-4,0)&amp;"")</f>
        <v/>
      </c>
      <c r="E553" s="161" t="str">
        <f ca="1">IF(ISERROR($S553),"",OFFSET('Smelter Reference List'!$D$4,$S553-4,0)&amp;"")</f>
        <v/>
      </c>
      <c r="F553" s="161" t="str">
        <f ca="1">IF(ISERROR($S553),"",OFFSET('Smelter Reference List'!$E$4,$S553-4,0))</f>
        <v/>
      </c>
      <c r="G553" s="161" t="str">
        <f ca="1">IF(C553=$U$4,"Enter smelter details", IF(ISERROR($S553),"",OFFSET('Smelter Reference List'!$F$4,$S553-4,0)))</f>
        <v/>
      </c>
      <c r="H553" s="247" t="str">
        <f ca="1">IF(ISERROR($S553),"",OFFSET('Smelter Reference List'!$G$4,$S553-4,0))</f>
        <v/>
      </c>
      <c r="I553" s="248" t="str">
        <f ca="1">IF(ISERROR($S553),"",OFFSET('Smelter Reference List'!$H$4,$S553-4,0))</f>
        <v/>
      </c>
      <c r="J553" s="248" t="str">
        <f ca="1">IF(ISERROR($S553),"",OFFSET('Smelter Reference List'!$I$4,$S553-4,0))</f>
        <v/>
      </c>
      <c r="K553" s="245"/>
      <c r="L553" s="245"/>
      <c r="M553" s="245"/>
      <c r="N553" s="245"/>
      <c r="O553" s="245"/>
      <c r="P553" s="245"/>
      <c r="Q553" s="246"/>
      <c r="R553" s="233"/>
      <c r="S553" s="234" t="e">
        <f>IF(C553="",NA(),MATCH($B553&amp;$C553,'Smelter Reference List'!$J:$J,0))</f>
        <v>#N/A</v>
      </c>
      <c r="T553" s="235"/>
      <c r="U553" s="235">
        <f t="shared" ca="1" si="18"/>
        <v>0</v>
      </c>
      <c r="V553" s="235"/>
      <c r="W553" s="235"/>
      <c r="Y553" s="228" t="str">
        <f t="shared" si="19"/>
        <v/>
      </c>
    </row>
    <row r="554" spans="1:25" s="228" customFormat="1" ht="20.25">
      <c r="A554" s="257"/>
      <c r="B554" s="232" t="str">
        <f>IF(LEN(A554)=0,"",INDEX('Smelter Reference List'!$A:$A,MATCH($A554,'Smelter Reference List'!$E:$E,0)))</f>
        <v/>
      </c>
      <c r="C554" s="297" t="str">
        <f>IF(LEN(A554)=0,"",INDEX('Smelter Reference List'!$C:$C,MATCH($A554,'Smelter Reference List'!$E:$E,0)))</f>
        <v/>
      </c>
      <c r="D554" s="161" t="str">
        <f ca="1">IF(ISERROR($S554),"",OFFSET('Smelter Reference List'!$C$4,$S554-4,0)&amp;"")</f>
        <v/>
      </c>
      <c r="E554" s="161" t="str">
        <f ca="1">IF(ISERROR($S554),"",OFFSET('Smelter Reference List'!$D$4,$S554-4,0)&amp;"")</f>
        <v/>
      </c>
      <c r="F554" s="161" t="str">
        <f ca="1">IF(ISERROR($S554),"",OFFSET('Smelter Reference List'!$E$4,$S554-4,0))</f>
        <v/>
      </c>
      <c r="G554" s="161" t="str">
        <f ca="1">IF(C554=$U$4,"Enter smelter details", IF(ISERROR($S554),"",OFFSET('Smelter Reference List'!$F$4,$S554-4,0)))</f>
        <v/>
      </c>
      <c r="H554" s="247" t="str">
        <f ca="1">IF(ISERROR($S554),"",OFFSET('Smelter Reference List'!$G$4,$S554-4,0))</f>
        <v/>
      </c>
      <c r="I554" s="248" t="str">
        <f ca="1">IF(ISERROR($S554),"",OFFSET('Smelter Reference List'!$H$4,$S554-4,0))</f>
        <v/>
      </c>
      <c r="J554" s="248" t="str">
        <f ca="1">IF(ISERROR($S554),"",OFFSET('Smelter Reference List'!$I$4,$S554-4,0))</f>
        <v/>
      </c>
      <c r="K554" s="245"/>
      <c r="L554" s="245"/>
      <c r="M554" s="245"/>
      <c r="N554" s="245"/>
      <c r="O554" s="245"/>
      <c r="P554" s="245"/>
      <c r="Q554" s="246"/>
      <c r="R554" s="233"/>
      <c r="S554" s="234" t="e">
        <f>IF(C554="",NA(),MATCH($B554&amp;$C554,'Smelter Reference List'!$J:$J,0))</f>
        <v>#N/A</v>
      </c>
      <c r="T554" s="235"/>
      <c r="U554" s="235">
        <f t="shared" ca="1" si="18"/>
        <v>0</v>
      </c>
      <c r="V554" s="235"/>
      <c r="W554" s="235"/>
      <c r="Y554" s="228" t="str">
        <f t="shared" si="19"/>
        <v/>
      </c>
    </row>
    <row r="555" spans="1:25" s="228" customFormat="1" ht="20.25">
      <c r="A555" s="257"/>
      <c r="B555" s="232" t="str">
        <f>IF(LEN(A555)=0,"",INDEX('Smelter Reference List'!$A:$A,MATCH($A555,'Smelter Reference List'!$E:$E,0)))</f>
        <v/>
      </c>
      <c r="C555" s="297" t="str">
        <f>IF(LEN(A555)=0,"",INDEX('Smelter Reference List'!$C:$C,MATCH($A555,'Smelter Reference List'!$E:$E,0)))</f>
        <v/>
      </c>
      <c r="D555" s="161" t="str">
        <f ca="1">IF(ISERROR($S555),"",OFFSET('Smelter Reference List'!$C$4,$S555-4,0)&amp;"")</f>
        <v/>
      </c>
      <c r="E555" s="161" t="str">
        <f ca="1">IF(ISERROR($S555),"",OFFSET('Smelter Reference List'!$D$4,$S555-4,0)&amp;"")</f>
        <v/>
      </c>
      <c r="F555" s="161" t="str">
        <f ca="1">IF(ISERROR($S555),"",OFFSET('Smelter Reference List'!$E$4,$S555-4,0))</f>
        <v/>
      </c>
      <c r="G555" s="161" t="str">
        <f ca="1">IF(C555=$U$4,"Enter smelter details", IF(ISERROR($S555),"",OFFSET('Smelter Reference List'!$F$4,$S555-4,0)))</f>
        <v/>
      </c>
      <c r="H555" s="247" t="str">
        <f ca="1">IF(ISERROR($S555),"",OFFSET('Smelter Reference List'!$G$4,$S555-4,0))</f>
        <v/>
      </c>
      <c r="I555" s="248" t="str">
        <f ca="1">IF(ISERROR($S555),"",OFFSET('Smelter Reference List'!$H$4,$S555-4,0))</f>
        <v/>
      </c>
      <c r="J555" s="248" t="str">
        <f ca="1">IF(ISERROR($S555),"",OFFSET('Smelter Reference List'!$I$4,$S555-4,0))</f>
        <v/>
      </c>
      <c r="K555" s="245"/>
      <c r="L555" s="245"/>
      <c r="M555" s="245"/>
      <c r="N555" s="245"/>
      <c r="O555" s="245"/>
      <c r="P555" s="245"/>
      <c r="Q555" s="246"/>
      <c r="R555" s="233"/>
      <c r="S555" s="234" t="e">
        <f>IF(C555="",NA(),MATCH($B555&amp;$C555,'Smelter Reference List'!$J:$J,0))</f>
        <v>#N/A</v>
      </c>
      <c r="T555" s="235"/>
      <c r="U555" s="235">
        <f t="shared" ca="1" si="18"/>
        <v>0</v>
      </c>
      <c r="V555" s="235"/>
      <c r="W555" s="235"/>
      <c r="Y555" s="228" t="str">
        <f t="shared" si="19"/>
        <v/>
      </c>
    </row>
    <row r="556" spans="1:25" s="228" customFormat="1" ht="20.25">
      <c r="A556" s="257"/>
      <c r="B556" s="232" t="str">
        <f>IF(LEN(A556)=0,"",INDEX('Smelter Reference List'!$A:$A,MATCH($A556,'Smelter Reference List'!$E:$E,0)))</f>
        <v/>
      </c>
      <c r="C556" s="297" t="str">
        <f>IF(LEN(A556)=0,"",INDEX('Smelter Reference List'!$C:$C,MATCH($A556,'Smelter Reference List'!$E:$E,0)))</f>
        <v/>
      </c>
      <c r="D556" s="161" t="str">
        <f ca="1">IF(ISERROR($S556),"",OFFSET('Smelter Reference List'!$C$4,$S556-4,0)&amp;"")</f>
        <v/>
      </c>
      <c r="E556" s="161" t="str">
        <f ca="1">IF(ISERROR($S556),"",OFFSET('Smelter Reference List'!$D$4,$S556-4,0)&amp;"")</f>
        <v/>
      </c>
      <c r="F556" s="161" t="str">
        <f ca="1">IF(ISERROR($S556),"",OFFSET('Smelter Reference List'!$E$4,$S556-4,0))</f>
        <v/>
      </c>
      <c r="G556" s="161" t="str">
        <f ca="1">IF(C556=$U$4,"Enter smelter details", IF(ISERROR($S556),"",OFFSET('Smelter Reference List'!$F$4,$S556-4,0)))</f>
        <v/>
      </c>
      <c r="H556" s="247" t="str">
        <f ca="1">IF(ISERROR($S556),"",OFFSET('Smelter Reference List'!$G$4,$S556-4,0))</f>
        <v/>
      </c>
      <c r="I556" s="248" t="str">
        <f ca="1">IF(ISERROR($S556),"",OFFSET('Smelter Reference List'!$H$4,$S556-4,0))</f>
        <v/>
      </c>
      <c r="J556" s="248" t="str">
        <f ca="1">IF(ISERROR($S556),"",OFFSET('Smelter Reference List'!$I$4,$S556-4,0))</f>
        <v/>
      </c>
      <c r="K556" s="245"/>
      <c r="L556" s="245"/>
      <c r="M556" s="245"/>
      <c r="N556" s="245"/>
      <c r="O556" s="245"/>
      <c r="P556" s="245"/>
      <c r="Q556" s="246"/>
      <c r="R556" s="233"/>
      <c r="S556" s="234" t="e">
        <f>IF(C556="",NA(),MATCH($B556&amp;$C556,'Smelter Reference List'!$J:$J,0))</f>
        <v>#N/A</v>
      </c>
      <c r="T556" s="235"/>
      <c r="U556" s="235">
        <f t="shared" ca="1" si="18"/>
        <v>0</v>
      </c>
      <c r="V556" s="235"/>
      <c r="W556" s="235"/>
      <c r="Y556" s="228" t="str">
        <f t="shared" si="19"/>
        <v/>
      </c>
    </row>
    <row r="557" spans="1:25" s="228" customFormat="1" ht="20.25">
      <c r="A557" s="257"/>
      <c r="B557" s="232" t="str">
        <f>IF(LEN(A557)=0,"",INDEX('Smelter Reference List'!$A:$A,MATCH($A557,'Smelter Reference List'!$E:$E,0)))</f>
        <v/>
      </c>
      <c r="C557" s="297" t="str">
        <f>IF(LEN(A557)=0,"",INDEX('Smelter Reference List'!$C:$C,MATCH($A557,'Smelter Reference List'!$E:$E,0)))</f>
        <v/>
      </c>
      <c r="D557" s="161" t="str">
        <f ca="1">IF(ISERROR($S557),"",OFFSET('Smelter Reference List'!$C$4,$S557-4,0)&amp;"")</f>
        <v/>
      </c>
      <c r="E557" s="161" t="str">
        <f ca="1">IF(ISERROR($S557),"",OFFSET('Smelter Reference List'!$D$4,$S557-4,0)&amp;"")</f>
        <v/>
      </c>
      <c r="F557" s="161" t="str">
        <f ca="1">IF(ISERROR($S557),"",OFFSET('Smelter Reference List'!$E$4,$S557-4,0))</f>
        <v/>
      </c>
      <c r="G557" s="161" t="str">
        <f ca="1">IF(C557=$U$4,"Enter smelter details", IF(ISERROR($S557),"",OFFSET('Smelter Reference List'!$F$4,$S557-4,0)))</f>
        <v/>
      </c>
      <c r="H557" s="247" t="str">
        <f ca="1">IF(ISERROR($S557),"",OFFSET('Smelter Reference List'!$G$4,$S557-4,0))</f>
        <v/>
      </c>
      <c r="I557" s="248" t="str">
        <f ca="1">IF(ISERROR($S557),"",OFFSET('Smelter Reference List'!$H$4,$S557-4,0))</f>
        <v/>
      </c>
      <c r="J557" s="248" t="str">
        <f ca="1">IF(ISERROR($S557),"",OFFSET('Smelter Reference List'!$I$4,$S557-4,0))</f>
        <v/>
      </c>
      <c r="K557" s="245"/>
      <c r="L557" s="245"/>
      <c r="M557" s="245"/>
      <c r="N557" s="245"/>
      <c r="O557" s="245"/>
      <c r="P557" s="245"/>
      <c r="Q557" s="246"/>
      <c r="R557" s="233"/>
      <c r="S557" s="234" t="e">
        <f>IF(C557="",NA(),MATCH($B557&amp;$C557,'Smelter Reference List'!$J:$J,0))</f>
        <v>#N/A</v>
      </c>
      <c r="T557" s="235"/>
      <c r="U557" s="235">
        <f t="shared" ca="1" si="18"/>
        <v>0</v>
      </c>
      <c r="V557" s="235"/>
      <c r="W557" s="235"/>
      <c r="Y557" s="228" t="str">
        <f t="shared" si="19"/>
        <v/>
      </c>
    </row>
    <row r="558" spans="1:25" s="228" customFormat="1" ht="20.25">
      <c r="A558" s="257"/>
      <c r="B558" s="232" t="str">
        <f>IF(LEN(A558)=0,"",INDEX('Smelter Reference List'!$A:$A,MATCH($A558,'Smelter Reference List'!$E:$E,0)))</f>
        <v/>
      </c>
      <c r="C558" s="297" t="str">
        <f>IF(LEN(A558)=0,"",INDEX('Smelter Reference List'!$C:$C,MATCH($A558,'Smelter Reference List'!$E:$E,0)))</f>
        <v/>
      </c>
      <c r="D558" s="161" t="str">
        <f ca="1">IF(ISERROR($S558),"",OFFSET('Smelter Reference List'!$C$4,$S558-4,0)&amp;"")</f>
        <v/>
      </c>
      <c r="E558" s="161" t="str">
        <f ca="1">IF(ISERROR($S558),"",OFFSET('Smelter Reference List'!$D$4,$S558-4,0)&amp;"")</f>
        <v/>
      </c>
      <c r="F558" s="161" t="str">
        <f ca="1">IF(ISERROR($S558),"",OFFSET('Smelter Reference List'!$E$4,$S558-4,0))</f>
        <v/>
      </c>
      <c r="G558" s="161" t="str">
        <f ca="1">IF(C558=$U$4,"Enter smelter details", IF(ISERROR($S558),"",OFFSET('Smelter Reference List'!$F$4,$S558-4,0)))</f>
        <v/>
      </c>
      <c r="H558" s="247" t="str">
        <f ca="1">IF(ISERROR($S558),"",OFFSET('Smelter Reference List'!$G$4,$S558-4,0))</f>
        <v/>
      </c>
      <c r="I558" s="248" t="str">
        <f ca="1">IF(ISERROR($S558),"",OFFSET('Smelter Reference List'!$H$4,$S558-4,0))</f>
        <v/>
      </c>
      <c r="J558" s="248" t="str">
        <f ca="1">IF(ISERROR($S558),"",OFFSET('Smelter Reference List'!$I$4,$S558-4,0))</f>
        <v/>
      </c>
      <c r="K558" s="245"/>
      <c r="L558" s="245"/>
      <c r="M558" s="245"/>
      <c r="N558" s="245"/>
      <c r="O558" s="245"/>
      <c r="P558" s="245"/>
      <c r="Q558" s="246"/>
      <c r="R558" s="233"/>
      <c r="S558" s="234" t="e">
        <f>IF(C558="",NA(),MATCH($B558&amp;$C558,'Smelter Reference List'!$J:$J,0))</f>
        <v>#N/A</v>
      </c>
      <c r="T558" s="235"/>
      <c r="U558" s="235">
        <f t="shared" ca="1" si="18"/>
        <v>0</v>
      </c>
      <c r="V558" s="235"/>
      <c r="W558" s="235"/>
      <c r="Y558" s="228" t="str">
        <f t="shared" si="19"/>
        <v/>
      </c>
    </row>
    <row r="559" spans="1:25" s="228" customFormat="1" ht="20.25">
      <c r="A559" s="257"/>
      <c r="B559" s="232" t="str">
        <f>IF(LEN(A559)=0,"",INDEX('Smelter Reference List'!$A:$A,MATCH($A559,'Smelter Reference List'!$E:$E,0)))</f>
        <v/>
      </c>
      <c r="C559" s="297" t="str">
        <f>IF(LEN(A559)=0,"",INDEX('Smelter Reference List'!$C:$C,MATCH($A559,'Smelter Reference List'!$E:$E,0)))</f>
        <v/>
      </c>
      <c r="D559" s="161" t="str">
        <f ca="1">IF(ISERROR($S559),"",OFFSET('Smelter Reference List'!$C$4,$S559-4,0)&amp;"")</f>
        <v/>
      </c>
      <c r="E559" s="161" t="str">
        <f ca="1">IF(ISERROR($S559),"",OFFSET('Smelter Reference List'!$D$4,$S559-4,0)&amp;"")</f>
        <v/>
      </c>
      <c r="F559" s="161" t="str">
        <f ca="1">IF(ISERROR($S559),"",OFFSET('Smelter Reference List'!$E$4,$S559-4,0))</f>
        <v/>
      </c>
      <c r="G559" s="161" t="str">
        <f ca="1">IF(C559=$U$4,"Enter smelter details", IF(ISERROR($S559),"",OFFSET('Smelter Reference List'!$F$4,$S559-4,0)))</f>
        <v/>
      </c>
      <c r="H559" s="247" t="str">
        <f ca="1">IF(ISERROR($S559),"",OFFSET('Smelter Reference List'!$G$4,$S559-4,0))</f>
        <v/>
      </c>
      <c r="I559" s="248" t="str">
        <f ca="1">IF(ISERROR($S559),"",OFFSET('Smelter Reference List'!$H$4,$S559-4,0))</f>
        <v/>
      </c>
      <c r="J559" s="248" t="str">
        <f ca="1">IF(ISERROR($S559),"",OFFSET('Smelter Reference List'!$I$4,$S559-4,0))</f>
        <v/>
      </c>
      <c r="K559" s="245"/>
      <c r="L559" s="245"/>
      <c r="M559" s="245"/>
      <c r="N559" s="245"/>
      <c r="O559" s="245"/>
      <c r="P559" s="245"/>
      <c r="Q559" s="246"/>
      <c r="R559" s="233"/>
      <c r="S559" s="234" t="e">
        <f>IF(C559="",NA(),MATCH($B559&amp;$C559,'Smelter Reference List'!$J:$J,0))</f>
        <v>#N/A</v>
      </c>
      <c r="T559" s="235"/>
      <c r="U559" s="235">
        <f t="shared" ca="1" si="18"/>
        <v>0</v>
      </c>
      <c r="V559" s="235"/>
      <c r="W559" s="235"/>
      <c r="Y559" s="228" t="str">
        <f t="shared" si="19"/>
        <v/>
      </c>
    </row>
    <row r="560" spans="1:25" s="228" customFormat="1" ht="20.25">
      <c r="A560" s="257"/>
      <c r="B560" s="232" t="str">
        <f>IF(LEN(A560)=0,"",INDEX('Smelter Reference List'!$A:$A,MATCH($A560,'Smelter Reference List'!$E:$E,0)))</f>
        <v/>
      </c>
      <c r="C560" s="297" t="str">
        <f>IF(LEN(A560)=0,"",INDEX('Smelter Reference List'!$C:$C,MATCH($A560,'Smelter Reference List'!$E:$E,0)))</f>
        <v/>
      </c>
      <c r="D560" s="161" t="str">
        <f ca="1">IF(ISERROR($S560),"",OFFSET('Smelter Reference List'!$C$4,$S560-4,0)&amp;"")</f>
        <v/>
      </c>
      <c r="E560" s="161" t="str">
        <f ca="1">IF(ISERROR($S560),"",OFFSET('Smelter Reference List'!$D$4,$S560-4,0)&amp;"")</f>
        <v/>
      </c>
      <c r="F560" s="161" t="str">
        <f ca="1">IF(ISERROR($S560),"",OFFSET('Smelter Reference List'!$E$4,$S560-4,0))</f>
        <v/>
      </c>
      <c r="G560" s="161" t="str">
        <f ca="1">IF(C560=$U$4,"Enter smelter details", IF(ISERROR($S560),"",OFFSET('Smelter Reference List'!$F$4,$S560-4,0)))</f>
        <v/>
      </c>
      <c r="H560" s="247" t="str">
        <f ca="1">IF(ISERROR($S560),"",OFFSET('Smelter Reference List'!$G$4,$S560-4,0))</f>
        <v/>
      </c>
      <c r="I560" s="248" t="str">
        <f ca="1">IF(ISERROR($S560),"",OFFSET('Smelter Reference List'!$H$4,$S560-4,0))</f>
        <v/>
      </c>
      <c r="J560" s="248" t="str">
        <f ca="1">IF(ISERROR($S560),"",OFFSET('Smelter Reference List'!$I$4,$S560-4,0))</f>
        <v/>
      </c>
      <c r="K560" s="245"/>
      <c r="L560" s="245"/>
      <c r="M560" s="245"/>
      <c r="N560" s="245"/>
      <c r="O560" s="245"/>
      <c r="P560" s="245"/>
      <c r="Q560" s="246"/>
      <c r="R560" s="233"/>
      <c r="S560" s="234" t="e">
        <f>IF(C560="",NA(),MATCH($B560&amp;$C560,'Smelter Reference List'!$J:$J,0))</f>
        <v>#N/A</v>
      </c>
      <c r="T560" s="235"/>
      <c r="U560" s="235">
        <f t="shared" ca="1" si="18"/>
        <v>0</v>
      </c>
      <c r="V560" s="235"/>
      <c r="W560" s="235"/>
      <c r="Y560" s="228" t="str">
        <f t="shared" si="19"/>
        <v/>
      </c>
    </row>
    <row r="561" spans="1:25" s="228" customFormat="1" ht="20.25">
      <c r="A561" s="257"/>
      <c r="B561" s="232" t="str">
        <f>IF(LEN(A561)=0,"",INDEX('Smelter Reference List'!$A:$A,MATCH($A561,'Smelter Reference List'!$E:$E,0)))</f>
        <v/>
      </c>
      <c r="C561" s="297" t="str">
        <f>IF(LEN(A561)=0,"",INDEX('Smelter Reference List'!$C:$C,MATCH($A561,'Smelter Reference List'!$E:$E,0)))</f>
        <v/>
      </c>
      <c r="D561" s="161" t="str">
        <f ca="1">IF(ISERROR($S561),"",OFFSET('Smelter Reference List'!$C$4,$S561-4,0)&amp;"")</f>
        <v/>
      </c>
      <c r="E561" s="161" t="str">
        <f ca="1">IF(ISERROR($S561),"",OFFSET('Smelter Reference List'!$D$4,$S561-4,0)&amp;"")</f>
        <v/>
      </c>
      <c r="F561" s="161" t="str">
        <f ca="1">IF(ISERROR($S561),"",OFFSET('Smelter Reference List'!$E$4,$S561-4,0))</f>
        <v/>
      </c>
      <c r="G561" s="161" t="str">
        <f ca="1">IF(C561=$U$4,"Enter smelter details", IF(ISERROR($S561),"",OFFSET('Smelter Reference List'!$F$4,$S561-4,0)))</f>
        <v/>
      </c>
      <c r="H561" s="247" t="str">
        <f ca="1">IF(ISERROR($S561),"",OFFSET('Smelter Reference List'!$G$4,$S561-4,0))</f>
        <v/>
      </c>
      <c r="I561" s="248" t="str">
        <f ca="1">IF(ISERROR($S561),"",OFFSET('Smelter Reference List'!$H$4,$S561-4,0))</f>
        <v/>
      </c>
      <c r="J561" s="248" t="str">
        <f ca="1">IF(ISERROR($S561),"",OFFSET('Smelter Reference List'!$I$4,$S561-4,0))</f>
        <v/>
      </c>
      <c r="K561" s="245"/>
      <c r="L561" s="245"/>
      <c r="M561" s="245"/>
      <c r="N561" s="245"/>
      <c r="O561" s="245"/>
      <c r="P561" s="245"/>
      <c r="Q561" s="246"/>
      <c r="R561" s="233"/>
      <c r="S561" s="234" t="e">
        <f>IF(C561="",NA(),MATCH($B561&amp;$C561,'Smelter Reference List'!$J:$J,0))</f>
        <v>#N/A</v>
      </c>
      <c r="T561" s="235"/>
      <c r="U561" s="235">
        <f t="shared" ca="1" si="18"/>
        <v>0</v>
      </c>
      <c r="V561" s="235"/>
      <c r="W561" s="235"/>
      <c r="Y561" s="228" t="str">
        <f t="shared" si="19"/>
        <v/>
      </c>
    </row>
    <row r="562" spans="1:25" s="228" customFormat="1" ht="20.25">
      <c r="A562" s="257"/>
      <c r="B562" s="232" t="str">
        <f>IF(LEN(A562)=0,"",INDEX('Smelter Reference List'!$A:$A,MATCH($A562,'Smelter Reference List'!$E:$E,0)))</f>
        <v/>
      </c>
      <c r="C562" s="297" t="str">
        <f>IF(LEN(A562)=0,"",INDEX('Smelter Reference List'!$C:$C,MATCH($A562,'Smelter Reference List'!$E:$E,0)))</f>
        <v/>
      </c>
      <c r="D562" s="161" t="str">
        <f ca="1">IF(ISERROR($S562),"",OFFSET('Smelter Reference List'!$C$4,$S562-4,0)&amp;"")</f>
        <v/>
      </c>
      <c r="E562" s="161" t="str">
        <f ca="1">IF(ISERROR($S562),"",OFFSET('Smelter Reference List'!$D$4,$S562-4,0)&amp;"")</f>
        <v/>
      </c>
      <c r="F562" s="161" t="str">
        <f ca="1">IF(ISERROR($S562),"",OFFSET('Smelter Reference List'!$E$4,$S562-4,0))</f>
        <v/>
      </c>
      <c r="G562" s="161" t="str">
        <f ca="1">IF(C562=$U$4,"Enter smelter details", IF(ISERROR($S562),"",OFFSET('Smelter Reference List'!$F$4,$S562-4,0)))</f>
        <v/>
      </c>
      <c r="H562" s="247" t="str">
        <f ca="1">IF(ISERROR($S562),"",OFFSET('Smelter Reference List'!$G$4,$S562-4,0))</f>
        <v/>
      </c>
      <c r="I562" s="248" t="str">
        <f ca="1">IF(ISERROR($S562),"",OFFSET('Smelter Reference List'!$H$4,$S562-4,0))</f>
        <v/>
      </c>
      <c r="J562" s="248" t="str">
        <f ca="1">IF(ISERROR($S562),"",OFFSET('Smelter Reference List'!$I$4,$S562-4,0))</f>
        <v/>
      </c>
      <c r="K562" s="245"/>
      <c r="L562" s="245"/>
      <c r="M562" s="245"/>
      <c r="N562" s="245"/>
      <c r="O562" s="245"/>
      <c r="P562" s="245"/>
      <c r="Q562" s="246"/>
      <c r="R562" s="233"/>
      <c r="S562" s="234" t="e">
        <f>IF(C562="",NA(),MATCH($B562&amp;$C562,'Smelter Reference List'!$J:$J,0))</f>
        <v>#N/A</v>
      </c>
      <c r="T562" s="235"/>
      <c r="U562" s="235">
        <f t="shared" ca="1" si="18"/>
        <v>0</v>
      </c>
      <c r="V562" s="235"/>
      <c r="W562" s="235"/>
      <c r="Y562" s="228" t="str">
        <f t="shared" si="19"/>
        <v/>
      </c>
    </row>
    <row r="563" spans="1:25" s="228" customFormat="1" ht="20.25">
      <c r="A563" s="257"/>
      <c r="B563" s="232" t="str">
        <f>IF(LEN(A563)=0,"",INDEX('Smelter Reference List'!$A:$A,MATCH($A563,'Smelter Reference List'!$E:$E,0)))</f>
        <v/>
      </c>
      <c r="C563" s="297" t="str">
        <f>IF(LEN(A563)=0,"",INDEX('Smelter Reference List'!$C:$C,MATCH($A563,'Smelter Reference List'!$E:$E,0)))</f>
        <v/>
      </c>
      <c r="D563" s="161" t="str">
        <f ca="1">IF(ISERROR($S563),"",OFFSET('Smelter Reference List'!$C$4,$S563-4,0)&amp;"")</f>
        <v/>
      </c>
      <c r="E563" s="161" t="str">
        <f ca="1">IF(ISERROR($S563),"",OFFSET('Smelter Reference List'!$D$4,$S563-4,0)&amp;"")</f>
        <v/>
      </c>
      <c r="F563" s="161" t="str">
        <f ca="1">IF(ISERROR($S563),"",OFFSET('Smelter Reference List'!$E$4,$S563-4,0))</f>
        <v/>
      </c>
      <c r="G563" s="161" t="str">
        <f ca="1">IF(C563=$U$4,"Enter smelter details", IF(ISERROR($S563),"",OFFSET('Smelter Reference List'!$F$4,$S563-4,0)))</f>
        <v/>
      </c>
      <c r="H563" s="247" t="str">
        <f ca="1">IF(ISERROR($S563),"",OFFSET('Smelter Reference List'!$G$4,$S563-4,0))</f>
        <v/>
      </c>
      <c r="I563" s="248" t="str">
        <f ca="1">IF(ISERROR($S563),"",OFFSET('Smelter Reference List'!$H$4,$S563-4,0))</f>
        <v/>
      </c>
      <c r="J563" s="248" t="str">
        <f ca="1">IF(ISERROR($S563),"",OFFSET('Smelter Reference List'!$I$4,$S563-4,0))</f>
        <v/>
      </c>
      <c r="K563" s="245"/>
      <c r="L563" s="245"/>
      <c r="M563" s="245"/>
      <c r="N563" s="245"/>
      <c r="O563" s="245"/>
      <c r="P563" s="245"/>
      <c r="Q563" s="246"/>
      <c r="R563" s="233"/>
      <c r="S563" s="234" t="e">
        <f>IF(C563="",NA(),MATCH($B563&amp;$C563,'Smelter Reference List'!$J:$J,0))</f>
        <v>#N/A</v>
      </c>
      <c r="T563" s="235"/>
      <c r="U563" s="235">
        <f t="shared" ca="1" si="18"/>
        <v>0</v>
      </c>
      <c r="V563" s="235"/>
      <c r="W563" s="235"/>
      <c r="Y563" s="228" t="str">
        <f t="shared" si="19"/>
        <v/>
      </c>
    </row>
    <row r="564" spans="1:25" s="228" customFormat="1" ht="20.25">
      <c r="A564" s="257"/>
      <c r="B564" s="232" t="str">
        <f>IF(LEN(A564)=0,"",INDEX('Smelter Reference List'!$A:$A,MATCH($A564,'Smelter Reference List'!$E:$E,0)))</f>
        <v/>
      </c>
      <c r="C564" s="297" t="str">
        <f>IF(LEN(A564)=0,"",INDEX('Smelter Reference List'!$C:$C,MATCH($A564,'Smelter Reference List'!$E:$E,0)))</f>
        <v/>
      </c>
      <c r="D564" s="161" t="str">
        <f ca="1">IF(ISERROR($S564),"",OFFSET('Smelter Reference List'!$C$4,$S564-4,0)&amp;"")</f>
        <v/>
      </c>
      <c r="E564" s="161" t="str">
        <f ca="1">IF(ISERROR($S564),"",OFFSET('Smelter Reference List'!$D$4,$S564-4,0)&amp;"")</f>
        <v/>
      </c>
      <c r="F564" s="161" t="str">
        <f ca="1">IF(ISERROR($S564),"",OFFSET('Smelter Reference List'!$E$4,$S564-4,0))</f>
        <v/>
      </c>
      <c r="G564" s="161" t="str">
        <f ca="1">IF(C564=$U$4,"Enter smelter details", IF(ISERROR($S564),"",OFFSET('Smelter Reference List'!$F$4,$S564-4,0)))</f>
        <v/>
      </c>
      <c r="H564" s="247" t="str">
        <f ca="1">IF(ISERROR($S564),"",OFFSET('Smelter Reference List'!$G$4,$S564-4,0))</f>
        <v/>
      </c>
      <c r="I564" s="248" t="str">
        <f ca="1">IF(ISERROR($S564),"",OFFSET('Smelter Reference List'!$H$4,$S564-4,0))</f>
        <v/>
      </c>
      <c r="J564" s="248" t="str">
        <f ca="1">IF(ISERROR($S564),"",OFFSET('Smelter Reference List'!$I$4,$S564-4,0))</f>
        <v/>
      </c>
      <c r="K564" s="245"/>
      <c r="L564" s="245"/>
      <c r="M564" s="245"/>
      <c r="N564" s="245"/>
      <c r="O564" s="245"/>
      <c r="P564" s="245"/>
      <c r="Q564" s="246"/>
      <c r="R564" s="233"/>
      <c r="S564" s="234" t="e">
        <f>IF(C564="",NA(),MATCH($B564&amp;$C564,'Smelter Reference List'!$J:$J,0))</f>
        <v>#N/A</v>
      </c>
      <c r="T564" s="235"/>
      <c r="U564" s="235">
        <f t="shared" ca="1" si="18"/>
        <v>0</v>
      </c>
      <c r="V564" s="235"/>
      <c r="W564" s="235"/>
      <c r="Y564" s="228" t="str">
        <f t="shared" si="19"/>
        <v/>
      </c>
    </row>
    <row r="565" spans="1:25" s="228" customFormat="1" ht="20.25">
      <c r="A565" s="257"/>
      <c r="B565" s="232" t="str">
        <f>IF(LEN(A565)=0,"",INDEX('Smelter Reference List'!$A:$A,MATCH($A565,'Smelter Reference List'!$E:$E,0)))</f>
        <v/>
      </c>
      <c r="C565" s="297" t="str">
        <f>IF(LEN(A565)=0,"",INDEX('Smelter Reference List'!$C:$C,MATCH($A565,'Smelter Reference List'!$E:$E,0)))</f>
        <v/>
      </c>
      <c r="D565" s="161" t="str">
        <f ca="1">IF(ISERROR($S565),"",OFFSET('Smelter Reference List'!$C$4,$S565-4,0)&amp;"")</f>
        <v/>
      </c>
      <c r="E565" s="161" t="str">
        <f ca="1">IF(ISERROR($S565),"",OFFSET('Smelter Reference List'!$D$4,$S565-4,0)&amp;"")</f>
        <v/>
      </c>
      <c r="F565" s="161" t="str">
        <f ca="1">IF(ISERROR($S565),"",OFFSET('Smelter Reference List'!$E$4,$S565-4,0))</f>
        <v/>
      </c>
      <c r="G565" s="161" t="str">
        <f ca="1">IF(C565=$U$4,"Enter smelter details", IF(ISERROR($S565),"",OFFSET('Smelter Reference List'!$F$4,$S565-4,0)))</f>
        <v/>
      </c>
      <c r="H565" s="247" t="str">
        <f ca="1">IF(ISERROR($S565),"",OFFSET('Smelter Reference List'!$G$4,$S565-4,0))</f>
        <v/>
      </c>
      <c r="I565" s="248" t="str">
        <f ca="1">IF(ISERROR($S565),"",OFFSET('Smelter Reference List'!$H$4,$S565-4,0))</f>
        <v/>
      </c>
      <c r="J565" s="248" t="str">
        <f ca="1">IF(ISERROR($S565),"",OFFSET('Smelter Reference List'!$I$4,$S565-4,0))</f>
        <v/>
      </c>
      <c r="K565" s="245"/>
      <c r="L565" s="245"/>
      <c r="M565" s="245"/>
      <c r="N565" s="245"/>
      <c r="O565" s="245"/>
      <c r="P565" s="245"/>
      <c r="Q565" s="246"/>
      <c r="R565" s="233"/>
      <c r="S565" s="234" t="e">
        <f>IF(C565="",NA(),MATCH($B565&amp;$C565,'Smelter Reference List'!$J:$J,0))</f>
        <v>#N/A</v>
      </c>
      <c r="T565" s="235"/>
      <c r="U565" s="235">
        <f t="shared" ca="1" si="18"/>
        <v>0</v>
      </c>
      <c r="V565" s="235"/>
      <c r="W565" s="235"/>
      <c r="Y565" s="228" t="str">
        <f t="shared" si="19"/>
        <v/>
      </c>
    </row>
    <row r="566" spans="1:25" s="228" customFormat="1" ht="20.25">
      <c r="A566" s="257"/>
      <c r="B566" s="232" t="str">
        <f>IF(LEN(A566)=0,"",INDEX('Smelter Reference List'!$A:$A,MATCH($A566,'Smelter Reference List'!$E:$E,0)))</f>
        <v/>
      </c>
      <c r="C566" s="297" t="str">
        <f>IF(LEN(A566)=0,"",INDEX('Smelter Reference List'!$C:$C,MATCH($A566,'Smelter Reference List'!$E:$E,0)))</f>
        <v/>
      </c>
      <c r="D566" s="161" t="str">
        <f ca="1">IF(ISERROR($S566),"",OFFSET('Smelter Reference List'!$C$4,$S566-4,0)&amp;"")</f>
        <v/>
      </c>
      <c r="E566" s="161" t="str">
        <f ca="1">IF(ISERROR($S566),"",OFFSET('Smelter Reference List'!$D$4,$S566-4,0)&amp;"")</f>
        <v/>
      </c>
      <c r="F566" s="161" t="str">
        <f ca="1">IF(ISERROR($S566),"",OFFSET('Smelter Reference List'!$E$4,$S566-4,0))</f>
        <v/>
      </c>
      <c r="G566" s="161" t="str">
        <f ca="1">IF(C566=$U$4,"Enter smelter details", IF(ISERROR($S566),"",OFFSET('Smelter Reference List'!$F$4,$S566-4,0)))</f>
        <v/>
      </c>
      <c r="H566" s="247" t="str">
        <f ca="1">IF(ISERROR($S566),"",OFFSET('Smelter Reference List'!$G$4,$S566-4,0))</f>
        <v/>
      </c>
      <c r="I566" s="248" t="str">
        <f ca="1">IF(ISERROR($S566),"",OFFSET('Smelter Reference List'!$H$4,$S566-4,0))</f>
        <v/>
      </c>
      <c r="J566" s="248" t="str">
        <f ca="1">IF(ISERROR($S566),"",OFFSET('Smelter Reference List'!$I$4,$S566-4,0))</f>
        <v/>
      </c>
      <c r="K566" s="245"/>
      <c r="L566" s="245"/>
      <c r="M566" s="245"/>
      <c r="N566" s="245"/>
      <c r="O566" s="245"/>
      <c r="P566" s="245"/>
      <c r="Q566" s="246"/>
      <c r="R566" s="233"/>
      <c r="S566" s="234" t="e">
        <f>IF(C566="",NA(),MATCH($B566&amp;$C566,'Smelter Reference List'!$J:$J,0))</f>
        <v>#N/A</v>
      </c>
      <c r="T566" s="235"/>
      <c r="U566" s="235">
        <f t="shared" ca="1" si="18"/>
        <v>0</v>
      </c>
      <c r="V566" s="235"/>
      <c r="W566" s="235"/>
      <c r="Y566" s="228" t="str">
        <f t="shared" si="19"/>
        <v/>
      </c>
    </row>
    <row r="567" spans="1:25" s="228" customFormat="1" ht="20.25">
      <c r="A567" s="257"/>
      <c r="B567" s="232" t="str">
        <f>IF(LEN(A567)=0,"",INDEX('Smelter Reference List'!$A:$A,MATCH($A567,'Smelter Reference List'!$E:$E,0)))</f>
        <v/>
      </c>
      <c r="C567" s="297" t="str">
        <f>IF(LEN(A567)=0,"",INDEX('Smelter Reference List'!$C:$C,MATCH($A567,'Smelter Reference List'!$E:$E,0)))</f>
        <v/>
      </c>
      <c r="D567" s="161" t="str">
        <f ca="1">IF(ISERROR($S567),"",OFFSET('Smelter Reference List'!$C$4,$S567-4,0)&amp;"")</f>
        <v/>
      </c>
      <c r="E567" s="161" t="str">
        <f ca="1">IF(ISERROR($S567),"",OFFSET('Smelter Reference List'!$D$4,$S567-4,0)&amp;"")</f>
        <v/>
      </c>
      <c r="F567" s="161" t="str">
        <f ca="1">IF(ISERROR($S567),"",OFFSET('Smelter Reference List'!$E$4,$S567-4,0))</f>
        <v/>
      </c>
      <c r="G567" s="161" t="str">
        <f ca="1">IF(C567=$U$4,"Enter smelter details", IF(ISERROR($S567),"",OFFSET('Smelter Reference List'!$F$4,$S567-4,0)))</f>
        <v/>
      </c>
      <c r="H567" s="247" t="str">
        <f ca="1">IF(ISERROR($S567),"",OFFSET('Smelter Reference List'!$G$4,$S567-4,0))</f>
        <v/>
      </c>
      <c r="I567" s="248" t="str">
        <f ca="1">IF(ISERROR($S567),"",OFFSET('Smelter Reference List'!$H$4,$S567-4,0))</f>
        <v/>
      </c>
      <c r="J567" s="248" t="str">
        <f ca="1">IF(ISERROR($S567),"",OFFSET('Smelter Reference List'!$I$4,$S567-4,0))</f>
        <v/>
      </c>
      <c r="K567" s="245"/>
      <c r="L567" s="245"/>
      <c r="M567" s="245"/>
      <c r="N567" s="245"/>
      <c r="O567" s="245"/>
      <c r="P567" s="245"/>
      <c r="Q567" s="246"/>
      <c r="R567" s="233"/>
      <c r="S567" s="234" t="e">
        <f>IF(C567="",NA(),MATCH($B567&amp;$C567,'Smelter Reference List'!$J:$J,0))</f>
        <v>#N/A</v>
      </c>
      <c r="T567" s="235"/>
      <c r="U567" s="235">
        <f t="shared" ca="1" si="18"/>
        <v>0</v>
      </c>
      <c r="V567" s="235"/>
      <c r="W567" s="235"/>
      <c r="Y567" s="228" t="str">
        <f t="shared" si="19"/>
        <v/>
      </c>
    </row>
    <row r="568" spans="1:25" s="228" customFormat="1" ht="20.25">
      <c r="A568" s="257"/>
      <c r="B568" s="232" t="str">
        <f>IF(LEN(A568)=0,"",INDEX('Smelter Reference List'!$A:$A,MATCH($A568,'Smelter Reference List'!$E:$E,0)))</f>
        <v/>
      </c>
      <c r="C568" s="297" t="str">
        <f>IF(LEN(A568)=0,"",INDEX('Smelter Reference List'!$C:$C,MATCH($A568,'Smelter Reference List'!$E:$E,0)))</f>
        <v/>
      </c>
      <c r="D568" s="161" t="str">
        <f ca="1">IF(ISERROR($S568),"",OFFSET('Smelter Reference List'!$C$4,$S568-4,0)&amp;"")</f>
        <v/>
      </c>
      <c r="E568" s="161" t="str">
        <f ca="1">IF(ISERROR($S568),"",OFFSET('Smelter Reference List'!$D$4,$S568-4,0)&amp;"")</f>
        <v/>
      </c>
      <c r="F568" s="161" t="str">
        <f ca="1">IF(ISERROR($S568),"",OFFSET('Smelter Reference List'!$E$4,$S568-4,0))</f>
        <v/>
      </c>
      <c r="G568" s="161" t="str">
        <f ca="1">IF(C568=$U$4,"Enter smelter details", IF(ISERROR($S568),"",OFFSET('Smelter Reference List'!$F$4,$S568-4,0)))</f>
        <v/>
      </c>
      <c r="H568" s="247" t="str">
        <f ca="1">IF(ISERROR($S568),"",OFFSET('Smelter Reference List'!$G$4,$S568-4,0))</f>
        <v/>
      </c>
      <c r="I568" s="248" t="str">
        <f ca="1">IF(ISERROR($S568),"",OFFSET('Smelter Reference List'!$H$4,$S568-4,0))</f>
        <v/>
      </c>
      <c r="J568" s="248" t="str">
        <f ca="1">IF(ISERROR($S568),"",OFFSET('Smelter Reference List'!$I$4,$S568-4,0))</f>
        <v/>
      </c>
      <c r="K568" s="245"/>
      <c r="L568" s="245"/>
      <c r="M568" s="245"/>
      <c r="N568" s="245"/>
      <c r="O568" s="245"/>
      <c r="P568" s="245"/>
      <c r="Q568" s="246"/>
      <c r="R568" s="233"/>
      <c r="S568" s="234" t="e">
        <f>IF(C568="",NA(),MATCH($B568&amp;$C568,'Smelter Reference List'!$J:$J,0))</f>
        <v>#N/A</v>
      </c>
      <c r="T568" s="235"/>
      <c r="U568" s="235">
        <f t="shared" ca="1" si="18"/>
        <v>0</v>
      </c>
      <c r="V568" s="235"/>
      <c r="W568" s="235"/>
      <c r="Y568" s="228" t="str">
        <f t="shared" si="19"/>
        <v/>
      </c>
    </row>
    <row r="569" spans="1:25" s="228" customFormat="1" ht="20.25">
      <c r="A569" s="257"/>
      <c r="B569" s="232" t="str">
        <f>IF(LEN(A569)=0,"",INDEX('Smelter Reference List'!$A:$A,MATCH($A569,'Smelter Reference List'!$E:$E,0)))</f>
        <v/>
      </c>
      <c r="C569" s="297" t="str">
        <f>IF(LEN(A569)=0,"",INDEX('Smelter Reference List'!$C:$C,MATCH($A569,'Smelter Reference List'!$E:$E,0)))</f>
        <v/>
      </c>
      <c r="D569" s="161" t="str">
        <f ca="1">IF(ISERROR($S569),"",OFFSET('Smelter Reference List'!$C$4,$S569-4,0)&amp;"")</f>
        <v/>
      </c>
      <c r="E569" s="161" t="str">
        <f ca="1">IF(ISERROR($S569),"",OFFSET('Smelter Reference List'!$D$4,$S569-4,0)&amp;"")</f>
        <v/>
      </c>
      <c r="F569" s="161" t="str">
        <f ca="1">IF(ISERROR($S569),"",OFFSET('Smelter Reference List'!$E$4,$S569-4,0))</f>
        <v/>
      </c>
      <c r="G569" s="161" t="str">
        <f ca="1">IF(C569=$U$4,"Enter smelter details", IF(ISERROR($S569),"",OFFSET('Smelter Reference List'!$F$4,$S569-4,0)))</f>
        <v/>
      </c>
      <c r="H569" s="247" t="str">
        <f ca="1">IF(ISERROR($S569),"",OFFSET('Smelter Reference List'!$G$4,$S569-4,0))</f>
        <v/>
      </c>
      <c r="I569" s="248" t="str">
        <f ca="1">IF(ISERROR($S569),"",OFFSET('Smelter Reference List'!$H$4,$S569-4,0))</f>
        <v/>
      </c>
      <c r="J569" s="248" t="str">
        <f ca="1">IF(ISERROR($S569),"",OFFSET('Smelter Reference List'!$I$4,$S569-4,0))</f>
        <v/>
      </c>
      <c r="K569" s="245"/>
      <c r="L569" s="245"/>
      <c r="M569" s="245"/>
      <c r="N569" s="245"/>
      <c r="O569" s="245"/>
      <c r="P569" s="245"/>
      <c r="Q569" s="246"/>
      <c r="R569" s="233"/>
      <c r="S569" s="234" t="e">
        <f>IF(C569="",NA(),MATCH($B569&amp;$C569,'Smelter Reference List'!$J:$J,0))</f>
        <v>#N/A</v>
      </c>
      <c r="T569" s="235"/>
      <c r="U569" s="235">
        <f t="shared" ca="1" si="18"/>
        <v>0</v>
      </c>
      <c r="V569" s="235"/>
      <c r="W569" s="235"/>
      <c r="Y569" s="228" t="str">
        <f t="shared" si="19"/>
        <v/>
      </c>
    </row>
    <row r="570" spans="1:25" s="228" customFormat="1" ht="20.25">
      <c r="A570" s="257"/>
      <c r="B570" s="232" t="str">
        <f>IF(LEN(A570)=0,"",INDEX('Smelter Reference List'!$A:$A,MATCH($A570,'Smelter Reference List'!$E:$E,0)))</f>
        <v/>
      </c>
      <c r="C570" s="297" t="str">
        <f>IF(LEN(A570)=0,"",INDEX('Smelter Reference List'!$C:$C,MATCH($A570,'Smelter Reference List'!$E:$E,0)))</f>
        <v/>
      </c>
      <c r="D570" s="161" t="str">
        <f ca="1">IF(ISERROR($S570),"",OFFSET('Smelter Reference List'!$C$4,$S570-4,0)&amp;"")</f>
        <v/>
      </c>
      <c r="E570" s="161" t="str">
        <f ca="1">IF(ISERROR($S570),"",OFFSET('Smelter Reference List'!$D$4,$S570-4,0)&amp;"")</f>
        <v/>
      </c>
      <c r="F570" s="161" t="str">
        <f ca="1">IF(ISERROR($S570),"",OFFSET('Smelter Reference List'!$E$4,$S570-4,0))</f>
        <v/>
      </c>
      <c r="G570" s="161" t="str">
        <f ca="1">IF(C570=$U$4,"Enter smelter details", IF(ISERROR($S570),"",OFFSET('Smelter Reference List'!$F$4,$S570-4,0)))</f>
        <v/>
      </c>
      <c r="H570" s="247" t="str">
        <f ca="1">IF(ISERROR($S570),"",OFFSET('Smelter Reference List'!$G$4,$S570-4,0))</f>
        <v/>
      </c>
      <c r="I570" s="248" t="str">
        <f ca="1">IF(ISERROR($S570),"",OFFSET('Smelter Reference List'!$H$4,$S570-4,0))</f>
        <v/>
      </c>
      <c r="J570" s="248" t="str">
        <f ca="1">IF(ISERROR($S570),"",OFFSET('Smelter Reference List'!$I$4,$S570-4,0))</f>
        <v/>
      </c>
      <c r="K570" s="245"/>
      <c r="L570" s="245"/>
      <c r="M570" s="245"/>
      <c r="N570" s="245"/>
      <c r="O570" s="245"/>
      <c r="P570" s="245"/>
      <c r="Q570" s="246"/>
      <c r="R570" s="233"/>
      <c r="S570" s="234" t="e">
        <f>IF(C570="",NA(),MATCH($B570&amp;$C570,'Smelter Reference List'!$J:$J,0))</f>
        <v>#N/A</v>
      </c>
      <c r="T570" s="235"/>
      <c r="U570" s="235">
        <f t="shared" ca="1" si="18"/>
        <v>0</v>
      </c>
      <c r="V570" s="235"/>
      <c r="W570" s="235"/>
      <c r="Y570" s="228" t="str">
        <f t="shared" si="19"/>
        <v/>
      </c>
    </row>
    <row r="571" spans="1:25" s="228" customFormat="1" ht="20.25">
      <c r="A571" s="257"/>
      <c r="B571" s="232" t="str">
        <f>IF(LEN(A571)=0,"",INDEX('Smelter Reference List'!$A:$A,MATCH($A571,'Smelter Reference List'!$E:$E,0)))</f>
        <v/>
      </c>
      <c r="C571" s="297" t="str">
        <f>IF(LEN(A571)=0,"",INDEX('Smelter Reference List'!$C:$C,MATCH($A571,'Smelter Reference List'!$E:$E,0)))</f>
        <v/>
      </c>
      <c r="D571" s="161" t="str">
        <f ca="1">IF(ISERROR($S571),"",OFFSET('Smelter Reference List'!$C$4,$S571-4,0)&amp;"")</f>
        <v/>
      </c>
      <c r="E571" s="161" t="str">
        <f ca="1">IF(ISERROR($S571),"",OFFSET('Smelter Reference List'!$D$4,$S571-4,0)&amp;"")</f>
        <v/>
      </c>
      <c r="F571" s="161" t="str">
        <f ca="1">IF(ISERROR($S571),"",OFFSET('Smelter Reference List'!$E$4,$S571-4,0))</f>
        <v/>
      </c>
      <c r="G571" s="161" t="str">
        <f ca="1">IF(C571=$U$4,"Enter smelter details", IF(ISERROR($S571),"",OFFSET('Smelter Reference List'!$F$4,$S571-4,0)))</f>
        <v/>
      </c>
      <c r="H571" s="247" t="str">
        <f ca="1">IF(ISERROR($S571),"",OFFSET('Smelter Reference List'!$G$4,$S571-4,0))</f>
        <v/>
      </c>
      <c r="I571" s="248" t="str">
        <f ca="1">IF(ISERROR($S571),"",OFFSET('Smelter Reference List'!$H$4,$S571-4,0))</f>
        <v/>
      </c>
      <c r="J571" s="248" t="str">
        <f ca="1">IF(ISERROR($S571),"",OFFSET('Smelter Reference List'!$I$4,$S571-4,0))</f>
        <v/>
      </c>
      <c r="K571" s="245"/>
      <c r="L571" s="245"/>
      <c r="M571" s="245"/>
      <c r="N571" s="245"/>
      <c r="O571" s="245"/>
      <c r="P571" s="245"/>
      <c r="Q571" s="246"/>
      <c r="R571" s="233"/>
      <c r="S571" s="234" t="e">
        <f>IF(C571="",NA(),MATCH($B571&amp;$C571,'Smelter Reference List'!$J:$J,0))</f>
        <v>#N/A</v>
      </c>
      <c r="T571" s="235"/>
      <c r="U571" s="235">
        <f t="shared" ca="1" si="18"/>
        <v>0</v>
      </c>
      <c r="V571" s="235"/>
      <c r="W571" s="235"/>
      <c r="Y571" s="228" t="str">
        <f t="shared" si="19"/>
        <v/>
      </c>
    </row>
    <row r="572" spans="1:25" s="228" customFormat="1" ht="20.25">
      <c r="A572" s="257"/>
      <c r="B572" s="232" t="str">
        <f>IF(LEN(A572)=0,"",INDEX('Smelter Reference List'!$A:$A,MATCH($A572,'Smelter Reference List'!$E:$E,0)))</f>
        <v/>
      </c>
      <c r="C572" s="297" t="str">
        <f>IF(LEN(A572)=0,"",INDEX('Smelter Reference List'!$C:$C,MATCH($A572,'Smelter Reference List'!$E:$E,0)))</f>
        <v/>
      </c>
      <c r="D572" s="161" t="str">
        <f ca="1">IF(ISERROR($S572),"",OFFSET('Smelter Reference List'!$C$4,$S572-4,0)&amp;"")</f>
        <v/>
      </c>
      <c r="E572" s="161" t="str">
        <f ca="1">IF(ISERROR($S572),"",OFFSET('Smelter Reference List'!$D$4,$S572-4,0)&amp;"")</f>
        <v/>
      </c>
      <c r="F572" s="161" t="str">
        <f ca="1">IF(ISERROR($S572),"",OFFSET('Smelter Reference List'!$E$4,$S572-4,0))</f>
        <v/>
      </c>
      <c r="G572" s="161" t="str">
        <f ca="1">IF(C572=$U$4,"Enter smelter details", IF(ISERROR($S572),"",OFFSET('Smelter Reference List'!$F$4,$S572-4,0)))</f>
        <v/>
      </c>
      <c r="H572" s="247" t="str">
        <f ca="1">IF(ISERROR($S572),"",OFFSET('Smelter Reference List'!$G$4,$S572-4,0))</f>
        <v/>
      </c>
      <c r="I572" s="248" t="str">
        <f ca="1">IF(ISERROR($S572),"",OFFSET('Smelter Reference List'!$H$4,$S572-4,0))</f>
        <v/>
      </c>
      <c r="J572" s="248" t="str">
        <f ca="1">IF(ISERROR($S572),"",OFFSET('Smelter Reference List'!$I$4,$S572-4,0))</f>
        <v/>
      </c>
      <c r="K572" s="245"/>
      <c r="L572" s="245"/>
      <c r="M572" s="245"/>
      <c r="N572" s="245"/>
      <c r="O572" s="245"/>
      <c r="P572" s="245"/>
      <c r="Q572" s="246"/>
      <c r="R572" s="233"/>
      <c r="S572" s="234" t="e">
        <f>IF(C572="",NA(),MATCH($B572&amp;$C572,'Smelter Reference List'!$J:$J,0))</f>
        <v>#N/A</v>
      </c>
      <c r="T572" s="235"/>
      <c r="U572" s="235">
        <f t="shared" ca="1" si="18"/>
        <v>0</v>
      </c>
      <c r="V572" s="235"/>
      <c r="W572" s="235"/>
      <c r="Y572" s="228" t="str">
        <f t="shared" si="19"/>
        <v/>
      </c>
    </row>
    <row r="573" spans="1:25" s="228" customFormat="1" ht="20.25">
      <c r="A573" s="257"/>
      <c r="B573" s="232" t="str">
        <f>IF(LEN(A573)=0,"",INDEX('Smelter Reference List'!$A:$A,MATCH($A573,'Smelter Reference List'!$E:$E,0)))</f>
        <v/>
      </c>
      <c r="C573" s="297" t="str">
        <f>IF(LEN(A573)=0,"",INDEX('Smelter Reference List'!$C:$C,MATCH($A573,'Smelter Reference List'!$E:$E,0)))</f>
        <v/>
      </c>
      <c r="D573" s="161" t="str">
        <f ca="1">IF(ISERROR($S573),"",OFFSET('Smelter Reference List'!$C$4,$S573-4,0)&amp;"")</f>
        <v/>
      </c>
      <c r="E573" s="161" t="str">
        <f ca="1">IF(ISERROR($S573),"",OFFSET('Smelter Reference List'!$D$4,$S573-4,0)&amp;"")</f>
        <v/>
      </c>
      <c r="F573" s="161" t="str">
        <f ca="1">IF(ISERROR($S573),"",OFFSET('Smelter Reference List'!$E$4,$S573-4,0))</f>
        <v/>
      </c>
      <c r="G573" s="161" t="str">
        <f ca="1">IF(C573=$U$4,"Enter smelter details", IF(ISERROR($S573),"",OFFSET('Smelter Reference List'!$F$4,$S573-4,0)))</f>
        <v/>
      </c>
      <c r="H573" s="247" t="str">
        <f ca="1">IF(ISERROR($S573),"",OFFSET('Smelter Reference List'!$G$4,$S573-4,0))</f>
        <v/>
      </c>
      <c r="I573" s="248" t="str">
        <f ca="1">IF(ISERROR($S573),"",OFFSET('Smelter Reference List'!$H$4,$S573-4,0))</f>
        <v/>
      </c>
      <c r="J573" s="248" t="str">
        <f ca="1">IF(ISERROR($S573),"",OFFSET('Smelter Reference List'!$I$4,$S573-4,0))</f>
        <v/>
      </c>
      <c r="K573" s="245"/>
      <c r="L573" s="245"/>
      <c r="M573" s="245"/>
      <c r="N573" s="245"/>
      <c r="O573" s="245"/>
      <c r="P573" s="245"/>
      <c r="Q573" s="246"/>
      <c r="R573" s="233"/>
      <c r="S573" s="234" t="e">
        <f>IF(C573="",NA(),MATCH($B573&amp;$C573,'Smelter Reference List'!$J:$J,0))</f>
        <v>#N/A</v>
      </c>
      <c r="T573" s="235"/>
      <c r="U573" s="235">
        <f t="shared" ca="1" si="18"/>
        <v>0</v>
      </c>
      <c r="V573" s="235"/>
      <c r="W573" s="235"/>
      <c r="Y573" s="228" t="str">
        <f t="shared" si="19"/>
        <v/>
      </c>
    </row>
    <row r="574" spans="1:25" s="228" customFormat="1" ht="20.25">
      <c r="A574" s="257"/>
      <c r="B574" s="232" t="str">
        <f>IF(LEN(A574)=0,"",INDEX('Smelter Reference List'!$A:$A,MATCH($A574,'Smelter Reference List'!$E:$E,0)))</f>
        <v/>
      </c>
      <c r="C574" s="297" t="str">
        <f>IF(LEN(A574)=0,"",INDEX('Smelter Reference List'!$C:$C,MATCH($A574,'Smelter Reference List'!$E:$E,0)))</f>
        <v/>
      </c>
      <c r="D574" s="161" t="str">
        <f ca="1">IF(ISERROR($S574),"",OFFSET('Smelter Reference List'!$C$4,$S574-4,0)&amp;"")</f>
        <v/>
      </c>
      <c r="E574" s="161" t="str">
        <f ca="1">IF(ISERROR($S574),"",OFFSET('Smelter Reference List'!$D$4,$S574-4,0)&amp;"")</f>
        <v/>
      </c>
      <c r="F574" s="161" t="str">
        <f ca="1">IF(ISERROR($S574),"",OFFSET('Smelter Reference List'!$E$4,$S574-4,0))</f>
        <v/>
      </c>
      <c r="G574" s="161" t="str">
        <f ca="1">IF(C574=$U$4,"Enter smelter details", IF(ISERROR($S574),"",OFFSET('Smelter Reference List'!$F$4,$S574-4,0)))</f>
        <v/>
      </c>
      <c r="H574" s="247" t="str">
        <f ca="1">IF(ISERROR($S574),"",OFFSET('Smelter Reference List'!$G$4,$S574-4,0))</f>
        <v/>
      </c>
      <c r="I574" s="248" t="str">
        <f ca="1">IF(ISERROR($S574),"",OFFSET('Smelter Reference List'!$H$4,$S574-4,0))</f>
        <v/>
      </c>
      <c r="J574" s="248" t="str">
        <f ca="1">IF(ISERROR($S574),"",OFFSET('Smelter Reference List'!$I$4,$S574-4,0))</f>
        <v/>
      </c>
      <c r="K574" s="245"/>
      <c r="L574" s="245"/>
      <c r="M574" s="245"/>
      <c r="N574" s="245"/>
      <c r="O574" s="245"/>
      <c r="P574" s="245"/>
      <c r="Q574" s="246"/>
      <c r="R574" s="233"/>
      <c r="S574" s="234" t="e">
        <f>IF(C574="",NA(),MATCH($B574&amp;$C574,'Smelter Reference List'!$J:$J,0))</f>
        <v>#N/A</v>
      </c>
      <c r="T574" s="235"/>
      <c r="U574" s="235">
        <f t="shared" ca="1" si="18"/>
        <v>0</v>
      </c>
      <c r="V574" s="235"/>
      <c r="W574" s="235"/>
      <c r="Y574" s="228" t="str">
        <f t="shared" si="19"/>
        <v/>
      </c>
    </row>
    <row r="575" spans="1:25" s="228" customFormat="1" ht="20.25">
      <c r="A575" s="257"/>
      <c r="B575" s="232" t="str">
        <f>IF(LEN(A575)=0,"",INDEX('Smelter Reference List'!$A:$A,MATCH($A575,'Smelter Reference List'!$E:$E,0)))</f>
        <v/>
      </c>
      <c r="C575" s="297" t="str">
        <f>IF(LEN(A575)=0,"",INDEX('Smelter Reference List'!$C:$C,MATCH($A575,'Smelter Reference List'!$E:$E,0)))</f>
        <v/>
      </c>
      <c r="D575" s="161" t="str">
        <f ca="1">IF(ISERROR($S575),"",OFFSET('Smelter Reference List'!$C$4,$S575-4,0)&amp;"")</f>
        <v/>
      </c>
      <c r="E575" s="161" t="str">
        <f ca="1">IF(ISERROR($S575),"",OFFSET('Smelter Reference List'!$D$4,$S575-4,0)&amp;"")</f>
        <v/>
      </c>
      <c r="F575" s="161" t="str">
        <f ca="1">IF(ISERROR($S575),"",OFFSET('Smelter Reference List'!$E$4,$S575-4,0))</f>
        <v/>
      </c>
      <c r="G575" s="161" t="str">
        <f ca="1">IF(C575=$U$4,"Enter smelter details", IF(ISERROR($S575),"",OFFSET('Smelter Reference List'!$F$4,$S575-4,0)))</f>
        <v/>
      </c>
      <c r="H575" s="247" t="str">
        <f ca="1">IF(ISERROR($S575),"",OFFSET('Smelter Reference List'!$G$4,$S575-4,0))</f>
        <v/>
      </c>
      <c r="I575" s="248" t="str">
        <f ca="1">IF(ISERROR($S575),"",OFFSET('Smelter Reference List'!$H$4,$S575-4,0))</f>
        <v/>
      </c>
      <c r="J575" s="248" t="str">
        <f ca="1">IF(ISERROR($S575),"",OFFSET('Smelter Reference List'!$I$4,$S575-4,0))</f>
        <v/>
      </c>
      <c r="K575" s="245"/>
      <c r="L575" s="245"/>
      <c r="M575" s="245"/>
      <c r="N575" s="245"/>
      <c r="O575" s="245"/>
      <c r="P575" s="245"/>
      <c r="Q575" s="246"/>
      <c r="R575" s="233"/>
      <c r="S575" s="234" t="e">
        <f>IF(C575="",NA(),MATCH($B575&amp;$C575,'Smelter Reference List'!$J:$J,0))</f>
        <v>#N/A</v>
      </c>
      <c r="T575" s="235"/>
      <c r="U575" s="235">
        <f t="shared" ca="1" si="18"/>
        <v>0</v>
      </c>
      <c r="V575" s="235"/>
      <c r="W575" s="235"/>
      <c r="Y575" s="228" t="str">
        <f t="shared" si="19"/>
        <v/>
      </c>
    </row>
    <row r="576" spans="1:25" s="228" customFormat="1" ht="20.25">
      <c r="A576" s="257"/>
      <c r="B576" s="232" t="str">
        <f>IF(LEN(A576)=0,"",INDEX('Smelter Reference List'!$A:$A,MATCH($A576,'Smelter Reference List'!$E:$E,0)))</f>
        <v/>
      </c>
      <c r="C576" s="297" t="str">
        <f>IF(LEN(A576)=0,"",INDEX('Smelter Reference List'!$C:$C,MATCH($A576,'Smelter Reference List'!$E:$E,0)))</f>
        <v/>
      </c>
      <c r="D576" s="161" t="str">
        <f ca="1">IF(ISERROR($S576),"",OFFSET('Smelter Reference List'!$C$4,$S576-4,0)&amp;"")</f>
        <v/>
      </c>
      <c r="E576" s="161" t="str">
        <f ca="1">IF(ISERROR($S576),"",OFFSET('Smelter Reference List'!$D$4,$S576-4,0)&amp;"")</f>
        <v/>
      </c>
      <c r="F576" s="161" t="str">
        <f ca="1">IF(ISERROR($S576),"",OFFSET('Smelter Reference List'!$E$4,$S576-4,0))</f>
        <v/>
      </c>
      <c r="G576" s="161" t="str">
        <f ca="1">IF(C576=$U$4,"Enter smelter details", IF(ISERROR($S576),"",OFFSET('Smelter Reference List'!$F$4,$S576-4,0)))</f>
        <v/>
      </c>
      <c r="H576" s="247" t="str">
        <f ca="1">IF(ISERROR($S576),"",OFFSET('Smelter Reference List'!$G$4,$S576-4,0))</f>
        <v/>
      </c>
      <c r="I576" s="248" t="str">
        <f ca="1">IF(ISERROR($S576),"",OFFSET('Smelter Reference List'!$H$4,$S576-4,0))</f>
        <v/>
      </c>
      <c r="J576" s="248" t="str">
        <f ca="1">IF(ISERROR($S576),"",OFFSET('Smelter Reference List'!$I$4,$S576-4,0))</f>
        <v/>
      </c>
      <c r="K576" s="245"/>
      <c r="L576" s="245"/>
      <c r="M576" s="245"/>
      <c r="N576" s="245"/>
      <c r="O576" s="245"/>
      <c r="P576" s="245"/>
      <c r="Q576" s="246"/>
      <c r="R576" s="233"/>
      <c r="S576" s="234" t="e">
        <f>IF(C576="",NA(),MATCH($B576&amp;$C576,'Smelter Reference List'!$J:$J,0))</f>
        <v>#N/A</v>
      </c>
      <c r="T576" s="235"/>
      <c r="U576" s="235">
        <f t="shared" ca="1" si="18"/>
        <v>0</v>
      </c>
      <c r="V576" s="235"/>
      <c r="W576" s="235"/>
      <c r="Y576" s="228" t="str">
        <f t="shared" si="19"/>
        <v/>
      </c>
    </row>
    <row r="577" spans="1:25" s="228" customFormat="1" ht="20.25">
      <c r="A577" s="257"/>
      <c r="B577" s="232" t="str">
        <f>IF(LEN(A577)=0,"",INDEX('Smelter Reference List'!$A:$A,MATCH($A577,'Smelter Reference List'!$E:$E,0)))</f>
        <v/>
      </c>
      <c r="C577" s="297" t="str">
        <f>IF(LEN(A577)=0,"",INDEX('Smelter Reference List'!$C:$C,MATCH($A577,'Smelter Reference List'!$E:$E,0)))</f>
        <v/>
      </c>
      <c r="D577" s="161" t="str">
        <f ca="1">IF(ISERROR($S577),"",OFFSET('Smelter Reference List'!$C$4,$S577-4,0)&amp;"")</f>
        <v/>
      </c>
      <c r="E577" s="161" t="str">
        <f ca="1">IF(ISERROR($S577),"",OFFSET('Smelter Reference List'!$D$4,$S577-4,0)&amp;"")</f>
        <v/>
      </c>
      <c r="F577" s="161" t="str">
        <f ca="1">IF(ISERROR($S577),"",OFFSET('Smelter Reference List'!$E$4,$S577-4,0))</f>
        <v/>
      </c>
      <c r="G577" s="161" t="str">
        <f ca="1">IF(C577=$U$4,"Enter smelter details", IF(ISERROR($S577),"",OFFSET('Smelter Reference List'!$F$4,$S577-4,0)))</f>
        <v/>
      </c>
      <c r="H577" s="247" t="str">
        <f ca="1">IF(ISERROR($S577),"",OFFSET('Smelter Reference List'!$G$4,$S577-4,0))</f>
        <v/>
      </c>
      <c r="I577" s="248" t="str">
        <f ca="1">IF(ISERROR($S577),"",OFFSET('Smelter Reference List'!$H$4,$S577-4,0))</f>
        <v/>
      </c>
      <c r="J577" s="248" t="str">
        <f ca="1">IF(ISERROR($S577),"",OFFSET('Smelter Reference List'!$I$4,$S577-4,0))</f>
        <v/>
      </c>
      <c r="K577" s="245"/>
      <c r="L577" s="245"/>
      <c r="M577" s="245"/>
      <c r="N577" s="245"/>
      <c r="O577" s="245"/>
      <c r="P577" s="245"/>
      <c r="Q577" s="246"/>
      <c r="R577" s="233"/>
      <c r="S577" s="234" t="e">
        <f>IF(C577="",NA(),MATCH($B577&amp;$C577,'Smelter Reference List'!$J:$J,0))</f>
        <v>#N/A</v>
      </c>
      <c r="T577" s="235"/>
      <c r="U577" s="235">
        <f t="shared" ca="1" si="18"/>
        <v>0</v>
      </c>
      <c r="V577" s="235"/>
      <c r="W577" s="235"/>
      <c r="Y577" s="228" t="str">
        <f t="shared" si="19"/>
        <v/>
      </c>
    </row>
    <row r="578" spans="1:25" s="228" customFormat="1" ht="20.25">
      <c r="A578" s="257"/>
      <c r="B578" s="232" t="str">
        <f>IF(LEN(A578)=0,"",INDEX('Smelter Reference List'!$A:$A,MATCH($A578,'Smelter Reference List'!$E:$E,0)))</f>
        <v/>
      </c>
      <c r="C578" s="297" t="str">
        <f>IF(LEN(A578)=0,"",INDEX('Smelter Reference List'!$C:$C,MATCH($A578,'Smelter Reference List'!$E:$E,0)))</f>
        <v/>
      </c>
      <c r="D578" s="161" t="str">
        <f ca="1">IF(ISERROR($S578),"",OFFSET('Smelter Reference List'!$C$4,$S578-4,0)&amp;"")</f>
        <v/>
      </c>
      <c r="E578" s="161" t="str">
        <f ca="1">IF(ISERROR($S578),"",OFFSET('Smelter Reference List'!$D$4,$S578-4,0)&amp;"")</f>
        <v/>
      </c>
      <c r="F578" s="161" t="str">
        <f ca="1">IF(ISERROR($S578),"",OFFSET('Smelter Reference List'!$E$4,$S578-4,0))</f>
        <v/>
      </c>
      <c r="G578" s="161" t="str">
        <f ca="1">IF(C578=$U$4,"Enter smelter details", IF(ISERROR($S578),"",OFFSET('Smelter Reference List'!$F$4,$S578-4,0)))</f>
        <v/>
      </c>
      <c r="H578" s="247" t="str">
        <f ca="1">IF(ISERROR($S578),"",OFFSET('Smelter Reference List'!$G$4,$S578-4,0))</f>
        <v/>
      </c>
      <c r="I578" s="248" t="str">
        <f ca="1">IF(ISERROR($S578),"",OFFSET('Smelter Reference List'!$H$4,$S578-4,0))</f>
        <v/>
      </c>
      <c r="J578" s="248" t="str">
        <f ca="1">IF(ISERROR($S578),"",OFFSET('Smelter Reference List'!$I$4,$S578-4,0))</f>
        <v/>
      </c>
      <c r="K578" s="245"/>
      <c r="L578" s="245"/>
      <c r="M578" s="245"/>
      <c r="N578" s="245"/>
      <c r="O578" s="245"/>
      <c r="P578" s="245"/>
      <c r="Q578" s="246"/>
      <c r="R578" s="233"/>
      <c r="S578" s="234" t="e">
        <f>IF(C578="",NA(),MATCH($B578&amp;$C578,'Smelter Reference List'!$J:$J,0))</f>
        <v>#N/A</v>
      </c>
      <c r="T578" s="235"/>
      <c r="U578" s="235">
        <f t="shared" ca="1" si="18"/>
        <v>0</v>
      </c>
      <c r="V578" s="235"/>
      <c r="W578" s="235"/>
      <c r="Y578" s="228" t="str">
        <f t="shared" si="19"/>
        <v/>
      </c>
    </row>
    <row r="579" spans="1:25" s="228" customFormat="1" ht="20.25">
      <c r="A579" s="257"/>
      <c r="B579" s="232" t="str">
        <f>IF(LEN(A579)=0,"",INDEX('Smelter Reference List'!$A:$A,MATCH($A579,'Smelter Reference List'!$E:$E,0)))</f>
        <v/>
      </c>
      <c r="C579" s="297" t="str">
        <f>IF(LEN(A579)=0,"",INDEX('Smelter Reference List'!$C:$C,MATCH($A579,'Smelter Reference List'!$E:$E,0)))</f>
        <v/>
      </c>
      <c r="D579" s="161" t="str">
        <f ca="1">IF(ISERROR($S579),"",OFFSET('Smelter Reference List'!$C$4,$S579-4,0)&amp;"")</f>
        <v/>
      </c>
      <c r="E579" s="161" t="str">
        <f ca="1">IF(ISERROR($S579),"",OFFSET('Smelter Reference List'!$D$4,$S579-4,0)&amp;"")</f>
        <v/>
      </c>
      <c r="F579" s="161" t="str">
        <f ca="1">IF(ISERROR($S579),"",OFFSET('Smelter Reference List'!$E$4,$S579-4,0))</f>
        <v/>
      </c>
      <c r="G579" s="161" t="str">
        <f ca="1">IF(C579=$U$4,"Enter smelter details", IF(ISERROR($S579),"",OFFSET('Smelter Reference List'!$F$4,$S579-4,0)))</f>
        <v/>
      </c>
      <c r="H579" s="247" t="str">
        <f ca="1">IF(ISERROR($S579),"",OFFSET('Smelter Reference List'!$G$4,$S579-4,0))</f>
        <v/>
      </c>
      <c r="I579" s="248" t="str">
        <f ca="1">IF(ISERROR($S579),"",OFFSET('Smelter Reference List'!$H$4,$S579-4,0))</f>
        <v/>
      </c>
      <c r="J579" s="248" t="str">
        <f ca="1">IF(ISERROR($S579),"",OFFSET('Smelter Reference List'!$I$4,$S579-4,0))</f>
        <v/>
      </c>
      <c r="K579" s="245"/>
      <c r="L579" s="245"/>
      <c r="M579" s="245"/>
      <c r="N579" s="245"/>
      <c r="O579" s="245"/>
      <c r="P579" s="245"/>
      <c r="Q579" s="246"/>
      <c r="R579" s="233"/>
      <c r="S579" s="234" t="e">
        <f>IF(C579="",NA(),MATCH($B579&amp;$C579,'Smelter Reference List'!$J:$J,0))</f>
        <v>#N/A</v>
      </c>
      <c r="T579" s="235"/>
      <c r="U579" s="235">
        <f t="shared" ca="1" si="18"/>
        <v>0</v>
      </c>
      <c r="V579" s="235"/>
      <c r="W579" s="235"/>
      <c r="Y579" s="228" t="str">
        <f t="shared" si="19"/>
        <v/>
      </c>
    </row>
    <row r="580" spans="1:25" s="228" customFormat="1" ht="20.25">
      <c r="A580" s="257"/>
      <c r="B580" s="232" t="str">
        <f>IF(LEN(A580)=0,"",INDEX('Smelter Reference List'!$A:$A,MATCH($A580,'Smelter Reference List'!$E:$E,0)))</f>
        <v/>
      </c>
      <c r="C580" s="297" t="str">
        <f>IF(LEN(A580)=0,"",INDEX('Smelter Reference List'!$C:$C,MATCH($A580,'Smelter Reference List'!$E:$E,0)))</f>
        <v/>
      </c>
      <c r="D580" s="161" t="str">
        <f ca="1">IF(ISERROR($S580),"",OFFSET('Smelter Reference List'!$C$4,$S580-4,0)&amp;"")</f>
        <v/>
      </c>
      <c r="E580" s="161" t="str">
        <f ca="1">IF(ISERROR($S580),"",OFFSET('Smelter Reference List'!$D$4,$S580-4,0)&amp;"")</f>
        <v/>
      </c>
      <c r="F580" s="161" t="str">
        <f ca="1">IF(ISERROR($S580),"",OFFSET('Smelter Reference List'!$E$4,$S580-4,0))</f>
        <v/>
      </c>
      <c r="G580" s="161" t="str">
        <f ca="1">IF(C580=$U$4,"Enter smelter details", IF(ISERROR($S580),"",OFFSET('Smelter Reference List'!$F$4,$S580-4,0)))</f>
        <v/>
      </c>
      <c r="H580" s="247" t="str">
        <f ca="1">IF(ISERROR($S580),"",OFFSET('Smelter Reference List'!$G$4,$S580-4,0))</f>
        <v/>
      </c>
      <c r="I580" s="248" t="str">
        <f ca="1">IF(ISERROR($S580),"",OFFSET('Smelter Reference List'!$H$4,$S580-4,0))</f>
        <v/>
      </c>
      <c r="J580" s="248" t="str">
        <f ca="1">IF(ISERROR($S580),"",OFFSET('Smelter Reference List'!$I$4,$S580-4,0))</f>
        <v/>
      </c>
      <c r="K580" s="245"/>
      <c r="L580" s="245"/>
      <c r="M580" s="245"/>
      <c r="N580" s="245"/>
      <c r="O580" s="245"/>
      <c r="P580" s="245"/>
      <c r="Q580" s="246"/>
      <c r="R580" s="233"/>
      <c r="S580" s="234" t="e">
        <f>IF(C580="",NA(),MATCH($B580&amp;$C580,'Smelter Reference List'!$J:$J,0))</f>
        <v>#N/A</v>
      </c>
      <c r="T580" s="235"/>
      <c r="U580" s="235">
        <f t="shared" ca="1" si="18"/>
        <v>0</v>
      </c>
      <c r="V580" s="235"/>
      <c r="W580" s="235"/>
      <c r="Y580" s="228" t="str">
        <f t="shared" si="19"/>
        <v/>
      </c>
    </row>
    <row r="581" spans="1:25" s="228" customFormat="1" ht="20.25">
      <c r="A581" s="257"/>
      <c r="B581" s="232" t="str">
        <f>IF(LEN(A581)=0,"",INDEX('Smelter Reference List'!$A:$A,MATCH($A581,'Smelter Reference List'!$E:$E,0)))</f>
        <v/>
      </c>
      <c r="C581" s="297" t="str">
        <f>IF(LEN(A581)=0,"",INDEX('Smelter Reference List'!$C:$C,MATCH($A581,'Smelter Reference List'!$E:$E,0)))</f>
        <v/>
      </c>
      <c r="D581" s="161" t="str">
        <f ca="1">IF(ISERROR($S581),"",OFFSET('Smelter Reference List'!$C$4,$S581-4,0)&amp;"")</f>
        <v/>
      </c>
      <c r="E581" s="161" t="str">
        <f ca="1">IF(ISERROR($S581),"",OFFSET('Smelter Reference List'!$D$4,$S581-4,0)&amp;"")</f>
        <v/>
      </c>
      <c r="F581" s="161" t="str">
        <f ca="1">IF(ISERROR($S581),"",OFFSET('Smelter Reference List'!$E$4,$S581-4,0))</f>
        <v/>
      </c>
      <c r="G581" s="161" t="str">
        <f ca="1">IF(C581=$U$4,"Enter smelter details", IF(ISERROR($S581),"",OFFSET('Smelter Reference List'!$F$4,$S581-4,0)))</f>
        <v/>
      </c>
      <c r="H581" s="247" t="str">
        <f ca="1">IF(ISERROR($S581),"",OFFSET('Smelter Reference List'!$G$4,$S581-4,0))</f>
        <v/>
      </c>
      <c r="I581" s="248" t="str">
        <f ca="1">IF(ISERROR($S581),"",OFFSET('Smelter Reference List'!$H$4,$S581-4,0))</f>
        <v/>
      </c>
      <c r="J581" s="248" t="str">
        <f ca="1">IF(ISERROR($S581),"",OFFSET('Smelter Reference List'!$I$4,$S581-4,0))</f>
        <v/>
      </c>
      <c r="K581" s="245"/>
      <c r="L581" s="245"/>
      <c r="M581" s="245"/>
      <c r="N581" s="245"/>
      <c r="O581" s="245"/>
      <c r="P581" s="245"/>
      <c r="Q581" s="246"/>
      <c r="R581" s="233"/>
      <c r="S581" s="234" t="e">
        <f>IF(C581="",NA(),MATCH($B581&amp;$C581,'Smelter Reference List'!$J:$J,0))</f>
        <v>#N/A</v>
      </c>
      <c r="T581" s="235"/>
      <c r="U581" s="235">
        <f t="shared" ca="1" si="18"/>
        <v>0</v>
      </c>
      <c r="V581" s="235"/>
      <c r="W581" s="235"/>
      <c r="Y581" s="228" t="str">
        <f t="shared" si="19"/>
        <v/>
      </c>
    </row>
    <row r="582" spans="1:25" s="228" customFormat="1" ht="20.25">
      <c r="A582" s="257"/>
      <c r="B582" s="232" t="str">
        <f>IF(LEN(A582)=0,"",INDEX('Smelter Reference List'!$A:$A,MATCH($A582,'Smelter Reference List'!$E:$E,0)))</f>
        <v/>
      </c>
      <c r="C582" s="297" t="str">
        <f>IF(LEN(A582)=0,"",INDEX('Smelter Reference List'!$C:$C,MATCH($A582,'Smelter Reference List'!$E:$E,0)))</f>
        <v/>
      </c>
      <c r="D582" s="161" t="str">
        <f ca="1">IF(ISERROR($S582),"",OFFSET('Smelter Reference List'!$C$4,$S582-4,0)&amp;"")</f>
        <v/>
      </c>
      <c r="E582" s="161" t="str">
        <f ca="1">IF(ISERROR($S582),"",OFFSET('Smelter Reference List'!$D$4,$S582-4,0)&amp;"")</f>
        <v/>
      </c>
      <c r="F582" s="161" t="str">
        <f ca="1">IF(ISERROR($S582),"",OFFSET('Smelter Reference List'!$E$4,$S582-4,0))</f>
        <v/>
      </c>
      <c r="G582" s="161" t="str">
        <f ca="1">IF(C582=$U$4,"Enter smelter details", IF(ISERROR($S582),"",OFFSET('Smelter Reference List'!$F$4,$S582-4,0)))</f>
        <v/>
      </c>
      <c r="H582" s="247" t="str">
        <f ca="1">IF(ISERROR($S582),"",OFFSET('Smelter Reference List'!$G$4,$S582-4,0))</f>
        <v/>
      </c>
      <c r="I582" s="248" t="str">
        <f ca="1">IF(ISERROR($S582),"",OFFSET('Smelter Reference List'!$H$4,$S582-4,0))</f>
        <v/>
      </c>
      <c r="J582" s="248" t="str">
        <f ca="1">IF(ISERROR($S582),"",OFFSET('Smelter Reference List'!$I$4,$S582-4,0))</f>
        <v/>
      </c>
      <c r="K582" s="245"/>
      <c r="L582" s="245"/>
      <c r="M582" s="245"/>
      <c r="N582" s="245"/>
      <c r="O582" s="245"/>
      <c r="P582" s="245"/>
      <c r="Q582" s="246"/>
      <c r="R582" s="233"/>
      <c r="S582" s="234" t="e">
        <f>IF(C582="",NA(),MATCH($B582&amp;$C582,'Smelter Reference List'!$J:$J,0))</f>
        <v>#N/A</v>
      </c>
      <c r="T582" s="235"/>
      <c r="U582" s="235">
        <f t="shared" ca="1" si="18"/>
        <v>0</v>
      </c>
      <c r="V582" s="235"/>
      <c r="W582" s="235"/>
      <c r="Y582" s="228" t="str">
        <f t="shared" si="19"/>
        <v/>
      </c>
    </row>
    <row r="583" spans="1:25" s="228" customFormat="1" ht="20.25">
      <c r="A583" s="257"/>
      <c r="B583" s="232" t="str">
        <f>IF(LEN(A583)=0,"",INDEX('Smelter Reference List'!$A:$A,MATCH($A583,'Smelter Reference List'!$E:$E,0)))</f>
        <v/>
      </c>
      <c r="C583" s="297" t="str">
        <f>IF(LEN(A583)=0,"",INDEX('Smelter Reference List'!$C:$C,MATCH($A583,'Smelter Reference List'!$E:$E,0)))</f>
        <v/>
      </c>
      <c r="D583" s="161" t="str">
        <f ca="1">IF(ISERROR($S583),"",OFFSET('Smelter Reference List'!$C$4,$S583-4,0)&amp;"")</f>
        <v/>
      </c>
      <c r="E583" s="161" t="str">
        <f ca="1">IF(ISERROR($S583),"",OFFSET('Smelter Reference List'!$D$4,$S583-4,0)&amp;"")</f>
        <v/>
      </c>
      <c r="F583" s="161" t="str">
        <f ca="1">IF(ISERROR($S583),"",OFFSET('Smelter Reference List'!$E$4,$S583-4,0))</f>
        <v/>
      </c>
      <c r="G583" s="161" t="str">
        <f ca="1">IF(C583=$U$4,"Enter smelter details", IF(ISERROR($S583),"",OFFSET('Smelter Reference List'!$F$4,$S583-4,0)))</f>
        <v/>
      </c>
      <c r="H583" s="247" t="str">
        <f ca="1">IF(ISERROR($S583),"",OFFSET('Smelter Reference List'!$G$4,$S583-4,0))</f>
        <v/>
      </c>
      <c r="I583" s="248" t="str">
        <f ca="1">IF(ISERROR($S583),"",OFFSET('Smelter Reference List'!$H$4,$S583-4,0))</f>
        <v/>
      </c>
      <c r="J583" s="248" t="str">
        <f ca="1">IF(ISERROR($S583),"",OFFSET('Smelter Reference List'!$I$4,$S583-4,0))</f>
        <v/>
      </c>
      <c r="K583" s="245"/>
      <c r="L583" s="245"/>
      <c r="M583" s="245"/>
      <c r="N583" s="245"/>
      <c r="O583" s="245"/>
      <c r="P583" s="245"/>
      <c r="Q583" s="246"/>
      <c r="R583" s="233"/>
      <c r="S583" s="234" t="e">
        <f>IF(C583="",NA(),MATCH($B583&amp;$C583,'Smelter Reference List'!$J:$J,0))</f>
        <v>#N/A</v>
      </c>
      <c r="T583" s="235"/>
      <c r="U583" s="235">
        <f t="shared" ca="1" si="18"/>
        <v>0</v>
      </c>
      <c r="V583" s="235"/>
      <c r="W583" s="235"/>
      <c r="Y583" s="228" t="str">
        <f t="shared" si="19"/>
        <v/>
      </c>
    </row>
    <row r="584" spans="1:25" s="228" customFormat="1" ht="20.25">
      <c r="A584" s="257"/>
      <c r="B584" s="232" t="str">
        <f>IF(LEN(A584)=0,"",INDEX('Smelter Reference List'!$A:$A,MATCH($A584,'Smelter Reference List'!$E:$E,0)))</f>
        <v/>
      </c>
      <c r="C584" s="297" t="str">
        <f>IF(LEN(A584)=0,"",INDEX('Smelter Reference List'!$C:$C,MATCH($A584,'Smelter Reference List'!$E:$E,0)))</f>
        <v/>
      </c>
      <c r="D584" s="161" t="str">
        <f ca="1">IF(ISERROR($S584),"",OFFSET('Smelter Reference List'!$C$4,$S584-4,0)&amp;"")</f>
        <v/>
      </c>
      <c r="E584" s="161" t="str">
        <f ca="1">IF(ISERROR($S584),"",OFFSET('Smelter Reference List'!$D$4,$S584-4,0)&amp;"")</f>
        <v/>
      </c>
      <c r="F584" s="161" t="str">
        <f ca="1">IF(ISERROR($S584),"",OFFSET('Smelter Reference List'!$E$4,$S584-4,0))</f>
        <v/>
      </c>
      <c r="G584" s="161" t="str">
        <f ca="1">IF(C584=$U$4,"Enter smelter details", IF(ISERROR($S584),"",OFFSET('Smelter Reference List'!$F$4,$S584-4,0)))</f>
        <v/>
      </c>
      <c r="H584" s="247" t="str">
        <f ca="1">IF(ISERROR($S584),"",OFFSET('Smelter Reference List'!$G$4,$S584-4,0))</f>
        <v/>
      </c>
      <c r="I584" s="248" t="str">
        <f ca="1">IF(ISERROR($S584),"",OFFSET('Smelter Reference List'!$H$4,$S584-4,0))</f>
        <v/>
      </c>
      <c r="J584" s="248" t="str">
        <f ca="1">IF(ISERROR($S584),"",OFFSET('Smelter Reference List'!$I$4,$S584-4,0))</f>
        <v/>
      </c>
      <c r="K584" s="245"/>
      <c r="L584" s="245"/>
      <c r="M584" s="245"/>
      <c r="N584" s="245"/>
      <c r="O584" s="245"/>
      <c r="P584" s="245"/>
      <c r="Q584" s="246"/>
      <c r="R584" s="233"/>
      <c r="S584" s="234" t="e">
        <f>IF(C584="",NA(),MATCH($B584&amp;$C584,'Smelter Reference List'!$J:$J,0))</f>
        <v>#N/A</v>
      </c>
      <c r="T584" s="235"/>
      <c r="U584" s="235">
        <f t="shared" ca="1" si="18"/>
        <v>0</v>
      </c>
      <c r="V584" s="235"/>
      <c r="W584" s="235"/>
      <c r="Y584" s="228" t="str">
        <f t="shared" si="19"/>
        <v/>
      </c>
    </row>
    <row r="585" spans="1:25" s="228" customFormat="1" ht="20.25">
      <c r="A585" s="257"/>
      <c r="B585" s="232" t="str">
        <f>IF(LEN(A585)=0,"",INDEX('Smelter Reference List'!$A:$A,MATCH($A585,'Smelter Reference List'!$E:$E,0)))</f>
        <v/>
      </c>
      <c r="C585" s="297" t="str">
        <f>IF(LEN(A585)=0,"",INDEX('Smelter Reference List'!$C:$C,MATCH($A585,'Smelter Reference List'!$E:$E,0)))</f>
        <v/>
      </c>
      <c r="D585" s="161" t="str">
        <f ca="1">IF(ISERROR($S585),"",OFFSET('Smelter Reference List'!$C$4,$S585-4,0)&amp;"")</f>
        <v/>
      </c>
      <c r="E585" s="161" t="str">
        <f ca="1">IF(ISERROR($S585),"",OFFSET('Smelter Reference List'!$D$4,$S585-4,0)&amp;"")</f>
        <v/>
      </c>
      <c r="F585" s="161" t="str">
        <f ca="1">IF(ISERROR($S585),"",OFFSET('Smelter Reference List'!$E$4,$S585-4,0))</f>
        <v/>
      </c>
      <c r="G585" s="161" t="str">
        <f ca="1">IF(C585=$U$4,"Enter smelter details", IF(ISERROR($S585),"",OFFSET('Smelter Reference List'!$F$4,$S585-4,0)))</f>
        <v/>
      </c>
      <c r="H585" s="247" t="str">
        <f ca="1">IF(ISERROR($S585),"",OFFSET('Smelter Reference List'!$G$4,$S585-4,0))</f>
        <v/>
      </c>
      <c r="I585" s="248" t="str">
        <f ca="1">IF(ISERROR($S585),"",OFFSET('Smelter Reference List'!$H$4,$S585-4,0))</f>
        <v/>
      </c>
      <c r="J585" s="248" t="str">
        <f ca="1">IF(ISERROR($S585),"",OFFSET('Smelter Reference List'!$I$4,$S585-4,0))</f>
        <v/>
      </c>
      <c r="K585" s="245"/>
      <c r="L585" s="245"/>
      <c r="M585" s="245"/>
      <c r="N585" s="245"/>
      <c r="O585" s="245"/>
      <c r="P585" s="245"/>
      <c r="Q585" s="246"/>
      <c r="R585" s="233"/>
      <c r="S585" s="234" t="e">
        <f>IF(C585="",NA(),MATCH($B585&amp;$C585,'Smelter Reference List'!$J:$J,0))</f>
        <v>#N/A</v>
      </c>
      <c r="T585" s="235"/>
      <c r="U585" s="235">
        <f t="shared" ca="1" si="18"/>
        <v>0</v>
      </c>
      <c r="V585" s="235"/>
      <c r="W585" s="235"/>
      <c r="Y585" s="228" t="str">
        <f t="shared" si="19"/>
        <v/>
      </c>
    </row>
    <row r="586" spans="1:25" s="228" customFormat="1" ht="20.25">
      <c r="A586" s="257"/>
      <c r="B586" s="232" t="str">
        <f>IF(LEN(A586)=0,"",INDEX('Smelter Reference List'!$A:$A,MATCH($A586,'Smelter Reference List'!$E:$E,0)))</f>
        <v/>
      </c>
      <c r="C586" s="297" t="str">
        <f>IF(LEN(A586)=0,"",INDEX('Smelter Reference List'!$C:$C,MATCH($A586,'Smelter Reference List'!$E:$E,0)))</f>
        <v/>
      </c>
      <c r="D586" s="161" t="str">
        <f ca="1">IF(ISERROR($S586),"",OFFSET('Smelter Reference List'!$C$4,$S586-4,0)&amp;"")</f>
        <v/>
      </c>
      <c r="E586" s="161" t="str">
        <f ca="1">IF(ISERROR($S586),"",OFFSET('Smelter Reference List'!$D$4,$S586-4,0)&amp;"")</f>
        <v/>
      </c>
      <c r="F586" s="161" t="str">
        <f ca="1">IF(ISERROR($S586),"",OFFSET('Smelter Reference List'!$E$4,$S586-4,0))</f>
        <v/>
      </c>
      <c r="G586" s="161" t="str">
        <f ca="1">IF(C586=$U$4,"Enter smelter details", IF(ISERROR($S586),"",OFFSET('Smelter Reference List'!$F$4,$S586-4,0)))</f>
        <v/>
      </c>
      <c r="H586" s="247" t="str">
        <f ca="1">IF(ISERROR($S586),"",OFFSET('Smelter Reference List'!$G$4,$S586-4,0))</f>
        <v/>
      </c>
      <c r="I586" s="248" t="str">
        <f ca="1">IF(ISERROR($S586),"",OFFSET('Smelter Reference List'!$H$4,$S586-4,0))</f>
        <v/>
      </c>
      <c r="J586" s="248" t="str">
        <f ca="1">IF(ISERROR($S586),"",OFFSET('Smelter Reference List'!$I$4,$S586-4,0))</f>
        <v/>
      </c>
      <c r="K586" s="245"/>
      <c r="L586" s="245"/>
      <c r="M586" s="245"/>
      <c r="N586" s="245"/>
      <c r="O586" s="245"/>
      <c r="P586" s="245"/>
      <c r="Q586" s="246"/>
      <c r="R586" s="233"/>
      <c r="S586" s="234" t="e">
        <f>IF(C586="",NA(),MATCH($B586&amp;$C586,'Smelter Reference List'!$J:$J,0))</f>
        <v>#N/A</v>
      </c>
      <c r="T586" s="235"/>
      <c r="U586" s="235">
        <f t="shared" ca="1" si="18"/>
        <v>0</v>
      </c>
      <c r="V586" s="235"/>
      <c r="W586" s="235"/>
      <c r="Y586" s="228" t="str">
        <f t="shared" si="19"/>
        <v/>
      </c>
    </row>
    <row r="587" spans="1:25" s="228" customFormat="1" ht="20.25">
      <c r="A587" s="257"/>
      <c r="B587" s="232" t="str">
        <f>IF(LEN(A587)=0,"",INDEX('Smelter Reference List'!$A:$A,MATCH($A587,'Smelter Reference List'!$E:$E,0)))</f>
        <v/>
      </c>
      <c r="C587" s="297" t="str">
        <f>IF(LEN(A587)=0,"",INDEX('Smelter Reference List'!$C:$C,MATCH($A587,'Smelter Reference List'!$E:$E,0)))</f>
        <v/>
      </c>
      <c r="D587" s="161" t="str">
        <f ca="1">IF(ISERROR($S587),"",OFFSET('Smelter Reference List'!$C$4,$S587-4,0)&amp;"")</f>
        <v/>
      </c>
      <c r="E587" s="161" t="str">
        <f ca="1">IF(ISERROR($S587),"",OFFSET('Smelter Reference List'!$D$4,$S587-4,0)&amp;"")</f>
        <v/>
      </c>
      <c r="F587" s="161" t="str">
        <f ca="1">IF(ISERROR($S587),"",OFFSET('Smelter Reference List'!$E$4,$S587-4,0))</f>
        <v/>
      </c>
      <c r="G587" s="161" t="str">
        <f ca="1">IF(C587=$U$4,"Enter smelter details", IF(ISERROR($S587),"",OFFSET('Smelter Reference List'!$F$4,$S587-4,0)))</f>
        <v/>
      </c>
      <c r="H587" s="247" t="str">
        <f ca="1">IF(ISERROR($S587),"",OFFSET('Smelter Reference List'!$G$4,$S587-4,0))</f>
        <v/>
      </c>
      <c r="I587" s="248" t="str">
        <f ca="1">IF(ISERROR($S587),"",OFFSET('Smelter Reference List'!$H$4,$S587-4,0))</f>
        <v/>
      </c>
      <c r="J587" s="248" t="str">
        <f ca="1">IF(ISERROR($S587),"",OFFSET('Smelter Reference List'!$I$4,$S587-4,0))</f>
        <v/>
      </c>
      <c r="K587" s="245"/>
      <c r="L587" s="245"/>
      <c r="M587" s="245"/>
      <c r="N587" s="245"/>
      <c r="O587" s="245"/>
      <c r="P587" s="245"/>
      <c r="Q587" s="246"/>
      <c r="R587" s="233"/>
      <c r="S587" s="234" t="e">
        <f>IF(C587="",NA(),MATCH($B587&amp;$C587,'Smelter Reference List'!$J:$J,0))</f>
        <v>#N/A</v>
      </c>
      <c r="T587" s="235"/>
      <c r="U587" s="235">
        <f t="shared" ca="1" si="18"/>
        <v>0</v>
      </c>
      <c r="V587" s="235"/>
      <c r="W587" s="235"/>
      <c r="Y587" s="228" t="str">
        <f t="shared" si="19"/>
        <v/>
      </c>
    </row>
    <row r="588" spans="1:25" s="228" customFormat="1" ht="20.25">
      <c r="A588" s="257"/>
      <c r="B588" s="232" t="str">
        <f>IF(LEN(A588)=0,"",INDEX('Smelter Reference List'!$A:$A,MATCH($A588,'Smelter Reference List'!$E:$E,0)))</f>
        <v/>
      </c>
      <c r="C588" s="297" t="str">
        <f>IF(LEN(A588)=0,"",INDEX('Smelter Reference List'!$C:$C,MATCH($A588,'Smelter Reference List'!$E:$E,0)))</f>
        <v/>
      </c>
      <c r="D588" s="161" t="str">
        <f ca="1">IF(ISERROR($S588),"",OFFSET('Smelter Reference List'!$C$4,$S588-4,0)&amp;"")</f>
        <v/>
      </c>
      <c r="E588" s="161" t="str">
        <f ca="1">IF(ISERROR($S588),"",OFFSET('Smelter Reference List'!$D$4,$S588-4,0)&amp;"")</f>
        <v/>
      </c>
      <c r="F588" s="161" t="str">
        <f ca="1">IF(ISERROR($S588),"",OFFSET('Smelter Reference List'!$E$4,$S588-4,0))</f>
        <v/>
      </c>
      <c r="G588" s="161" t="str">
        <f ca="1">IF(C588=$U$4,"Enter smelter details", IF(ISERROR($S588),"",OFFSET('Smelter Reference List'!$F$4,$S588-4,0)))</f>
        <v/>
      </c>
      <c r="H588" s="247" t="str">
        <f ca="1">IF(ISERROR($S588),"",OFFSET('Smelter Reference List'!$G$4,$S588-4,0))</f>
        <v/>
      </c>
      <c r="I588" s="248" t="str">
        <f ca="1">IF(ISERROR($S588),"",OFFSET('Smelter Reference List'!$H$4,$S588-4,0))</f>
        <v/>
      </c>
      <c r="J588" s="248" t="str">
        <f ca="1">IF(ISERROR($S588),"",OFFSET('Smelter Reference List'!$I$4,$S588-4,0))</f>
        <v/>
      </c>
      <c r="K588" s="245"/>
      <c r="L588" s="245"/>
      <c r="M588" s="245"/>
      <c r="N588" s="245"/>
      <c r="O588" s="245"/>
      <c r="P588" s="245"/>
      <c r="Q588" s="246"/>
      <c r="R588" s="233"/>
      <c r="S588" s="234" t="e">
        <f>IF(C588="",NA(),MATCH($B588&amp;$C588,'Smelter Reference List'!$J:$J,0))</f>
        <v>#N/A</v>
      </c>
      <c r="T588" s="235"/>
      <c r="U588" s="235">
        <f t="shared" ca="1" si="18"/>
        <v>0</v>
      </c>
      <c r="V588" s="235"/>
      <c r="W588" s="235"/>
      <c r="Y588" s="228" t="str">
        <f t="shared" si="19"/>
        <v/>
      </c>
    </row>
    <row r="589" spans="1:25" s="228" customFormat="1" ht="20.25">
      <c r="A589" s="257"/>
      <c r="B589" s="232" t="str">
        <f>IF(LEN(A589)=0,"",INDEX('Smelter Reference List'!$A:$A,MATCH($A589,'Smelter Reference List'!$E:$E,0)))</f>
        <v/>
      </c>
      <c r="C589" s="297" t="str">
        <f>IF(LEN(A589)=0,"",INDEX('Smelter Reference List'!$C:$C,MATCH($A589,'Smelter Reference List'!$E:$E,0)))</f>
        <v/>
      </c>
      <c r="D589" s="161" t="str">
        <f ca="1">IF(ISERROR($S589),"",OFFSET('Smelter Reference List'!$C$4,$S589-4,0)&amp;"")</f>
        <v/>
      </c>
      <c r="E589" s="161" t="str">
        <f ca="1">IF(ISERROR($S589),"",OFFSET('Smelter Reference List'!$D$4,$S589-4,0)&amp;"")</f>
        <v/>
      </c>
      <c r="F589" s="161" t="str">
        <f ca="1">IF(ISERROR($S589),"",OFFSET('Smelter Reference List'!$E$4,$S589-4,0))</f>
        <v/>
      </c>
      <c r="G589" s="161" t="str">
        <f ca="1">IF(C589=$U$4,"Enter smelter details", IF(ISERROR($S589),"",OFFSET('Smelter Reference List'!$F$4,$S589-4,0)))</f>
        <v/>
      </c>
      <c r="H589" s="247" t="str">
        <f ca="1">IF(ISERROR($S589),"",OFFSET('Smelter Reference List'!$G$4,$S589-4,0))</f>
        <v/>
      </c>
      <c r="I589" s="248" t="str">
        <f ca="1">IF(ISERROR($S589),"",OFFSET('Smelter Reference List'!$H$4,$S589-4,0))</f>
        <v/>
      </c>
      <c r="J589" s="248" t="str">
        <f ca="1">IF(ISERROR($S589),"",OFFSET('Smelter Reference List'!$I$4,$S589-4,0))</f>
        <v/>
      </c>
      <c r="K589" s="245"/>
      <c r="L589" s="245"/>
      <c r="M589" s="245"/>
      <c r="N589" s="245"/>
      <c r="O589" s="245"/>
      <c r="P589" s="245"/>
      <c r="Q589" s="246"/>
      <c r="R589" s="233"/>
      <c r="S589" s="234" t="e">
        <f>IF(C589="",NA(),MATCH($B589&amp;$C589,'Smelter Reference List'!$J:$J,0))</f>
        <v>#N/A</v>
      </c>
      <c r="T589" s="235"/>
      <c r="U589" s="235">
        <f t="shared" ca="1" si="18"/>
        <v>0</v>
      </c>
      <c r="V589" s="235"/>
      <c r="W589" s="235"/>
      <c r="Y589" s="228" t="str">
        <f t="shared" si="19"/>
        <v/>
      </c>
    </row>
    <row r="590" spans="1:25" s="228" customFormat="1" ht="20.25">
      <c r="A590" s="257"/>
      <c r="B590" s="232" t="str">
        <f>IF(LEN(A590)=0,"",INDEX('Smelter Reference List'!$A:$A,MATCH($A590,'Smelter Reference List'!$E:$E,0)))</f>
        <v/>
      </c>
      <c r="C590" s="297" t="str">
        <f>IF(LEN(A590)=0,"",INDEX('Smelter Reference List'!$C:$C,MATCH($A590,'Smelter Reference List'!$E:$E,0)))</f>
        <v/>
      </c>
      <c r="D590" s="161" t="str">
        <f ca="1">IF(ISERROR($S590),"",OFFSET('Smelter Reference List'!$C$4,$S590-4,0)&amp;"")</f>
        <v/>
      </c>
      <c r="E590" s="161" t="str">
        <f ca="1">IF(ISERROR($S590),"",OFFSET('Smelter Reference List'!$D$4,$S590-4,0)&amp;"")</f>
        <v/>
      </c>
      <c r="F590" s="161" t="str">
        <f ca="1">IF(ISERROR($S590),"",OFFSET('Smelter Reference List'!$E$4,$S590-4,0))</f>
        <v/>
      </c>
      <c r="G590" s="161" t="str">
        <f ca="1">IF(C590=$U$4,"Enter smelter details", IF(ISERROR($S590),"",OFFSET('Smelter Reference List'!$F$4,$S590-4,0)))</f>
        <v/>
      </c>
      <c r="H590" s="247" t="str">
        <f ca="1">IF(ISERROR($S590),"",OFFSET('Smelter Reference List'!$G$4,$S590-4,0))</f>
        <v/>
      </c>
      <c r="I590" s="248" t="str">
        <f ca="1">IF(ISERROR($S590),"",OFFSET('Smelter Reference List'!$H$4,$S590-4,0))</f>
        <v/>
      </c>
      <c r="J590" s="248" t="str">
        <f ca="1">IF(ISERROR($S590),"",OFFSET('Smelter Reference List'!$I$4,$S590-4,0))</f>
        <v/>
      </c>
      <c r="K590" s="245"/>
      <c r="L590" s="245"/>
      <c r="M590" s="245"/>
      <c r="N590" s="245"/>
      <c r="O590" s="245"/>
      <c r="P590" s="245"/>
      <c r="Q590" s="246"/>
      <c r="R590" s="233"/>
      <c r="S590" s="234" t="e">
        <f>IF(C590="",NA(),MATCH($B590&amp;$C590,'Smelter Reference List'!$J:$J,0))</f>
        <v>#N/A</v>
      </c>
      <c r="T590" s="235"/>
      <c r="U590" s="235">
        <f t="shared" ca="1" si="18"/>
        <v>0</v>
      </c>
      <c r="V590" s="235"/>
      <c r="W590" s="235"/>
      <c r="Y590" s="228" t="str">
        <f t="shared" si="19"/>
        <v/>
      </c>
    </row>
    <row r="591" spans="1:25" s="228" customFormat="1" ht="20.25">
      <c r="A591" s="257"/>
      <c r="B591" s="232" t="str">
        <f>IF(LEN(A591)=0,"",INDEX('Smelter Reference List'!$A:$A,MATCH($A591,'Smelter Reference List'!$E:$E,0)))</f>
        <v/>
      </c>
      <c r="C591" s="297" t="str">
        <f>IF(LEN(A591)=0,"",INDEX('Smelter Reference List'!$C:$C,MATCH($A591,'Smelter Reference List'!$E:$E,0)))</f>
        <v/>
      </c>
      <c r="D591" s="161" t="str">
        <f ca="1">IF(ISERROR($S591),"",OFFSET('Smelter Reference List'!$C$4,$S591-4,0)&amp;"")</f>
        <v/>
      </c>
      <c r="E591" s="161" t="str">
        <f ca="1">IF(ISERROR($S591),"",OFFSET('Smelter Reference List'!$D$4,$S591-4,0)&amp;"")</f>
        <v/>
      </c>
      <c r="F591" s="161" t="str">
        <f ca="1">IF(ISERROR($S591),"",OFFSET('Smelter Reference List'!$E$4,$S591-4,0))</f>
        <v/>
      </c>
      <c r="G591" s="161" t="str">
        <f ca="1">IF(C591=$U$4,"Enter smelter details", IF(ISERROR($S591),"",OFFSET('Smelter Reference List'!$F$4,$S591-4,0)))</f>
        <v/>
      </c>
      <c r="H591" s="247" t="str">
        <f ca="1">IF(ISERROR($S591),"",OFFSET('Smelter Reference List'!$G$4,$S591-4,0))</f>
        <v/>
      </c>
      <c r="I591" s="248" t="str">
        <f ca="1">IF(ISERROR($S591),"",OFFSET('Smelter Reference List'!$H$4,$S591-4,0))</f>
        <v/>
      </c>
      <c r="J591" s="248" t="str">
        <f ca="1">IF(ISERROR($S591),"",OFFSET('Smelter Reference List'!$I$4,$S591-4,0))</f>
        <v/>
      </c>
      <c r="K591" s="245"/>
      <c r="L591" s="245"/>
      <c r="M591" s="245"/>
      <c r="N591" s="245"/>
      <c r="O591" s="245"/>
      <c r="P591" s="245"/>
      <c r="Q591" s="246"/>
      <c r="R591" s="233"/>
      <c r="S591" s="234" t="e">
        <f>IF(C591="",NA(),MATCH($B591&amp;$C591,'Smelter Reference List'!$J:$J,0))</f>
        <v>#N/A</v>
      </c>
      <c r="T591" s="235"/>
      <c r="U591" s="235">
        <f t="shared" ca="1" si="18"/>
        <v>0</v>
      </c>
      <c r="V591" s="235"/>
      <c r="W591" s="235"/>
      <c r="Y591" s="228" t="str">
        <f t="shared" si="19"/>
        <v/>
      </c>
    </row>
    <row r="592" spans="1:25" s="228" customFormat="1" ht="20.25">
      <c r="A592" s="257"/>
      <c r="B592" s="232" t="str">
        <f>IF(LEN(A592)=0,"",INDEX('Smelter Reference List'!$A:$A,MATCH($A592,'Smelter Reference List'!$E:$E,0)))</f>
        <v/>
      </c>
      <c r="C592" s="297" t="str">
        <f>IF(LEN(A592)=0,"",INDEX('Smelter Reference List'!$C:$C,MATCH($A592,'Smelter Reference List'!$E:$E,0)))</f>
        <v/>
      </c>
      <c r="D592" s="161" t="str">
        <f ca="1">IF(ISERROR($S592),"",OFFSET('Smelter Reference List'!$C$4,$S592-4,0)&amp;"")</f>
        <v/>
      </c>
      <c r="E592" s="161" t="str">
        <f ca="1">IF(ISERROR($S592),"",OFFSET('Smelter Reference List'!$D$4,$S592-4,0)&amp;"")</f>
        <v/>
      </c>
      <c r="F592" s="161" t="str">
        <f ca="1">IF(ISERROR($S592),"",OFFSET('Smelter Reference List'!$E$4,$S592-4,0))</f>
        <v/>
      </c>
      <c r="G592" s="161" t="str">
        <f ca="1">IF(C592=$U$4,"Enter smelter details", IF(ISERROR($S592),"",OFFSET('Smelter Reference List'!$F$4,$S592-4,0)))</f>
        <v/>
      </c>
      <c r="H592" s="247" t="str">
        <f ca="1">IF(ISERROR($S592),"",OFFSET('Smelter Reference List'!$G$4,$S592-4,0))</f>
        <v/>
      </c>
      <c r="I592" s="248" t="str">
        <f ca="1">IF(ISERROR($S592),"",OFFSET('Smelter Reference List'!$H$4,$S592-4,0))</f>
        <v/>
      </c>
      <c r="J592" s="248" t="str">
        <f ca="1">IF(ISERROR($S592),"",OFFSET('Smelter Reference List'!$I$4,$S592-4,0))</f>
        <v/>
      </c>
      <c r="K592" s="245"/>
      <c r="L592" s="245"/>
      <c r="M592" s="245"/>
      <c r="N592" s="245"/>
      <c r="O592" s="245"/>
      <c r="P592" s="245"/>
      <c r="Q592" s="246"/>
      <c r="R592" s="233"/>
      <c r="S592" s="234" t="e">
        <f>IF(C592="",NA(),MATCH($B592&amp;$C592,'Smelter Reference List'!$J:$J,0))</f>
        <v>#N/A</v>
      </c>
      <c r="T592" s="235"/>
      <c r="U592" s="235">
        <f t="shared" ca="1" si="18"/>
        <v>0</v>
      </c>
      <c r="V592" s="235"/>
      <c r="W592" s="235"/>
      <c r="Y592" s="228" t="str">
        <f t="shared" si="19"/>
        <v/>
      </c>
    </row>
    <row r="593" spans="1:25" s="228" customFormat="1" ht="20.25">
      <c r="A593" s="257"/>
      <c r="B593" s="232" t="str">
        <f>IF(LEN(A593)=0,"",INDEX('Smelter Reference List'!$A:$A,MATCH($A593,'Smelter Reference List'!$E:$E,0)))</f>
        <v/>
      </c>
      <c r="C593" s="297" t="str">
        <f>IF(LEN(A593)=0,"",INDEX('Smelter Reference List'!$C:$C,MATCH($A593,'Smelter Reference List'!$E:$E,0)))</f>
        <v/>
      </c>
      <c r="D593" s="161" t="str">
        <f ca="1">IF(ISERROR($S593),"",OFFSET('Smelter Reference List'!$C$4,$S593-4,0)&amp;"")</f>
        <v/>
      </c>
      <c r="E593" s="161" t="str">
        <f ca="1">IF(ISERROR($S593),"",OFFSET('Smelter Reference List'!$D$4,$S593-4,0)&amp;"")</f>
        <v/>
      </c>
      <c r="F593" s="161" t="str">
        <f ca="1">IF(ISERROR($S593),"",OFFSET('Smelter Reference List'!$E$4,$S593-4,0))</f>
        <v/>
      </c>
      <c r="G593" s="161" t="str">
        <f ca="1">IF(C593=$U$4,"Enter smelter details", IF(ISERROR($S593),"",OFFSET('Smelter Reference List'!$F$4,$S593-4,0)))</f>
        <v/>
      </c>
      <c r="H593" s="247" t="str">
        <f ca="1">IF(ISERROR($S593),"",OFFSET('Smelter Reference List'!$G$4,$S593-4,0))</f>
        <v/>
      </c>
      <c r="I593" s="248" t="str">
        <f ca="1">IF(ISERROR($S593),"",OFFSET('Smelter Reference List'!$H$4,$S593-4,0))</f>
        <v/>
      </c>
      <c r="J593" s="248" t="str">
        <f ca="1">IF(ISERROR($S593),"",OFFSET('Smelter Reference List'!$I$4,$S593-4,0))</f>
        <v/>
      </c>
      <c r="K593" s="245"/>
      <c r="L593" s="245"/>
      <c r="M593" s="245"/>
      <c r="N593" s="245"/>
      <c r="O593" s="245"/>
      <c r="P593" s="245"/>
      <c r="Q593" s="246"/>
      <c r="R593" s="233"/>
      <c r="S593" s="234" t="e">
        <f>IF(C593="",NA(),MATCH($B593&amp;$C593,'Smelter Reference List'!$J:$J,0))</f>
        <v>#N/A</v>
      </c>
      <c r="T593" s="235"/>
      <c r="U593" s="235">
        <f t="shared" ca="1" si="18"/>
        <v>0</v>
      </c>
      <c r="V593" s="235"/>
      <c r="W593" s="235"/>
      <c r="Y593" s="228" t="str">
        <f t="shared" si="19"/>
        <v/>
      </c>
    </row>
    <row r="594" spans="1:25" s="228" customFormat="1" ht="20.25">
      <c r="A594" s="257"/>
      <c r="B594" s="232" t="str">
        <f>IF(LEN(A594)=0,"",INDEX('Smelter Reference List'!$A:$A,MATCH($A594,'Smelter Reference List'!$E:$E,0)))</f>
        <v/>
      </c>
      <c r="C594" s="297" t="str">
        <f>IF(LEN(A594)=0,"",INDEX('Smelter Reference List'!$C:$C,MATCH($A594,'Smelter Reference List'!$E:$E,0)))</f>
        <v/>
      </c>
      <c r="D594" s="161" t="str">
        <f ca="1">IF(ISERROR($S594),"",OFFSET('Smelter Reference List'!$C$4,$S594-4,0)&amp;"")</f>
        <v/>
      </c>
      <c r="E594" s="161" t="str">
        <f ca="1">IF(ISERROR($S594),"",OFFSET('Smelter Reference List'!$D$4,$S594-4,0)&amp;"")</f>
        <v/>
      </c>
      <c r="F594" s="161" t="str">
        <f ca="1">IF(ISERROR($S594),"",OFFSET('Smelter Reference List'!$E$4,$S594-4,0))</f>
        <v/>
      </c>
      <c r="G594" s="161" t="str">
        <f ca="1">IF(C594=$U$4,"Enter smelter details", IF(ISERROR($S594),"",OFFSET('Smelter Reference List'!$F$4,$S594-4,0)))</f>
        <v/>
      </c>
      <c r="H594" s="247" t="str">
        <f ca="1">IF(ISERROR($S594),"",OFFSET('Smelter Reference List'!$G$4,$S594-4,0))</f>
        <v/>
      </c>
      <c r="I594" s="248" t="str">
        <f ca="1">IF(ISERROR($S594),"",OFFSET('Smelter Reference List'!$H$4,$S594-4,0))</f>
        <v/>
      </c>
      <c r="J594" s="248" t="str">
        <f ca="1">IF(ISERROR($S594),"",OFFSET('Smelter Reference List'!$I$4,$S594-4,0))</f>
        <v/>
      </c>
      <c r="K594" s="245"/>
      <c r="L594" s="245"/>
      <c r="M594" s="245"/>
      <c r="N594" s="245"/>
      <c r="O594" s="245"/>
      <c r="P594" s="245"/>
      <c r="Q594" s="246"/>
      <c r="R594" s="233"/>
      <c r="S594" s="234" t="e">
        <f>IF(C594="",NA(),MATCH($B594&amp;$C594,'Smelter Reference List'!$J:$J,0))</f>
        <v>#N/A</v>
      </c>
      <c r="T594" s="235"/>
      <c r="U594" s="235">
        <f t="shared" ca="1" si="18"/>
        <v>0</v>
      </c>
      <c r="V594" s="235"/>
      <c r="W594" s="235"/>
      <c r="Y594" s="228" t="str">
        <f t="shared" si="19"/>
        <v/>
      </c>
    </row>
    <row r="595" spans="1:25" s="228" customFormat="1" ht="20.25">
      <c r="A595" s="257"/>
      <c r="B595" s="232" t="str">
        <f>IF(LEN(A595)=0,"",INDEX('Smelter Reference List'!$A:$A,MATCH($A595,'Smelter Reference List'!$E:$E,0)))</f>
        <v/>
      </c>
      <c r="C595" s="297" t="str">
        <f>IF(LEN(A595)=0,"",INDEX('Smelter Reference List'!$C:$C,MATCH($A595,'Smelter Reference List'!$E:$E,0)))</f>
        <v/>
      </c>
      <c r="D595" s="161" t="str">
        <f ca="1">IF(ISERROR($S595),"",OFFSET('Smelter Reference List'!$C$4,$S595-4,0)&amp;"")</f>
        <v/>
      </c>
      <c r="E595" s="161" t="str">
        <f ca="1">IF(ISERROR($S595),"",OFFSET('Smelter Reference List'!$D$4,$S595-4,0)&amp;"")</f>
        <v/>
      </c>
      <c r="F595" s="161" t="str">
        <f ca="1">IF(ISERROR($S595),"",OFFSET('Smelter Reference List'!$E$4,$S595-4,0))</f>
        <v/>
      </c>
      <c r="G595" s="161" t="str">
        <f ca="1">IF(C595=$U$4,"Enter smelter details", IF(ISERROR($S595),"",OFFSET('Smelter Reference List'!$F$4,$S595-4,0)))</f>
        <v/>
      </c>
      <c r="H595" s="247" t="str">
        <f ca="1">IF(ISERROR($S595),"",OFFSET('Smelter Reference List'!$G$4,$S595-4,0))</f>
        <v/>
      </c>
      <c r="I595" s="248" t="str">
        <f ca="1">IF(ISERROR($S595),"",OFFSET('Smelter Reference List'!$H$4,$S595-4,0))</f>
        <v/>
      </c>
      <c r="J595" s="248" t="str">
        <f ca="1">IF(ISERROR($S595),"",OFFSET('Smelter Reference List'!$I$4,$S595-4,0))</f>
        <v/>
      </c>
      <c r="K595" s="245"/>
      <c r="L595" s="245"/>
      <c r="M595" s="245"/>
      <c r="N595" s="245"/>
      <c r="O595" s="245"/>
      <c r="P595" s="245"/>
      <c r="Q595" s="246"/>
      <c r="R595" s="233"/>
      <c r="S595" s="234" t="e">
        <f>IF(C595="",NA(),MATCH($B595&amp;$C595,'Smelter Reference List'!$J:$J,0))</f>
        <v>#N/A</v>
      </c>
      <c r="T595" s="235"/>
      <c r="U595" s="235">
        <f t="shared" ca="1" si="18"/>
        <v>0</v>
      </c>
      <c r="V595" s="235"/>
      <c r="W595" s="235"/>
      <c r="Y595" s="228" t="str">
        <f t="shared" si="19"/>
        <v/>
      </c>
    </row>
    <row r="596" spans="1:25" s="228" customFormat="1" ht="20.25">
      <c r="A596" s="257"/>
      <c r="B596" s="232" t="str">
        <f>IF(LEN(A596)=0,"",INDEX('Smelter Reference List'!$A:$A,MATCH($A596,'Smelter Reference List'!$E:$E,0)))</f>
        <v/>
      </c>
      <c r="C596" s="297" t="str">
        <f>IF(LEN(A596)=0,"",INDEX('Smelter Reference List'!$C:$C,MATCH($A596,'Smelter Reference List'!$E:$E,0)))</f>
        <v/>
      </c>
      <c r="D596" s="161" t="str">
        <f ca="1">IF(ISERROR($S596),"",OFFSET('Smelter Reference List'!$C$4,$S596-4,0)&amp;"")</f>
        <v/>
      </c>
      <c r="E596" s="161" t="str">
        <f ca="1">IF(ISERROR($S596),"",OFFSET('Smelter Reference List'!$D$4,$S596-4,0)&amp;"")</f>
        <v/>
      </c>
      <c r="F596" s="161" t="str">
        <f ca="1">IF(ISERROR($S596),"",OFFSET('Smelter Reference List'!$E$4,$S596-4,0))</f>
        <v/>
      </c>
      <c r="G596" s="161" t="str">
        <f ca="1">IF(C596=$U$4,"Enter smelter details", IF(ISERROR($S596),"",OFFSET('Smelter Reference List'!$F$4,$S596-4,0)))</f>
        <v/>
      </c>
      <c r="H596" s="247" t="str">
        <f ca="1">IF(ISERROR($S596),"",OFFSET('Smelter Reference List'!$G$4,$S596-4,0))</f>
        <v/>
      </c>
      <c r="I596" s="248" t="str">
        <f ca="1">IF(ISERROR($S596),"",OFFSET('Smelter Reference List'!$H$4,$S596-4,0))</f>
        <v/>
      </c>
      <c r="J596" s="248" t="str">
        <f ca="1">IF(ISERROR($S596),"",OFFSET('Smelter Reference List'!$I$4,$S596-4,0))</f>
        <v/>
      </c>
      <c r="K596" s="245"/>
      <c r="L596" s="245"/>
      <c r="M596" s="245"/>
      <c r="N596" s="245"/>
      <c r="O596" s="245"/>
      <c r="P596" s="245"/>
      <c r="Q596" s="246"/>
      <c r="R596" s="233"/>
      <c r="S596" s="234" t="e">
        <f>IF(C596="",NA(),MATCH($B596&amp;$C596,'Smelter Reference List'!$J:$J,0))</f>
        <v>#N/A</v>
      </c>
      <c r="T596" s="235"/>
      <c r="U596" s="235">
        <f t="shared" ca="1" si="18"/>
        <v>0</v>
      </c>
      <c r="V596" s="235"/>
      <c r="W596" s="235"/>
      <c r="Y596" s="228" t="str">
        <f t="shared" si="19"/>
        <v/>
      </c>
    </row>
    <row r="597" spans="1:25" s="228" customFormat="1" ht="20.25">
      <c r="A597" s="257"/>
      <c r="B597" s="232" t="str">
        <f>IF(LEN(A597)=0,"",INDEX('Smelter Reference List'!$A:$A,MATCH($A597,'Smelter Reference List'!$E:$E,0)))</f>
        <v/>
      </c>
      <c r="C597" s="297" t="str">
        <f>IF(LEN(A597)=0,"",INDEX('Smelter Reference List'!$C:$C,MATCH($A597,'Smelter Reference List'!$E:$E,0)))</f>
        <v/>
      </c>
      <c r="D597" s="161" t="str">
        <f ca="1">IF(ISERROR($S597),"",OFFSET('Smelter Reference List'!$C$4,$S597-4,0)&amp;"")</f>
        <v/>
      </c>
      <c r="E597" s="161" t="str">
        <f ca="1">IF(ISERROR($S597),"",OFFSET('Smelter Reference List'!$D$4,$S597-4,0)&amp;"")</f>
        <v/>
      </c>
      <c r="F597" s="161" t="str">
        <f ca="1">IF(ISERROR($S597),"",OFFSET('Smelter Reference List'!$E$4,$S597-4,0))</f>
        <v/>
      </c>
      <c r="G597" s="161" t="str">
        <f ca="1">IF(C597=$U$4,"Enter smelter details", IF(ISERROR($S597),"",OFFSET('Smelter Reference List'!$F$4,$S597-4,0)))</f>
        <v/>
      </c>
      <c r="H597" s="247" t="str">
        <f ca="1">IF(ISERROR($S597),"",OFFSET('Smelter Reference List'!$G$4,$S597-4,0))</f>
        <v/>
      </c>
      <c r="I597" s="248" t="str">
        <f ca="1">IF(ISERROR($S597),"",OFFSET('Smelter Reference List'!$H$4,$S597-4,0))</f>
        <v/>
      </c>
      <c r="J597" s="248" t="str">
        <f ca="1">IF(ISERROR($S597),"",OFFSET('Smelter Reference List'!$I$4,$S597-4,0))</f>
        <v/>
      </c>
      <c r="K597" s="245"/>
      <c r="L597" s="245"/>
      <c r="M597" s="245"/>
      <c r="N597" s="245"/>
      <c r="O597" s="245"/>
      <c r="P597" s="245"/>
      <c r="Q597" s="246"/>
      <c r="R597" s="233"/>
      <c r="S597" s="234" t="e">
        <f>IF(C597="",NA(),MATCH($B597&amp;$C597,'Smelter Reference List'!$J:$J,0))</f>
        <v>#N/A</v>
      </c>
      <c r="T597" s="235"/>
      <c r="U597" s="235">
        <f t="shared" ca="1" si="18"/>
        <v>0</v>
      </c>
      <c r="V597" s="235"/>
      <c r="W597" s="235"/>
      <c r="Y597" s="228" t="str">
        <f t="shared" si="19"/>
        <v/>
      </c>
    </row>
    <row r="598" spans="1:25" s="228" customFormat="1" ht="20.25">
      <c r="A598" s="257"/>
      <c r="B598" s="232" t="str">
        <f>IF(LEN(A598)=0,"",INDEX('Smelter Reference List'!$A:$A,MATCH($A598,'Smelter Reference List'!$E:$E,0)))</f>
        <v/>
      </c>
      <c r="C598" s="297" t="str">
        <f>IF(LEN(A598)=0,"",INDEX('Smelter Reference List'!$C:$C,MATCH($A598,'Smelter Reference List'!$E:$E,0)))</f>
        <v/>
      </c>
      <c r="D598" s="161" t="str">
        <f ca="1">IF(ISERROR($S598),"",OFFSET('Smelter Reference List'!$C$4,$S598-4,0)&amp;"")</f>
        <v/>
      </c>
      <c r="E598" s="161" t="str">
        <f ca="1">IF(ISERROR($S598),"",OFFSET('Smelter Reference List'!$D$4,$S598-4,0)&amp;"")</f>
        <v/>
      </c>
      <c r="F598" s="161" t="str">
        <f ca="1">IF(ISERROR($S598),"",OFFSET('Smelter Reference List'!$E$4,$S598-4,0))</f>
        <v/>
      </c>
      <c r="G598" s="161" t="str">
        <f ca="1">IF(C598=$U$4,"Enter smelter details", IF(ISERROR($S598),"",OFFSET('Smelter Reference List'!$F$4,$S598-4,0)))</f>
        <v/>
      </c>
      <c r="H598" s="247" t="str">
        <f ca="1">IF(ISERROR($S598),"",OFFSET('Smelter Reference List'!$G$4,$S598-4,0))</f>
        <v/>
      </c>
      <c r="I598" s="248" t="str">
        <f ca="1">IF(ISERROR($S598),"",OFFSET('Smelter Reference List'!$H$4,$S598-4,0))</f>
        <v/>
      </c>
      <c r="J598" s="248" t="str">
        <f ca="1">IF(ISERROR($S598),"",OFFSET('Smelter Reference List'!$I$4,$S598-4,0))</f>
        <v/>
      </c>
      <c r="K598" s="245"/>
      <c r="L598" s="245"/>
      <c r="M598" s="245"/>
      <c r="N598" s="245"/>
      <c r="O598" s="245"/>
      <c r="P598" s="245"/>
      <c r="Q598" s="246"/>
      <c r="R598" s="233"/>
      <c r="S598" s="234" t="e">
        <f>IF(C598="",NA(),MATCH($B598&amp;$C598,'Smelter Reference List'!$J:$J,0))</f>
        <v>#N/A</v>
      </c>
      <c r="T598" s="235"/>
      <c r="U598" s="235">
        <f t="shared" ca="1" si="18"/>
        <v>0</v>
      </c>
      <c r="V598" s="235"/>
      <c r="W598" s="235"/>
      <c r="Y598" s="228" t="str">
        <f t="shared" si="19"/>
        <v/>
      </c>
    </row>
    <row r="599" spans="1:25" s="228" customFormat="1" ht="20.25">
      <c r="A599" s="257"/>
      <c r="B599" s="232" t="str">
        <f>IF(LEN(A599)=0,"",INDEX('Smelter Reference List'!$A:$A,MATCH($A599,'Smelter Reference List'!$E:$E,0)))</f>
        <v/>
      </c>
      <c r="C599" s="297" t="str">
        <f>IF(LEN(A599)=0,"",INDEX('Smelter Reference List'!$C:$C,MATCH($A599,'Smelter Reference List'!$E:$E,0)))</f>
        <v/>
      </c>
      <c r="D599" s="161" t="str">
        <f ca="1">IF(ISERROR($S599),"",OFFSET('Smelter Reference List'!$C$4,$S599-4,0)&amp;"")</f>
        <v/>
      </c>
      <c r="E599" s="161" t="str">
        <f ca="1">IF(ISERROR($S599),"",OFFSET('Smelter Reference List'!$D$4,$S599-4,0)&amp;"")</f>
        <v/>
      </c>
      <c r="F599" s="161" t="str">
        <f ca="1">IF(ISERROR($S599),"",OFFSET('Smelter Reference List'!$E$4,$S599-4,0))</f>
        <v/>
      </c>
      <c r="G599" s="161" t="str">
        <f ca="1">IF(C599=$U$4,"Enter smelter details", IF(ISERROR($S599),"",OFFSET('Smelter Reference List'!$F$4,$S599-4,0)))</f>
        <v/>
      </c>
      <c r="H599" s="247" t="str">
        <f ca="1">IF(ISERROR($S599),"",OFFSET('Smelter Reference List'!$G$4,$S599-4,0))</f>
        <v/>
      </c>
      <c r="I599" s="248" t="str">
        <f ca="1">IF(ISERROR($S599),"",OFFSET('Smelter Reference List'!$H$4,$S599-4,0))</f>
        <v/>
      </c>
      <c r="J599" s="248" t="str">
        <f ca="1">IF(ISERROR($S599),"",OFFSET('Smelter Reference List'!$I$4,$S599-4,0))</f>
        <v/>
      </c>
      <c r="K599" s="245"/>
      <c r="L599" s="245"/>
      <c r="M599" s="245"/>
      <c r="N599" s="245"/>
      <c r="O599" s="245"/>
      <c r="P599" s="245"/>
      <c r="Q599" s="246"/>
      <c r="R599" s="233"/>
      <c r="S599" s="234" t="e">
        <f>IF(C599="",NA(),MATCH($B599&amp;$C599,'Smelter Reference List'!$J:$J,0))</f>
        <v>#N/A</v>
      </c>
      <c r="T599" s="235"/>
      <c r="U599" s="235">
        <f t="shared" ca="1" si="18"/>
        <v>0</v>
      </c>
      <c r="V599" s="235"/>
      <c r="W599" s="235"/>
      <c r="Y599" s="228" t="str">
        <f t="shared" si="19"/>
        <v/>
      </c>
    </row>
    <row r="600" spans="1:25" s="228" customFormat="1" ht="20.25">
      <c r="A600" s="257"/>
      <c r="B600" s="232" t="str">
        <f>IF(LEN(A600)=0,"",INDEX('Smelter Reference List'!$A:$A,MATCH($A600,'Smelter Reference List'!$E:$E,0)))</f>
        <v/>
      </c>
      <c r="C600" s="297" t="str">
        <f>IF(LEN(A600)=0,"",INDEX('Smelter Reference List'!$C:$C,MATCH($A600,'Smelter Reference List'!$E:$E,0)))</f>
        <v/>
      </c>
      <c r="D600" s="161" t="str">
        <f ca="1">IF(ISERROR($S600),"",OFFSET('Smelter Reference List'!$C$4,$S600-4,0)&amp;"")</f>
        <v/>
      </c>
      <c r="E600" s="161" t="str">
        <f ca="1">IF(ISERROR($S600),"",OFFSET('Smelter Reference List'!$D$4,$S600-4,0)&amp;"")</f>
        <v/>
      </c>
      <c r="F600" s="161" t="str">
        <f ca="1">IF(ISERROR($S600),"",OFFSET('Smelter Reference List'!$E$4,$S600-4,0))</f>
        <v/>
      </c>
      <c r="G600" s="161" t="str">
        <f ca="1">IF(C600=$U$4,"Enter smelter details", IF(ISERROR($S600),"",OFFSET('Smelter Reference List'!$F$4,$S600-4,0)))</f>
        <v/>
      </c>
      <c r="H600" s="247" t="str">
        <f ca="1">IF(ISERROR($S600),"",OFFSET('Smelter Reference List'!$G$4,$S600-4,0))</f>
        <v/>
      </c>
      <c r="I600" s="248" t="str">
        <f ca="1">IF(ISERROR($S600),"",OFFSET('Smelter Reference List'!$H$4,$S600-4,0))</f>
        <v/>
      </c>
      <c r="J600" s="248" t="str">
        <f ca="1">IF(ISERROR($S600),"",OFFSET('Smelter Reference List'!$I$4,$S600-4,0))</f>
        <v/>
      </c>
      <c r="K600" s="245"/>
      <c r="L600" s="245"/>
      <c r="M600" s="245"/>
      <c r="N600" s="245"/>
      <c r="O600" s="245"/>
      <c r="P600" s="245"/>
      <c r="Q600" s="246"/>
      <c r="R600" s="233"/>
      <c r="S600" s="234" t="e">
        <f>IF(C600="",NA(),MATCH($B600&amp;$C600,'Smelter Reference List'!$J:$J,0))</f>
        <v>#N/A</v>
      </c>
      <c r="T600" s="235"/>
      <c r="U600" s="235">
        <f t="shared" ref="U600:U663" ca="1" si="20">IF(AND(C600="Smelter not listed",OR(LEN(D600)=0,LEN(E600)=0)),1,0)</f>
        <v>0</v>
      </c>
      <c r="V600" s="235"/>
      <c r="W600" s="235"/>
      <c r="Y600" s="228" t="str">
        <f t="shared" ref="Y600:Y663" si="21">B600&amp;C600</f>
        <v/>
      </c>
    </row>
    <row r="601" spans="1:25" s="228" customFormat="1" ht="20.25">
      <c r="A601" s="257"/>
      <c r="B601" s="232" t="str">
        <f>IF(LEN(A601)=0,"",INDEX('Smelter Reference List'!$A:$A,MATCH($A601,'Smelter Reference List'!$E:$E,0)))</f>
        <v/>
      </c>
      <c r="C601" s="297" t="str">
        <f>IF(LEN(A601)=0,"",INDEX('Smelter Reference List'!$C:$C,MATCH($A601,'Smelter Reference List'!$E:$E,0)))</f>
        <v/>
      </c>
      <c r="D601" s="161" t="str">
        <f ca="1">IF(ISERROR($S601),"",OFFSET('Smelter Reference List'!$C$4,$S601-4,0)&amp;"")</f>
        <v/>
      </c>
      <c r="E601" s="161" t="str">
        <f ca="1">IF(ISERROR($S601),"",OFFSET('Smelter Reference List'!$D$4,$S601-4,0)&amp;"")</f>
        <v/>
      </c>
      <c r="F601" s="161" t="str">
        <f ca="1">IF(ISERROR($S601),"",OFFSET('Smelter Reference List'!$E$4,$S601-4,0))</f>
        <v/>
      </c>
      <c r="G601" s="161" t="str">
        <f ca="1">IF(C601=$U$4,"Enter smelter details", IF(ISERROR($S601),"",OFFSET('Smelter Reference List'!$F$4,$S601-4,0)))</f>
        <v/>
      </c>
      <c r="H601" s="247" t="str">
        <f ca="1">IF(ISERROR($S601),"",OFFSET('Smelter Reference List'!$G$4,$S601-4,0))</f>
        <v/>
      </c>
      <c r="I601" s="248" t="str">
        <f ca="1">IF(ISERROR($S601),"",OFFSET('Smelter Reference List'!$H$4,$S601-4,0))</f>
        <v/>
      </c>
      <c r="J601" s="248" t="str">
        <f ca="1">IF(ISERROR($S601),"",OFFSET('Smelter Reference List'!$I$4,$S601-4,0))</f>
        <v/>
      </c>
      <c r="K601" s="245"/>
      <c r="L601" s="245"/>
      <c r="M601" s="245"/>
      <c r="N601" s="245"/>
      <c r="O601" s="245"/>
      <c r="P601" s="245"/>
      <c r="Q601" s="246"/>
      <c r="R601" s="233"/>
      <c r="S601" s="234" t="e">
        <f>IF(C601="",NA(),MATCH($B601&amp;$C601,'Smelter Reference List'!$J:$J,0))</f>
        <v>#N/A</v>
      </c>
      <c r="T601" s="235"/>
      <c r="U601" s="235">
        <f t="shared" ca="1" si="20"/>
        <v>0</v>
      </c>
      <c r="V601" s="235"/>
      <c r="W601" s="235"/>
      <c r="Y601" s="228" t="str">
        <f t="shared" si="21"/>
        <v/>
      </c>
    </row>
    <row r="602" spans="1:25" s="228" customFormat="1" ht="20.25">
      <c r="A602" s="257"/>
      <c r="B602" s="232" t="str">
        <f>IF(LEN(A602)=0,"",INDEX('Smelter Reference List'!$A:$A,MATCH($A602,'Smelter Reference List'!$E:$E,0)))</f>
        <v/>
      </c>
      <c r="C602" s="297" t="str">
        <f>IF(LEN(A602)=0,"",INDEX('Smelter Reference List'!$C:$C,MATCH($A602,'Smelter Reference List'!$E:$E,0)))</f>
        <v/>
      </c>
      <c r="D602" s="161" t="str">
        <f ca="1">IF(ISERROR($S602),"",OFFSET('Smelter Reference List'!$C$4,$S602-4,0)&amp;"")</f>
        <v/>
      </c>
      <c r="E602" s="161" t="str">
        <f ca="1">IF(ISERROR($S602),"",OFFSET('Smelter Reference List'!$D$4,$S602-4,0)&amp;"")</f>
        <v/>
      </c>
      <c r="F602" s="161" t="str">
        <f ca="1">IF(ISERROR($S602),"",OFFSET('Smelter Reference List'!$E$4,$S602-4,0))</f>
        <v/>
      </c>
      <c r="G602" s="161" t="str">
        <f ca="1">IF(C602=$U$4,"Enter smelter details", IF(ISERROR($S602),"",OFFSET('Smelter Reference List'!$F$4,$S602-4,0)))</f>
        <v/>
      </c>
      <c r="H602" s="247" t="str">
        <f ca="1">IF(ISERROR($S602),"",OFFSET('Smelter Reference List'!$G$4,$S602-4,0))</f>
        <v/>
      </c>
      <c r="I602" s="248" t="str">
        <f ca="1">IF(ISERROR($S602),"",OFFSET('Smelter Reference List'!$H$4,$S602-4,0))</f>
        <v/>
      </c>
      <c r="J602" s="248" t="str">
        <f ca="1">IF(ISERROR($S602),"",OFFSET('Smelter Reference List'!$I$4,$S602-4,0))</f>
        <v/>
      </c>
      <c r="K602" s="245"/>
      <c r="L602" s="245"/>
      <c r="M602" s="245"/>
      <c r="N602" s="245"/>
      <c r="O602" s="245"/>
      <c r="P602" s="245"/>
      <c r="Q602" s="246"/>
      <c r="R602" s="233"/>
      <c r="S602" s="234" t="e">
        <f>IF(C602="",NA(),MATCH($B602&amp;$C602,'Smelter Reference List'!$J:$J,0))</f>
        <v>#N/A</v>
      </c>
      <c r="T602" s="235"/>
      <c r="U602" s="235">
        <f t="shared" ca="1" si="20"/>
        <v>0</v>
      </c>
      <c r="V602" s="235"/>
      <c r="W602" s="235"/>
      <c r="Y602" s="228" t="str">
        <f t="shared" si="21"/>
        <v/>
      </c>
    </row>
    <row r="603" spans="1:25" s="228" customFormat="1" ht="20.25">
      <c r="A603" s="257"/>
      <c r="B603" s="232" t="str">
        <f>IF(LEN(A603)=0,"",INDEX('Smelter Reference List'!$A:$A,MATCH($A603,'Smelter Reference List'!$E:$E,0)))</f>
        <v/>
      </c>
      <c r="C603" s="297" t="str">
        <f>IF(LEN(A603)=0,"",INDEX('Smelter Reference List'!$C:$C,MATCH($A603,'Smelter Reference List'!$E:$E,0)))</f>
        <v/>
      </c>
      <c r="D603" s="161" t="str">
        <f ca="1">IF(ISERROR($S603),"",OFFSET('Smelter Reference List'!$C$4,$S603-4,0)&amp;"")</f>
        <v/>
      </c>
      <c r="E603" s="161" t="str">
        <f ca="1">IF(ISERROR($S603),"",OFFSET('Smelter Reference List'!$D$4,$S603-4,0)&amp;"")</f>
        <v/>
      </c>
      <c r="F603" s="161" t="str">
        <f ca="1">IF(ISERROR($S603),"",OFFSET('Smelter Reference List'!$E$4,$S603-4,0))</f>
        <v/>
      </c>
      <c r="G603" s="161" t="str">
        <f ca="1">IF(C603=$U$4,"Enter smelter details", IF(ISERROR($S603),"",OFFSET('Smelter Reference List'!$F$4,$S603-4,0)))</f>
        <v/>
      </c>
      <c r="H603" s="247" t="str">
        <f ca="1">IF(ISERROR($S603),"",OFFSET('Smelter Reference List'!$G$4,$S603-4,0))</f>
        <v/>
      </c>
      <c r="I603" s="248" t="str">
        <f ca="1">IF(ISERROR($S603),"",OFFSET('Smelter Reference List'!$H$4,$S603-4,0))</f>
        <v/>
      </c>
      <c r="J603" s="248" t="str">
        <f ca="1">IF(ISERROR($S603),"",OFFSET('Smelter Reference List'!$I$4,$S603-4,0))</f>
        <v/>
      </c>
      <c r="K603" s="245"/>
      <c r="L603" s="245"/>
      <c r="M603" s="245"/>
      <c r="N603" s="245"/>
      <c r="O603" s="245"/>
      <c r="P603" s="245"/>
      <c r="Q603" s="246"/>
      <c r="R603" s="233"/>
      <c r="S603" s="234" t="e">
        <f>IF(C603="",NA(),MATCH($B603&amp;$C603,'Smelter Reference List'!$J:$J,0))</f>
        <v>#N/A</v>
      </c>
      <c r="T603" s="235"/>
      <c r="U603" s="235">
        <f t="shared" ca="1" si="20"/>
        <v>0</v>
      </c>
      <c r="V603" s="235"/>
      <c r="W603" s="235"/>
      <c r="Y603" s="228" t="str">
        <f t="shared" si="21"/>
        <v/>
      </c>
    </row>
    <row r="604" spans="1:25" s="228" customFormat="1" ht="20.25">
      <c r="A604" s="257"/>
      <c r="B604" s="232" t="str">
        <f>IF(LEN(A604)=0,"",INDEX('Smelter Reference List'!$A:$A,MATCH($A604,'Smelter Reference List'!$E:$E,0)))</f>
        <v/>
      </c>
      <c r="C604" s="297" t="str">
        <f>IF(LEN(A604)=0,"",INDEX('Smelter Reference List'!$C:$C,MATCH($A604,'Smelter Reference List'!$E:$E,0)))</f>
        <v/>
      </c>
      <c r="D604" s="161" t="str">
        <f ca="1">IF(ISERROR($S604),"",OFFSET('Smelter Reference List'!$C$4,$S604-4,0)&amp;"")</f>
        <v/>
      </c>
      <c r="E604" s="161" t="str">
        <f ca="1">IF(ISERROR($S604),"",OFFSET('Smelter Reference List'!$D$4,$S604-4,0)&amp;"")</f>
        <v/>
      </c>
      <c r="F604" s="161" t="str">
        <f ca="1">IF(ISERROR($S604),"",OFFSET('Smelter Reference List'!$E$4,$S604-4,0))</f>
        <v/>
      </c>
      <c r="G604" s="161" t="str">
        <f ca="1">IF(C604=$U$4,"Enter smelter details", IF(ISERROR($S604),"",OFFSET('Smelter Reference List'!$F$4,$S604-4,0)))</f>
        <v/>
      </c>
      <c r="H604" s="247" t="str">
        <f ca="1">IF(ISERROR($S604),"",OFFSET('Smelter Reference List'!$G$4,$S604-4,0))</f>
        <v/>
      </c>
      <c r="I604" s="248" t="str">
        <f ca="1">IF(ISERROR($S604),"",OFFSET('Smelter Reference List'!$H$4,$S604-4,0))</f>
        <v/>
      </c>
      <c r="J604" s="248" t="str">
        <f ca="1">IF(ISERROR($S604),"",OFFSET('Smelter Reference List'!$I$4,$S604-4,0))</f>
        <v/>
      </c>
      <c r="K604" s="245"/>
      <c r="L604" s="245"/>
      <c r="M604" s="245"/>
      <c r="N604" s="245"/>
      <c r="O604" s="245"/>
      <c r="P604" s="245"/>
      <c r="Q604" s="246"/>
      <c r="R604" s="233"/>
      <c r="S604" s="234" t="e">
        <f>IF(C604="",NA(),MATCH($B604&amp;$C604,'Smelter Reference List'!$J:$J,0))</f>
        <v>#N/A</v>
      </c>
      <c r="T604" s="235"/>
      <c r="U604" s="235">
        <f t="shared" ca="1" si="20"/>
        <v>0</v>
      </c>
      <c r="V604" s="235"/>
      <c r="W604" s="235"/>
      <c r="Y604" s="228" t="str">
        <f t="shared" si="21"/>
        <v/>
      </c>
    </row>
    <row r="605" spans="1:25" s="228" customFormat="1" ht="20.25">
      <c r="A605" s="257"/>
      <c r="B605" s="232" t="str">
        <f>IF(LEN(A605)=0,"",INDEX('Smelter Reference List'!$A:$A,MATCH($A605,'Smelter Reference List'!$E:$E,0)))</f>
        <v/>
      </c>
      <c r="C605" s="297" t="str">
        <f>IF(LEN(A605)=0,"",INDEX('Smelter Reference List'!$C:$C,MATCH($A605,'Smelter Reference List'!$E:$E,0)))</f>
        <v/>
      </c>
      <c r="D605" s="161" t="str">
        <f ca="1">IF(ISERROR($S605),"",OFFSET('Smelter Reference List'!$C$4,$S605-4,0)&amp;"")</f>
        <v/>
      </c>
      <c r="E605" s="161" t="str">
        <f ca="1">IF(ISERROR($S605),"",OFFSET('Smelter Reference List'!$D$4,$S605-4,0)&amp;"")</f>
        <v/>
      </c>
      <c r="F605" s="161" t="str">
        <f ca="1">IF(ISERROR($S605),"",OFFSET('Smelter Reference List'!$E$4,$S605-4,0))</f>
        <v/>
      </c>
      <c r="G605" s="161" t="str">
        <f ca="1">IF(C605=$U$4,"Enter smelter details", IF(ISERROR($S605),"",OFFSET('Smelter Reference List'!$F$4,$S605-4,0)))</f>
        <v/>
      </c>
      <c r="H605" s="247" t="str">
        <f ca="1">IF(ISERROR($S605),"",OFFSET('Smelter Reference List'!$G$4,$S605-4,0))</f>
        <v/>
      </c>
      <c r="I605" s="248" t="str">
        <f ca="1">IF(ISERROR($S605),"",OFFSET('Smelter Reference List'!$H$4,$S605-4,0))</f>
        <v/>
      </c>
      <c r="J605" s="248" t="str">
        <f ca="1">IF(ISERROR($S605),"",OFFSET('Smelter Reference List'!$I$4,$S605-4,0))</f>
        <v/>
      </c>
      <c r="K605" s="245"/>
      <c r="L605" s="245"/>
      <c r="M605" s="245"/>
      <c r="N605" s="245"/>
      <c r="O605" s="245"/>
      <c r="P605" s="245"/>
      <c r="Q605" s="246"/>
      <c r="R605" s="233"/>
      <c r="S605" s="234" t="e">
        <f>IF(C605="",NA(),MATCH($B605&amp;$C605,'Smelter Reference List'!$J:$J,0))</f>
        <v>#N/A</v>
      </c>
      <c r="T605" s="235"/>
      <c r="U605" s="235">
        <f t="shared" ca="1" si="20"/>
        <v>0</v>
      </c>
      <c r="V605" s="235"/>
      <c r="W605" s="235"/>
      <c r="Y605" s="228" t="str">
        <f t="shared" si="21"/>
        <v/>
      </c>
    </row>
    <row r="606" spans="1:25" s="228" customFormat="1" ht="20.25">
      <c r="A606" s="257"/>
      <c r="B606" s="232" t="str">
        <f>IF(LEN(A606)=0,"",INDEX('Smelter Reference List'!$A:$A,MATCH($A606,'Smelter Reference List'!$E:$E,0)))</f>
        <v/>
      </c>
      <c r="C606" s="297" t="str">
        <f>IF(LEN(A606)=0,"",INDEX('Smelter Reference List'!$C:$C,MATCH($A606,'Smelter Reference List'!$E:$E,0)))</f>
        <v/>
      </c>
      <c r="D606" s="161" t="str">
        <f ca="1">IF(ISERROR($S606),"",OFFSET('Smelter Reference List'!$C$4,$S606-4,0)&amp;"")</f>
        <v/>
      </c>
      <c r="E606" s="161" t="str">
        <f ca="1">IF(ISERROR($S606),"",OFFSET('Smelter Reference List'!$D$4,$S606-4,0)&amp;"")</f>
        <v/>
      </c>
      <c r="F606" s="161" t="str">
        <f ca="1">IF(ISERROR($S606),"",OFFSET('Smelter Reference List'!$E$4,$S606-4,0))</f>
        <v/>
      </c>
      <c r="G606" s="161" t="str">
        <f ca="1">IF(C606=$U$4,"Enter smelter details", IF(ISERROR($S606),"",OFFSET('Smelter Reference List'!$F$4,$S606-4,0)))</f>
        <v/>
      </c>
      <c r="H606" s="247" t="str">
        <f ca="1">IF(ISERROR($S606),"",OFFSET('Smelter Reference List'!$G$4,$S606-4,0))</f>
        <v/>
      </c>
      <c r="I606" s="248" t="str">
        <f ca="1">IF(ISERROR($S606),"",OFFSET('Smelter Reference List'!$H$4,$S606-4,0))</f>
        <v/>
      </c>
      <c r="J606" s="248" t="str">
        <f ca="1">IF(ISERROR($S606),"",OFFSET('Smelter Reference List'!$I$4,$S606-4,0))</f>
        <v/>
      </c>
      <c r="K606" s="245"/>
      <c r="L606" s="245"/>
      <c r="M606" s="245"/>
      <c r="N606" s="245"/>
      <c r="O606" s="245"/>
      <c r="P606" s="245"/>
      <c r="Q606" s="246"/>
      <c r="R606" s="233"/>
      <c r="S606" s="234" t="e">
        <f>IF(C606="",NA(),MATCH($B606&amp;$C606,'Smelter Reference List'!$J:$J,0))</f>
        <v>#N/A</v>
      </c>
      <c r="T606" s="235"/>
      <c r="U606" s="235">
        <f t="shared" ca="1" si="20"/>
        <v>0</v>
      </c>
      <c r="V606" s="235"/>
      <c r="W606" s="235"/>
      <c r="Y606" s="228" t="str">
        <f t="shared" si="21"/>
        <v/>
      </c>
    </row>
    <row r="607" spans="1:25" s="228" customFormat="1" ht="20.25">
      <c r="A607" s="257"/>
      <c r="B607" s="232" t="str">
        <f>IF(LEN(A607)=0,"",INDEX('Smelter Reference List'!$A:$A,MATCH($A607,'Smelter Reference List'!$E:$E,0)))</f>
        <v/>
      </c>
      <c r="C607" s="297" t="str">
        <f>IF(LEN(A607)=0,"",INDEX('Smelter Reference List'!$C:$C,MATCH($A607,'Smelter Reference List'!$E:$E,0)))</f>
        <v/>
      </c>
      <c r="D607" s="161" t="str">
        <f ca="1">IF(ISERROR($S607),"",OFFSET('Smelter Reference List'!$C$4,$S607-4,0)&amp;"")</f>
        <v/>
      </c>
      <c r="E607" s="161" t="str">
        <f ca="1">IF(ISERROR($S607),"",OFFSET('Smelter Reference List'!$D$4,$S607-4,0)&amp;"")</f>
        <v/>
      </c>
      <c r="F607" s="161" t="str">
        <f ca="1">IF(ISERROR($S607),"",OFFSET('Smelter Reference List'!$E$4,$S607-4,0))</f>
        <v/>
      </c>
      <c r="G607" s="161" t="str">
        <f ca="1">IF(C607=$U$4,"Enter smelter details", IF(ISERROR($S607),"",OFFSET('Smelter Reference List'!$F$4,$S607-4,0)))</f>
        <v/>
      </c>
      <c r="H607" s="247" t="str">
        <f ca="1">IF(ISERROR($S607),"",OFFSET('Smelter Reference List'!$G$4,$S607-4,0))</f>
        <v/>
      </c>
      <c r="I607" s="248" t="str">
        <f ca="1">IF(ISERROR($S607),"",OFFSET('Smelter Reference List'!$H$4,$S607-4,0))</f>
        <v/>
      </c>
      <c r="J607" s="248" t="str">
        <f ca="1">IF(ISERROR($S607),"",OFFSET('Smelter Reference List'!$I$4,$S607-4,0))</f>
        <v/>
      </c>
      <c r="K607" s="245"/>
      <c r="L607" s="245"/>
      <c r="M607" s="245"/>
      <c r="N607" s="245"/>
      <c r="O607" s="245"/>
      <c r="P607" s="245"/>
      <c r="Q607" s="246"/>
      <c r="R607" s="233"/>
      <c r="S607" s="234" t="e">
        <f>IF(C607="",NA(),MATCH($B607&amp;$C607,'Smelter Reference List'!$J:$J,0))</f>
        <v>#N/A</v>
      </c>
      <c r="T607" s="235"/>
      <c r="U607" s="235">
        <f t="shared" ca="1" si="20"/>
        <v>0</v>
      </c>
      <c r="V607" s="235"/>
      <c r="W607" s="235"/>
      <c r="Y607" s="228" t="str">
        <f t="shared" si="21"/>
        <v/>
      </c>
    </row>
    <row r="608" spans="1:25" s="228" customFormat="1" ht="20.25">
      <c r="A608" s="257"/>
      <c r="B608" s="232" t="str">
        <f>IF(LEN(A608)=0,"",INDEX('Smelter Reference List'!$A:$A,MATCH($A608,'Smelter Reference List'!$E:$E,0)))</f>
        <v/>
      </c>
      <c r="C608" s="297" t="str">
        <f>IF(LEN(A608)=0,"",INDEX('Smelter Reference List'!$C:$C,MATCH($A608,'Smelter Reference List'!$E:$E,0)))</f>
        <v/>
      </c>
      <c r="D608" s="161" t="str">
        <f ca="1">IF(ISERROR($S608),"",OFFSET('Smelter Reference List'!$C$4,$S608-4,0)&amp;"")</f>
        <v/>
      </c>
      <c r="E608" s="161" t="str">
        <f ca="1">IF(ISERROR($S608),"",OFFSET('Smelter Reference List'!$D$4,$S608-4,0)&amp;"")</f>
        <v/>
      </c>
      <c r="F608" s="161" t="str">
        <f ca="1">IF(ISERROR($S608),"",OFFSET('Smelter Reference List'!$E$4,$S608-4,0))</f>
        <v/>
      </c>
      <c r="G608" s="161" t="str">
        <f ca="1">IF(C608=$U$4,"Enter smelter details", IF(ISERROR($S608),"",OFFSET('Smelter Reference List'!$F$4,$S608-4,0)))</f>
        <v/>
      </c>
      <c r="H608" s="247" t="str">
        <f ca="1">IF(ISERROR($S608),"",OFFSET('Smelter Reference List'!$G$4,$S608-4,0))</f>
        <v/>
      </c>
      <c r="I608" s="248" t="str">
        <f ca="1">IF(ISERROR($S608),"",OFFSET('Smelter Reference List'!$H$4,$S608-4,0))</f>
        <v/>
      </c>
      <c r="J608" s="248" t="str">
        <f ca="1">IF(ISERROR($S608),"",OFFSET('Smelter Reference List'!$I$4,$S608-4,0))</f>
        <v/>
      </c>
      <c r="K608" s="245"/>
      <c r="L608" s="245"/>
      <c r="M608" s="245"/>
      <c r="N608" s="245"/>
      <c r="O608" s="245"/>
      <c r="P608" s="245"/>
      <c r="Q608" s="246"/>
      <c r="R608" s="233"/>
      <c r="S608" s="234" t="e">
        <f>IF(C608="",NA(),MATCH($B608&amp;$C608,'Smelter Reference List'!$J:$J,0))</f>
        <v>#N/A</v>
      </c>
      <c r="T608" s="235"/>
      <c r="U608" s="235">
        <f t="shared" ca="1" si="20"/>
        <v>0</v>
      </c>
      <c r="V608" s="235"/>
      <c r="W608" s="235"/>
      <c r="Y608" s="228" t="str">
        <f t="shared" si="21"/>
        <v/>
      </c>
    </row>
    <row r="609" spans="1:25" s="228" customFormat="1" ht="20.25">
      <c r="A609" s="257"/>
      <c r="B609" s="232" t="str">
        <f>IF(LEN(A609)=0,"",INDEX('Smelter Reference List'!$A:$A,MATCH($A609,'Smelter Reference List'!$E:$E,0)))</f>
        <v/>
      </c>
      <c r="C609" s="297" t="str">
        <f>IF(LEN(A609)=0,"",INDEX('Smelter Reference List'!$C:$C,MATCH($A609,'Smelter Reference List'!$E:$E,0)))</f>
        <v/>
      </c>
      <c r="D609" s="161" t="str">
        <f ca="1">IF(ISERROR($S609),"",OFFSET('Smelter Reference List'!$C$4,$S609-4,0)&amp;"")</f>
        <v/>
      </c>
      <c r="E609" s="161" t="str">
        <f ca="1">IF(ISERROR($S609),"",OFFSET('Smelter Reference List'!$D$4,$S609-4,0)&amp;"")</f>
        <v/>
      </c>
      <c r="F609" s="161" t="str">
        <f ca="1">IF(ISERROR($S609),"",OFFSET('Smelter Reference List'!$E$4,$S609-4,0))</f>
        <v/>
      </c>
      <c r="G609" s="161" t="str">
        <f ca="1">IF(C609=$U$4,"Enter smelter details", IF(ISERROR($S609),"",OFFSET('Smelter Reference List'!$F$4,$S609-4,0)))</f>
        <v/>
      </c>
      <c r="H609" s="247" t="str">
        <f ca="1">IF(ISERROR($S609),"",OFFSET('Smelter Reference List'!$G$4,$S609-4,0))</f>
        <v/>
      </c>
      <c r="I609" s="248" t="str">
        <f ca="1">IF(ISERROR($S609),"",OFFSET('Smelter Reference List'!$H$4,$S609-4,0))</f>
        <v/>
      </c>
      <c r="J609" s="248" t="str">
        <f ca="1">IF(ISERROR($S609),"",OFFSET('Smelter Reference List'!$I$4,$S609-4,0))</f>
        <v/>
      </c>
      <c r="K609" s="245"/>
      <c r="L609" s="245"/>
      <c r="M609" s="245"/>
      <c r="N609" s="245"/>
      <c r="O609" s="245"/>
      <c r="P609" s="245"/>
      <c r="Q609" s="246"/>
      <c r="R609" s="233"/>
      <c r="S609" s="234" t="e">
        <f>IF(C609="",NA(),MATCH($B609&amp;$C609,'Smelter Reference List'!$J:$J,0))</f>
        <v>#N/A</v>
      </c>
      <c r="T609" s="235"/>
      <c r="U609" s="235">
        <f t="shared" ca="1" si="20"/>
        <v>0</v>
      </c>
      <c r="V609" s="235"/>
      <c r="W609" s="235"/>
      <c r="Y609" s="228" t="str">
        <f t="shared" si="21"/>
        <v/>
      </c>
    </row>
    <row r="610" spans="1:25" s="228" customFormat="1" ht="20.25">
      <c r="A610" s="257"/>
      <c r="B610" s="232" t="str">
        <f>IF(LEN(A610)=0,"",INDEX('Smelter Reference List'!$A:$A,MATCH($A610,'Smelter Reference List'!$E:$E,0)))</f>
        <v/>
      </c>
      <c r="C610" s="297" t="str">
        <f>IF(LEN(A610)=0,"",INDEX('Smelter Reference List'!$C:$C,MATCH($A610,'Smelter Reference List'!$E:$E,0)))</f>
        <v/>
      </c>
      <c r="D610" s="161" t="str">
        <f ca="1">IF(ISERROR($S610),"",OFFSET('Smelter Reference List'!$C$4,$S610-4,0)&amp;"")</f>
        <v/>
      </c>
      <c r="E610" s="161" t="str">
        <f ca="1">IF(ISERROR($S610),"",OFFSET('Smelter Reference List'!$D$4,$S610-4,0)&amp;"")</f>
        <v/>
      </c>
      <c r="F610" s="161" t="str">
        <f ca="1">IF(ISERROR($S610),"",OFFSET('Smelter Reference List'!$E$4,$S610-4,0))</f>
        <v/>
      </c>
      <c r="G610" s="161" t="str">
        <f ca="1">IF(C610=$U$4,"Enter smelter details", IF(ISERROR($S610),"",OFFSET('Smelter Reference List'!$F$4,$S610-4,0)))</f>
        <v/>
      </c>
      <c r="H610" s="247" t="str">
        <f ca="1">IF(ISERROR($S610),"",OFFSET('Smelter Reference List'!$G$4,$S610-4,0))</f>
        <v/>
      </c>
      <c r="I610" s="248" t="str">
        <f ca="1">IF(ISERROR($S610),"",OFFSET('Smelter Reference List'!$H$4,$S610-4,0))</f>
        <v/>
      </c>
      <c r="J610" s="248" t="str">
        <f ca="1">IF(ISERROR($S610),"",OFFSET('Smelter Reference List'!$I$4,$S610-4,0))</f>
        <v/>
      </c>
      <c r="K610" s="245"/>
      <c r="L610" s="245"/>
      <c r="M610" s="245"/>
      <c r="N610" s="245"/>
      <c r="O610" s="245"/>
      <c r="P610" s="245"/>
      <c r="Q610" s="246"/>
      <c r="R610" s="233"/>
      <c r="S610" s="234" t="e">
        <f>IF(C610="",NA(),MATCH($B610&amp;$C610,'Smelter Reference List'!$J:$J,0))</f>
        <v>#N/A</v>
      </c>
      <c r="T610" s="235"/>
      <c r="U610" s="235">
        <f t="shared" ca="1" si="20"/>
        <v>0</v>
      </c>
      <c r="V610" s="235"/>
      <c r="W610" s="235"/>
      <c r="Y610" s="228" t="str">
        <f t="shared" si="21"/>
        <v/>
      </c>
    </row>
    <row r="611" spans="1:25" s="228" customFormat="1" ht="20.25">
      <c r="A611" s="257"/>
      <c r="B611" s="232" t="str">
        <f>IF(LEN(A611)=0,"",INDEX('Smelter Reference List'!$A:$A,MATCH($A611,'Smelter Reference List'!$E:$E,0)))</f>
        <v/>
      </c>
      <c r="C611" s="297" t="str">
        <f>IF(LEN(A611)=0,"",INDEX('Smelter Reference List'!$C:$C,MATCH($A611,'Smelter Reference List'!$E:$E,0)))</f>
        <v/>
      </c>
      <c r="D611" s="161" t="str">
        <f ca="1">IF(ISERROR($S611),"",OFFSET('Smelter Reference List'!$C$4,$S611-4,0)&amp;"")</f>
        <v/>
      </c>
      <c r="E611" s="161" t="str">
        <f ca="1">IF(ISERROR($S611),"",OFFSET('Smelter Reference List'!$D$4,$S611-4,0)&amp;"")</f>
        <v/>
      </c>
      <c r="F611" s="161" t="str">
        <f ca="1">IF(ISERROR($S611),"",OFFSET('Smelter Reference List'!$E$4,$S611-4,0))</f>
        <v/>
      </c>
      <c r="G611" s="161" t="str">
        <f ca="1">IF(C611=$U$4,"Enter smelter details", IF(ISERROR($S611),"",OFFSET('Smelter Reference List'!$F$4,$S611-4,0)))</f>
        <v/>
      </c>
      <c r="H611" s="247" t="str">
        <f ca="1">IF(ISERROR($S611),"",OFFSET('Smelter Reference List'!$G$4,$S611-4,0))</f>
        <v/>
      </c>
      <c r="I611" s="248" t="str">
        <f ca="1">IF(ISERROR($S611),"",OFFSET('Smelter Reference List'!$H$4,$S611-4,0))</f>
        <v/>
      </c>
      <c r="J611" s="248" t="str">
        <f ca="1">IF(ISERROR($S611),"",OFFSET('Smelter Reference List'!$I$4,$S611-4,0))</f>
        <v/>
      </c>
      <c r="K611" s="245"/>
      <c r="L611" s="245"/>
      <c r="M611" s="245"/>
      <c r="N611" s="245"/>
      <c r="O611" s="245"/>
      <c r="P611" s="245"/>
      <c r="Q611" s="246"/>
      <c r="R611" s="233"/>
      <c r="S611" s="234" t="e">
        <f>IF(C611="",NA(),MATCH($B611&amp;$C611,'Smelter Reference List'!$J:$J,0))</f>
        <v>#N/A</v>
      </c>
      <c r="T611" s="235"/>
      <c r="U611" s="235">
        <f t="shared" ca="1" si="20"/>
        <v>0</v>
      </c>
      <c r="V611" s="235"/>
      <c r="W611" s="235"/>
      <c r="Y611" s="228" t="str">
        <f t="shared" si="21"/>
        <v/>
      </c>
    </row>
    <row r="612" spans="1:25" s="228" customFormat="1" ht="20.25">
      <c r="A612" s="257"/>
      <c r="B612" s="232" t="str">
        <f>IF(LEN(A612)=0,"",INDEX('Smelter Reference List'!$A:$A,MATCH($A612,'Smelter Reference List'!$E:$E,0)))</f>
        <v/>
      </c>
      <c r="C612" s="297" t="str">
        <f>IF(LEN(A612)=0,"",INDEX('Smelter Reference List'!$C:$C,MATCH($A612,'Smelter Reference List'!$E:$E,0)))</f>
        <v/>
      </c>
      <c r="D612" s="161" t="str">
        <f ca="1">IF(ISERROR($S612),"",OFFSET('Smelter Reference List'!$C$4,$S612-4,0)&amp;"")</f>
        <v/>
      </c>
      <c r="E612" s="161" t="str">
        <f ca="1">IF(ISERROR($S612),"",OFFSET('Smelter Reference List'!$D$4,$S612-4,0)&amp;"")</f>
        <v/>
      </c>
      <c r="F612" s="161" t="str">
        <f ca="1">IF(ISERROR($S612),"",OFFSET('Smelter Reference List'!$E$4,$S612-4,0))</f>
        <v/>
      </c>
      <c r="G612" s="161" t="str">
        <f ca="1">IF(C612=$U$4,"Enter smelter details", IF(ISERROR($S612),"",OFFSET('Smelter Reference List'!$F$4,$S612-4,0)))</f>
        <v/>
      </c>
      <c r="H612" s="247" t="str">
        <f ca="1">IF(ISERROR($S612),"",OFFSET('Smelter Reference List'!$G$4,$S612-4,0))</f>
        <v/>
      </c>
      <c r="I612" s="248" t="str">
        <f ca="1">IF(ISERROR($S612),"",OFFSET('Smelter Reference List'!$H$4,$S612-4,0))</f>
        <v/>
      </c>
      <c r="J612" s="248" t="str">
        <f ca="1">IF(ISERROR($S612),"",OFFSET('Smelter Reference List'!$I$4,$S612-4,0))</f>
        <v/>
      </c>
      <c r="K612" s="245"/>
      <c r="L612" s="245"/>
      <c r="M612" s="245"/>
      <c r="N612" s="245"/>
      <c r="O612" s="245"/>
      <c r="P612" s="245"/>
      <c r="Q612" s="246"/>
      <c r="R612" s="233"/>
      <c r="S612" s="234" t="e">
        <f>IF(C612="",NA(),MATCH($B612&amp;$C612,'Smelter Reference List'!$J:$J,0))</f>
        <v>#N/A</v>
      </c>
      <c r="T612" s="235"/>
      <c r="U612" s="235">
        <f t="shared" ca="1" si="20"/>
        <v>0</v>
      </c>
      <c r="V612" s="235"/>
      <c r="W612" s="235"/>
      <c r="Y612" s="228" t="str">
        <f t="shared" si="21"/>
        <v/>
      </c>
    </row>
    <row r="613" spans="1:25" s="228" customFormat="1" ht="20.25">
      <c r="A613" s="257"/>
      <c r="B613" s="232" t="str">
        <f>IF(LEN(A613)=0,"",INDEX('Smelter Reference List'!$A:$A,MATCH($A613,'Smelter Reference List'!$E:$E,0)))</f>
        <v/>
      </c>
      <c r="C613" s="297" t="str">
        <f>IF(LEN(A613)=0,"",INDEX('Smelter Reference List'!$C:$C,MATCH($A613,'Smelter Reference List'!$E:$E,0)))</f>
        <v/>
      </c>
      <c r="D613" s="161" t="str">
        <f ca="1">IF(ISERROR($S613),"",OFFSET('Smelter Reference List'!$C$4,$S613-4,0)&amp;"")</f>
        <v/>
      </c>
      <c r="E613" s="161" t="str">
        <f ca="1">IF(ISERROR($S613),"",OFFSET('Smelter Reference List'!$D$4,$S613-4,0)&amp;"")</f>
        <v/>
      </c>
      <c r="F613" s="161" t="str">
        <f ca="1">IF(ISERROR($S613),"",OFFSET('Smelter Reference List'!$E$4,$S613-4,0))</f>
        <v/>
      </c>
      <c r="G613" s="161" t="str">
        <f ca="1">IF(C613=$U$4,"Enter smelter details", IF(ISERROR($S613),"",OFFSET('Smelter Reference List'!$F$4,$S613-4,0)))</f>
        <v/>
      </c>
      <c r="H613" s="247" t="str">
        <f ca="1">IF(ISERROR($S613),"",OFFSET('Smelter Reference List'!$G$4,$S613-4,0))</f>
        <v/>
      </c>
      <c r="I613" s="248" t="str">
        <f ca="1">IF(ISERROR($S613),"",OFFSET('Smelter Reference List'!$H$4,$S613-4,0))</f>
        <v/>
      </c>
      <c r="J613" s="248" t="str">
        <f ca="1">IF(ISERROR($S613),"",OFFSET('Smelter Reference List'!$I$4,$S613-4,0))</f>
        <v/>
      </c>
      <c r="K613" s="245"/>
      <c r="L613" s="245"/>
      <c r="M613" s="245"/>
      <c r="N613" s="245"/>
      <c r="O613" s="245"/>
      <c r="P613" s="245"/>
      <c r="Q613" s="246"/>
      <c r="R613" s="233"/>
      <c r="S613" s="234" t="e">
        <f>IF(C613="",NA(),MATCH($B613&amp;$C613,'Smelter Reference List'!$J:$J,0))</f>
        <v>#N/A</v>
      </c>
      <c r="T613" s="235"/>
      <c r="U613" s="235">
        <f t="shared" ca="1" si="20"/>
        <v>0</v>
      </c>
      <c r="V613" s="235"/>
      <c r="W613" s="235"/>
      <c r="Y613" s="228" t="str">
        <f t="shared" si="21"/>
        <v/>
      </c>
    </row>
    <row r="614" spans="1:25" s="228" customFormat="1" ht="20.25">
      <c r="A614" s="257"/>
      <c r="B614" s="232" t="str">
        <f>IF(LEN(A614)=0,"",INDEX('Smelter Reference List'!$A:$A,MATCH($A614,'Smelter Reference List'!$E:$E,0)))</f>
        <v/>
      </c>
      <c r="C614" s="297" t="str">
        <f>IF(LEN(A614)=0,"",INDEX('Smelter Reference List'!$C:$C,MATCH($A614,'Smelter Reference List'!$E:$E,0)))</f>
        <v/>
      </c>
      <c r="D614" s="161" t="str">
        <f ca="1">IF(ISERROR($S614),"",OFFSET('Smelter Reference List'!$C$4,$S614-4,0)&amp;"")</f>
        <v/>
      </c>
      <c r="E614" s="161" t="str">
        <f ca="1">IF(ISERROR($S614),"",OFFSET('Smelter Reference List'!$D$4,$S614-4,0)&amp;"")</f>
        <v/>
      </c>
      <c r="F614" s="161" t="str">
        <f ca="1">IF(ISERROR($S614),"",OFFSET('Smelter Reference List'!$E$4,$S614-4,0))</f>
        <v/>
      </c>
      <c r="G614" s="161" t="str">
        <f ca="1">IF(C614=$U$4,"Enter smelter details", IF(ISERROR($S614),"",OFFSET('Smelter Reference List'!$F$4,$S614-4,0)))</f>
        <v/>
      </c>
      <c r="H614" s="247" t="str">
        <f ca="1">IF(ISERROR($S614),"",OFFSET('Smelter Reference List'!$G$4,$S614-4,0))</f>
        <v/>
      </c>
      <c r="I614" s="248" t="str">
        <f ca="1">IF(ISERROR($S614),"",OFFSET('Smelter Reference List'!$H$4,$S614-4,0))</f>
        <v/>
      </c>
      <c r="J614" s="248" t="str">
        <f ca="1">IF(ISERROR($S614),"",OFFSET('Smelter Reference List'!$I$4,$S614-4,0))</f>
        <v/>
      </c>
      <c r="K614" s="245"/>
      <c r="L614" s="245"/>
      <c r="M614" s="245"/>
      <c r="N614" s="245"/>
      <c r="O614" s="245"/>
      <c r="P614" s="245"/>
      <c r="Q614" s="246"/>
      <c r="R614" s="233"/>
      <c r="S614" s="234" t="e">
        <f>IF(C614="",NA(),MATCH($B614&amp;$C614,'Smelter Reference List'!$J:$J,0))</f>
        <v>#N/A</v>
      </c>
      <c r="T614" s="235"/>
      <c r="U614" s="235">
        <f t="shared" ca="1" si="20"/>
        <v>0</v>
      </c>
      <c r="V614" s="235"/>
      <c r="W614" s="235"/>
      <c r="Y614" s="228" t="str">
        <f t="shared" si="21"/>
        <v/>
      </c>
    </row>
    <row r="615" spans="1:25" s="228" customFormat="1" ht="20.25">
      <c r="A615" s="257"/>
      <c r="B615" s="232" t="str">
        <f>IF(LEN(A615)=0,"",INDEX('Smelter Reference List'!$A:$A,MATCH($A615,'Smelter Reference List'!$E:$E,0)))</f>
        <v/>
      </c>
      <c r="C615" s="297" t="str">
        <f>IF(LEN(A615)=0,"",INDEX('Smelter Reference List'!$C:$C,MATCH($A615,'Smelter Reference List'!$E:$E,0)))</f>
        <v/>
      </c>
      <c r="D615" s="161" t="str">
        <f ca="1">IF(ISERROR($S615),"",OFFSET('Smelter Reference List'!$C$4,$S615-4,0)&amp;"")</f>
        <v/>
      </c>
      <c r="E615" s="161" t="str">
        <f ca="1">IF(ISERROR($S615),"",OFFSET('Smelter Reference List'!$D$4,$S615-4,0)&amp;"")</f>
        <v/>
      </c>
      <c r="F615" s="161" t="str">
        <f ca="1">IF(ISERROR($S615),"",OFFSET('Smelter Reference List'!$E$4,$S615-4,0))</f>
        <v/>
      </c>
      <c r="G615" s="161" t="str">
        <f ca="1">IF(C615=$U$4,"Enter smelter details", IF(ISERROR($S615),"",OFFSET('Smelter Reference List'!$F$4,$S615-4,0)))</f>
        <v/>
      </c>
      <c r="H615" s="247" t="str">
        <f ca="1">IF(ISERROR($S615),"",OFFSET('Smelter Reference List'!$G$4,$S615-4,0))</f>
        <v/>
      </c>
      <c r="I615" s="248" t="str">
        <f ca="1">IF(ISERROR($S615),"",OFFSET('Smelter Reference List'!$H$4,$S615-4,0))</f>
        <v/>
      </c>
      <c r="J615" s="248" t="str">
        <f ca="1">IF(ISERROR($S615),"",OFFSET('Smelter Reference List'!$I$4,$S615-4,0))</f>
        <v/>
      </c>
      <c r="K615" s="245"/>
      <c r="L615" s="245"/>
      <c r="M615" s="245"/>
      <c r="N615" s="245"/>
      <c r="O615" s="245"/>
      <c r="P615" s="245"/>
      <c r="Q615" s="246"/>
      <c r="R615" s="233"/>
      <c r="S615" s="234" t="e">
        <f>IF(C615="",NA(),MATCH($B615&amp;$C615,'Smelter Reference List'!$J:$J,0))</f>
        <v>#N/A</v>
      </c>
      <c r="T615" s="235"/>
      <c r="U615" s="235">
        <f t="shared" ca="1" si="20"/>
        <v>0</v>
      </c>
      <c r="V615" s="235"/>
      <c r="W615" s="235"/>
      <c r="Y615" s="228" t="str">
        <f t="shared" si="21"/>
        <v/>
      </c>
    </row>
    <row r="616" spans="1:25" s="228" customFormat="1" ht="20.25">
      <c r="A616" s="257"/>
      <c r="B616" s="232" t="str">
        <f>IF(LEN(A616)=0,"",INDEX('Smelter Reference List'!$A:$A,MATCH($A616,'Smelter Reference List'!$E:$E,0)))</f>
        <v/>
      </c>
      <c r="C616" s="297" t="str">
        <f>IF(LEN(A616)=0,"",INDEX('Smelter Reference List'!$C:$C,MATCH($A616,'Smelter Reference List'!$E:$E,0)))</f>
        <v/>
      </c>
      <c r="D616" s="161" t="str">
        <f ca="1">IF(ISERROR($S616),"",OFFSET('Smelter Reference List'!$C$4,$S616-4,0)&amp;"")</f>
        <v/>
      </c>
      <c r="E616" s="161" t="str">
        <f ca="1">IF(ISERROR($S616),"",OFFSET('Smelter Reference List'!$D$4,$S616-4,0)&amp;"")</f>
        <v/>
      </c>
      <c r="F616" s="161" t="str">
        <f ca="1">IF(ISERROR($S616),"",OFFSET('Smelter Reference List'!$E$4,$S616-4,0))</f>
        <v/>
      </c>
      <c r="G616" s="161" t="str">
        <f ca="1">IF(C616=$U$4,"Enter smelter details", IF(ISERROR($S616),"",OFFSET('Smelter Reference List'!$F$4,$S616-4,0)))</f>
        <v/>
      </c>
      <c r="H616" s="247" t="str">
        <f ca="1">IF(ISERROR($S616),"",OFFSET('Smelter Reference List'!$G$4,$S616-4,0))</f>
        <v/>
      </c>
      <c r="I616" s="248" t="str">
        <f ca="1">IF(ISERROR($S616),"",OFFSET('Smelter Reference List'!$H$4,$S616-4,0))</f>
        <v/>
      </c>
      <c r="J616" s="248" t="str">
        <f ca="1">IF(ISERROR($S616),"",OFFSET('Smelter Reference List'!$I$4,$S616-4,0))</f>
        <v/>
      </c>
      <c r="K616" s="245"/>
      <c r="L616" s="245"/>
      <c r="M616" s="245"/>
      <c r="N616" s="245"/>
      <c r="O616" s="245"/>
      <c r="P616" s="245"/>
      <c r="Q616" s="246"/>
      <c r="R616" s="233"/>
      <c r="S616" s="234" t="e">
        <f>IF(C616="",NA(),MATCH($B616&amp;$C616,'Smelter Reference List'!$J:$J,0))</f>
        <v>#N/A</v>
      </c>
      <c r="T616" s="235"/>
      <c r="U616" s="235">
        <f t="shared" ca="1" si="20"/>
        <v>0</v>
      </c>
      <c r="V616" s="235"/>
      <c r="W616" s="235"/>
      <c r="Y616" s="228" t="str">
        <f t="shared" si="21"/>
        <v/>
      </c>
    </row>
    <row r="617" spans="1:25" s="228" customFormat="1" ht="20.25">
      <c r="A617" s="257"/>
      <c r="B617" s="232" t="str">
        <f>IF(LEN(A617)=0,"",INDEX('Smelter Reference List'!$A:$A,MATCH($A617,'Smelter Reference List'!$E:$E,0)))</f>
        <v/>
      </c>
      <c r="C617" s="297" t="str">
        <f>IF(LEN(A617)=0,"",INDEX('Smelter Reference List'!$C:$C,MATCH($A617,'Smelter Reference List'!$E:$E,0)))</f>
        <v/>
      </c>
      <c r="D617" s="161" t="str">
        <f ca="1">IF(ISERROR($S617),"",OFFSET('Smelter Reference List'!$C$4,$S617-4,0)&amp;"")</f>
        <v/>
      </c>
      <c r="E617" s="161" t="str">
        <f ca="1">IF(ISERROR($S617),"",OFFSET('Smelter Reference List'!$D$4,$S617-4,0)&amp;"")</f>
        <v/>
      </c>
      <c r="F617" s="161" t="str">
        <f ca="1">IF(ISERROR($S617),"",OFFSET('Smelter Reference List'!$E$4,$S617-4,0))</f>
        <v/>
      </c>
      <c r="G617" s="161" t="str">
        <f ca="1">IF(C617=$U$4,"Enter smelter details", IF(ISERROR($S617),"",OFFSET('Smelter Reference List'!$F$4,$S617-4,0)))</f>
        <v/>
      </c>
      <c r="H617" s="247" t="str">
        <f ca="1">IF(ISERROR($S617),"",OFFSET('Smelter Reference List'!$G$4,$S617-4,0))</f>
        <v/>
      </c>
      <c r="I617" s="248" t="str">
        <f ca="1">IF(ISERROR($S617),"",OFFSET('Smelter Reference List'!$H$4,$S617-4,0))</f>
        <v/>
      </c>
      <c r="J617" s="248" t="str">
        <f ca="1">IF(ISERROR($S617),"",OFFSET('Smelter Reference List'!$I$4,$S617-4,0))</f>
        <v/>
      </c>
      <c r="K617" s="245"/>
      <c r="L617" s="245"/>
      <c r="M617" s="245"/>
      <c r="N617" s="245"/>
      <c r="O617" s="245"/>
      <c r="P617" s="245"/>
      <c r="Q617" s="246"/>
      <c r="R617" s="233"/>
      <c r="S617" s="234" t="e">
        <f>IF(C617="",NA(),MATCH($B617&amp;$C617,'Smelter Reference List'!$J:$J,0))</f>
        <v>#N/A</v>
      </c>
      <c r="T617" s="235"/>
      <c r="U617" s="235">
        <f t="shared" ca="1" si="20"/>
        <v>0</v>
      </c>
      <c r="V617" s="235"/>
      <c r="W617" s="235"/>
      <c r="Y617" s="228" t="str">
        <f t="shared" si="21"/>
        <v/>
      </c>
    </row>
    <row r="618" spans="1:25" s="228" customFormat="1" ht="20.25">
      <c r="A618" s="257"/>
      <c r="B618" s="232" t="str">
        <f>IF(LEN(A618)=0,"",INDEX('Smelter Reference List'!$A:$A,MATCH($A618,'Smelter Reference List'!$E:$E,0)))</f>
        <v/>
      </c>
      <c r="C618" s="297" t="str">
        <f>IF(LEN(A618)=0,"",INDEX('Smelter Reference List'!$C:$C,MATCH($A618,'Smelter Reference List'!$E:$E,0)))</f>
        <v/>
      </c>
      <c r="D618" s="161" t="str">
        <f ca="1">IF(ISERROR($S618),"",OFFSET('Smelter Reference List'!$C$4,$S618-4,0)&amp;"")</f>
        <v/>
      </c>
      <c r="E618" s="161" t="str">
        <f ca="1">IF(ISERROR($S618),"",OFFSET('Smelter Reference List'!$D$4,$S618-4,0)&amp;"")</f>
        <v/>
      </c>
      <c r="F618" s="161" t="str">
        <f ca="1">IF(ISERROR($S618),"",OFFSET('Smelter Reference List'!$E$4,$S618-4,0))</f>
        <v/>
      </c>
      <c r="G618" s="161" t="str">
        <f ca="1">IF(C618=$U$4,"Enter smelter details", IF(ISERROR($S618),"",OFFSET('Smelter Reference List'!$F$4,$S618-4,0)))</f>
        <v/>
      </c>
      <c r="H618" s="247" t="str">
        <f ca="1">IF(ISERROR($S618),"",OFFSET('Smelter Reference List'!$G$4,$S618-4,0))</f>
        <v/>
      </c>
      <c r="I618" s="248" t="str">
        <f ca="1">IF(ISERROR($S618),"",OFFSET('Smelter Reference List'!$H$4,$S618-4,0))</f>
        <v/>
      </c>
      <c r="J618" s="248" t="str">
        <f ca="1">IF(ISERROR($S618),"",OFFSET('Smelter Reference List'!$I$4,$S618-4,0))</f>
        <v/>
      </c>
      <c r="K618" s="245"/>
      <c r="L618" s="245"/>
      <c r="M618" s="245"/>
      <c r="N618" s="245"/>
      <c r="O618" s="245"/>
      <c r="P618" s="245"/>
      <c r="Q618" s="246"/>
      <c r="R618" s="233"/>
      <c r="S618" s="234" t="e">
        <f>IF(C618="",NA(),MATCH($B618&amp;$C618,'Smelter Reference List'!$J:$J,0))</f>
        <v>#N/A</v>
      </c>
      <c r="T618" s="235"/>
      <c r="U618" s="235">
        <f t="shared" ca="1" si="20"/>
        <v>0</v>
      </c>
      <c r="V618" s="235"/>
      <c r="W618" s="235"/>
      <c r="Y618" s="228" t="str">
        <f t="shared" si="21"/>
        <v/>
      </c>
    </row>
    <row r="619" spans="1:25" s="228" customFormat="1" ht="20.25">
      <c r="A619" s="257"/>
      <c r="B619" s="232" t="str">
        <f>IF(LEN(A619)=0,"",INDEX('Smelter Reference List'!$A:$A,MATCH($A619,'Smelter Reference List'!$E:$E,0)))</f>
        <v/>
      </c>
      <c r="C619" s="297" t="str">
        <f>IF(LEN(A619)=0,"",INDEX('Smelter Reference List'!$C:$C,MATCH($A619,'Smelter Reference List'!$E:$E,0)))</f>
        <v/>
      </c>
      <c r="D619" s="161" t="str">
        <f ca="1">IF(ISERROR($S619),"",OFFSET('Smelter Reference List'!$C$4,$S619-4,0)&amp;"")</f>
        <v/>
      </c>
      <c r="E619" s="161" t="str">
        <f ca="1">IF(ISERROR($S619),"",OFFSET('Smelter Reference List'!$D$4,$S619-4,0)&amp;"")</f>
        <v/>
      </c>
      <c r="F619" s="161" t="str">
        <f ca="1">IF(ISERROR($S619),"",OFFSET('Smelter Reference List'!$E$4,$S619-4,0))</f>
        <v/>
      </c>
      <c r="G619" s="161" t="str">
        <f ca="1">IF(C619=$U$4,"Enter smelter details", IF(ISERROR($S619),"",OFFSET('Smelter Reference List'!$F$4,$S619-4,0)))</f>
        <v/>
      </c>
      <c r="H619" s="247" t="str">
        <f ca="1">IF(ISERROR($S619),"",OFFSET('Smelter Reference List'!$G$4,$S619-4,0))</f>
        <v/>
      </c>
      <c r="I619" s="248" t="str">
        <f ca="1">IF(ISERROR($S619),"",OFFSET('Smelter Reference List'!$H$4,$S619-4,0))</f>
        <v/>
      </c>
      <c r="J619" s="248" t="str">
        <f ca="1">IF(ISERROR($S619),"",OFFSET('Smelter Reference List'!$I$4,$S619-4,0))</f>
        <v/>
      </c>
      <c r="K619" s="245"/>
      <c r="L619" s="245"/>
      <c r="M619" s="245"/>
      <c r="N619" s="245"/>
      <c r="O619" s="245"/>
      <c r="P619" s="245"/>
      <c r="Q619" s="246"/>
      <c r="R619" s="233"/>
      <c r="S619" s="234" t="e">
        <f>IF(C619="",NA(),MATCH($B619&amp;$C619,'Smelter Reference List'!$J:$J,0))</f>
        <v>#N/A</v>
      </c>
      <c r="T619" s="235"/>
      <c r="U619" s="235">
        <f t="shared" ca="1" si="20"/>
        <v>0</v>
      </c>
      <c r="V619" s="235"/>
      <c r="W619" s="235"/>
      <c r="Y619" s="228" t="str">
        <f t="shared" si="21"/>
        <v/>
      </c>
    </row>
    <row r="620" spans="1:25" s="228" customFormat="1" ht="20.25">
      <c r="A620" s="257"/>
      <c r="B620" s="232" t="str">
        <f>IF(LEN(A620)=0,"",INDEX('Smelter Reference List'!$A:$A,MATCH($A620,'Smelter Reference List'!$E:$E,0)))</f>
        <v/>
      </c>
      <c r="C620" s="297" t="str">
        <f>IF(LEN(A620)=0,"",INDEX('Smelter Reference List'!$C:$C,MATCH($A620,'Smelter Reference List'!$E:$E,0)))</f>
        <v/>
      </c>
      <c r="D620" s="161" t="str">
        <f ca="1">IF(ISERROR($S620),"",OFFSET('Smelter Reference List'!$C$4,$S620-4,0)&amp;"")</f>
        <v/>
      </c>
      <c r="E620" s="161" t="str">
        <f ca="1">IF(ISERROR($S620),"",OFFSET('Smelter Reference List'!$D$4,$S620-4,0)&amp;"")</f>
        <v/>
      </c>
      <c r="F620" s="161" t="str">
        <f ca="1">IF(ISERROR($S620),"",OFFSET('Smelter Reference List'!$E$4,$S620-4,0))</f>
        <v/>
      </c>
      <c r="G620" s="161" t="str">
        <f ca="1">IF(C620=$U$4,"Enter smelter details", IF(ISERROR($S620),"",OFFSET('Smelter Reference List'!$F$4,$S620-4,0)))</f>
        <v/>
      </c>
      <c r="H620" s="247" t="str">
        <f ca="1">IF(ISERROR($S620),"",OFFSET('Smelter Reference List'!$G$4,$S620-4,0))</f>
        <v/>
      </c>
      <c r="I620" s="248" t="str">
        <f ca="1">IF(ISERROR($S620),"",OFFSET('Smelter Reference List'!$H$4,$S620-4,0))</f>
        <v/>
      </c>
      <c r="J620" s="248" t="str">
        <f ca="1">IF(ISERROR($S620),"",OFFSET('Smelter Reference List'!$I$4,$S620-4,0))</f>
        <v/>
      </c>
      <c r="K620" s="245"/>
      <c r="L620" s="245"/>
      <c r="M620" s="245"/>
      <c r="N620" s="245"/>
      <c r="O620" s="245"/>
      <c r="P620" s="245"/>
      <c r="Q620" s="246"/>
      <c r="R620" s="233"/>
      <c r="S620" s="234" t="e">
        <f>IF(C620="",NA(),MATCH($B620&amp;$C620,'Smelter Reference List'!$J:$J,0))</f>
        <v>#N/A</v>
      </c>
      <c r="T620" s="235"/>
      <c r="U620" s="235">
        <f t="shared" ca="1" si="20"/>
        <v>0</v>
      </c>
      <c r="V620" s="235"/>
      <c r="W620" s="235"/>
      <c r="Y620" s="228" t="str">
        <f t="shared" si="21"/>
        <v/>
      </c>
    </row>
    <row r="621" spans="1:25" s="228" customFormat="1" ht="20.25">
      <c r="A621" s="257"/>
      <c r="B621" s="232" t="str">
        <f>IF(LEN(A621)=0,"",INDEX('Smelter Reference List'!$A:$A,MATCH($A621,'Smelter Reference List'!$E:$E,0)))</f>
        <v/>
      </c>
      <c r="C621" s="297" t="str">
        <f>IF(LEN(A621)=0,"",INDEX('Smelter Reference List'!$C:$C,MATCH($A621,'Smelter Reference List'!$E:$E,0)))</f>
        <v/>
      </c>
      <c r="D621" s="161" t="str">
        <f ca="1">IF(ISERROR($S621),"",OFFSET('Smelter Reference List'!$C$4,$S621-4,0)&amp;"")</f>
        <v/>
      </c>
      <c r="E621" s="161" t="str">
        <f ca="1">IF(ISERROR($S621),"",OFFSET('Smelter Reference List'!$D$4,$S621-4,0)&amp;"")</f>
        <v/>
      </c>
      <c r="F621" s="161" t="str">
        <f ca="1">IF(ISERROR($S621),"",OFFSET('Smelter Reference List'!$E$4,$S621-4,0))</f>
        <v/>
      </c>
      <c r="G621" s="161" t="str">
        <f ca="1">IF(C621=$U$4,"Enter smelter details", IF(ISERROR($S621),"",OFFSET('Smelter Reference List'!$F$4,$S621-4,0)))</f>
        <v/>
      </c>
      <c r="H621" s="247" t="str">
        <f ca="1">IF(ISERROR($S621),"",OFFSET('Smelter Reference List'!$G$4,$S621-4,0))</f>
        <v/>
      </c>
      <c r="I621" s="248" t="str">
        <f ca="1">IF(ISERROR($S621),"",OFFSET('Smelter Reference List'!$H$4,$S621-4,0))</f>
        <v/>
      </c>
      <c r="J621" s="248" t="str">
        <f ca="1">IF(ISERROR($S621),"",OFFSET('Smelter Reference List'!$I$4,$S621-4,0))</f>
        <v/>
      </c>
      <c r="K621" s="245"/>
      <c r="L621" s="245"/>
      <c r="M621" s="245"/>
      <c r="N621" s="245"/>
      <c r="O621" s="245"/>
      <c r="P621" s="245"/>
      <c r="Q621" s="246"/>
      <c r="R621" s="233"/>
      <c r="S621" s="234" t="e">
        <f>IF(C621="",NA(),MATCH($B621&amp;$C621,'Smelter Reference List'!$J:$J,0))</f>
        <v>#N/A</v>
      </c>
      <c r="T621" s="235"/>
      <c r="U621" s="235">
        <f t="shared" ca="1" si="20"/>
        <v>0</v>
      </c>
      <c r="V621" s="235"/>
      <c r="W621" s="235"/>
      <c r="Y621" s="228" t="str">
        <f t="shared" si="21"/>
        <v/>
      </c>
    </row>
    <row r="622" spans="1:25" s="228" customFormat="1" ht="20.25">
      <c r="A622" s="257"/>
      <c r="B622" s="232" t="str">
        <f>IF(LEN(A622)=0,"",INDEX('Smelter Reference List'!$A:$A,MATCH($A622,'Smelter Reference List'!$E:$E,0)))</f>
        <v/>
      </c>
      <c r="C622" s="297" t="str">
        <f>IF(LEN(A622)=0,"",INDEX('Smelter Reference List'!$C:$C,MATCH($A622,'Smelter Reference List'!$E:$E,0)))</f>
        <v/>
      </c>
      <c r="D622" s="161" t="str">
        <f ca="1">IF(ISERROR($S622),"",OFFSET('Smelter Reference List'!$C$4,$S622-4,0)&amp;"")</f>
        <v/>
      </c>
      <c r="E622" s="161" t="str">
        <f ca="1">IF(ISERROR($S622),"",OFFSET('Smelter Reference List'!$D$4,$S622-4,0)&amp;"")</f>
        <v/>
      </c>
      <c r="F622" s="161" t="str">
        <f ca="1">IF(ISERROR($S622),"",OFFSET('Smelter Reference List'!$E$4,$S622-4,0))</f>
        <v/>
      </c>
      <c r="G622" s="161" t="str">
        <f ca="1">IF(C622=$U$4,"Enter smelter details", IF(ISERROR($S622),"",OFFSET('Smelter Reference List'!$F$4,$S622-4,0)))</f>
        <v/>
      </c>
      <c r="H622" s="247" t="str">
        <f ca="1">IF(ISERROR($S622),"",OFFSET('Smelter Reference List'!$G$4,$S622-4,0))</f>
        <v/>
      </c>
      <c r="I622" s="248" t="str">
        <f ca="1">IF(ISERROR($S622),"",OFFSET('Smelter Reference List'!$H$4,$S622-4,0))</f>
        <v/>
      </c>
      <c r="J622" s="248" t="str">
        <f ca="1">IF(ISERROR($S622),"",OFFSET('Smelter Reference List'!$I$4,$S622-4,0))</f>
        <v/>
      </c>
      <c r="K622" s="245"/>
      <c r="L622" s="245"/>
      <c r="M622" s="245"/>
      <c r="N622" s="245"/>
      <c r="O622" s="245"/>
      <c r="P622" s="245"/>
      <c r="Q622" s="246"/>
      <c r="R622" s="233"/>
      <c r="S622" s="234" t="e">
        <f>IF(C622="",NA(),MATCH($B622&amp;$C622,'Smelter Reference List'!$J:$J,0))</f>
        <v>#N/A</v>
      </c>
      <c r="T622" s="235"/>
      <c r="U622" s="235">
        <f t="shared" ca="1" si="20"/>
        <v>0</v>
      </c>
      <c r="V622" s="235"/>
      <c r="W622" s="235"/>
      <c r="Y622" s="228" t="str">
        <f t="shared" si="21"/>
        <v/>
      </c>
    </row>
    <row r="623" spans="1:25" s="228" customFormat="1" ht="20.25">
      <c r="A623" s="257"/>
      <c r="B623" s="232" t="str">
        <f>IF(LEN(A623)=0,"",INDEX('Smelter Reference List'!$A:$A,MATCH($A623,'Smelter Reference List'!$E:$E,0)))</f>
        <v/>
      </c>
      <c r="C623" s="297" t="str">
        <f>IF(LEN(A623)=0,"",INDEX('Smelter Reference List'!$C:$C,MATCH($A623,'Smelter Reference List'!$E:$E,0)))</f>
        <v/>
      </c>
      <c r="D623" s="161" t="str">
        <f ca="1">IF(ISERROR($S623),"",OFFSET('Smelter Reference List'!$C$4,$S623-4,0)&amp;"")</f>
        <v/>
      </c>
      <c r="E623" s="161" t="str">
        <f ca="1">IF(ISERROR($S623),"",OFFSET('Smelter Reference List'!$D$4,$S623-4,0)&amp;"")</f>
        <v/>
      </c>
      <c r="F623" s="161" t="str">
        <f ca="1">IF(ISERROR($S623),"",OFFSET('Smelter Reference List'!$E$4,$S623-4,0))</f>
        <v/>
      </c>
      <c r="G623" s="161" t="str">
        <f ca="1">IF(C623=$U$4,"Enter smelter details", IF(ISERROR($S623),"",OFFSET('Smelter Reference List'!$F$4,$S623-4,0)))</f>
        <v/>
      </c>
      <c r="H623" s="247" t="str">
        <f ca="1">IF(ISERROR($S623),"",OFFSET('Smelter Reference List'!$G$4,$S623-4,0))</f>
        <v/>
      </c>
      <c r="I623" s="248" t="str">
        <f ca="1">IF(ISERROR($S623),"",OFFSET('Smelter Reference List'!$H$4,$S623-4,0))</f>
        <v/>
      </c>
      <c r="J623" s="248" t="str">
        <f ca="1">IF(ISERROR($S623),"",OFFSET('Smelter Reference List'!$I$4,$S623-4,0))</f>
        <v/>
      </c>
      <c r="K623" s="245"/>
      <c r="L623" s="245"/>
      <c r="M623" s="245"/>
      <c r="N623" s="245"/>
      <c r="O623" s="245"/>
      <c r="P623" s="245"/>
      <c r="Q623" s="246"/>
      <c r="R623" s="233"/>
      <c r="S623" s="234" t="e">
        <f>IF(C623="",NA(),MATCH($B623&amp;$C623,'Smelter Reference List'!$J:$J,0))</f>
        <v>#N/A</v>
      </c>
      <c r="T623" s="235"/>
      <c r="U623" s="235">
        <f t="shared" ca="1" si="20"/>
        <v>0</v>
      </c>
      <c r="V623" s="235"/>
      <c r="W623" s="235"/>
      <c r="Y623" s="228" t="str">
        <f t="shared" si="21"/>
        <v/>
      </c>
    </row>
    <row r="624" spans="1:25" s="228" customFormat="1" ht="20.25">
      <c r="A624" s="257"/>
      <c r="B624" s="232" t="str">
        <f>IF(LEN(A624)=0,"",INDEX('Smelter Reference List'!$A:$A,MATCH($A624,'Smelter Reference List'!$E:$E,0)))</f>
        <v/>
      </c>
      <c r="C624" s="297" t="str">
        <f>IF(LEN(A624)=0,"",INDEX('Smelter Reference List'!$C:$C,MATCH($A624,'Smelter Reference List'!$E:$E,0)))</f>
        <v/>
      </c>
      <c r="D624" s="161" t="str">
        <f ca="1">IF(ISERROR($S624),"",OFFSET('Smelter Reference List'!$C$4,$S624-4,0)&amp;"")</f>
        <v/>
      </c>
      <c r="E624" s="161" t="str">
        <f ca="1">IF(ISERROR($S624),"",OFFSET('Smelter Reference List'!$D$4,$S624-4,0)&amp;"")</f>
        <v/>
      </c>
      <c r="F624" s="161" t="str">
        <f ca="1">IF(ISERROR($S624),"",OFFSET('Smelter Reference List'!$E$4,$S624-4,0))</f>
        <v/>
      </c>
      <c r="G624" s="161" t="str">
        <f ca="1">IF(C624=$U$4,"Enter smelter details", IF(ISERROR($S624),"",OFFSET('Smelter Reference List'!$F$4,$S624-4,0)))</f>
        <v/>
      </c>
      <c r="H624" s="247" t="str">
        <f ca="1">IF(ISERROR($S624),"",OFFSET('Smelter Reference List'!$G$4,$S624-4,0))</f>
        <v/>
      </c>
      <c r="I624" s="248" t="str">
        <f ca="1">IF(ISERROR($S624),"",OFFSET('Smelter Reference List'!$H$4,$S624-4,0))</f>
        <v/>
      </c>
      <c r="J624" s="248" t="str">
        <f ca="1">IF(ISERROR($S624),"",OFFSET('Smelter Reference List'!$I$4,$S624-4,0))</f>
        <v/>
      </c>
      <c r="K624" s="245"/>
      <c r="L624" s="245"/>
      <c r="M624" s="245"/>
      <c r="N624" s="245"/>
      <c r="O624" s="245"/>
      <c r="P624" s="245"/>
      <c r="Q624" s="246"/>
      <c r="R624" s="233"/>
      <c r="S624" s="234" t="e">
        <f>IF(C624="",NA(),MATCH($B624&amp;$C624,'Smelter Reference List'!$J:$J,0))</f>
        <v>#N/A</v>
      </c>
      <c r="T624" s="235"/>
      <c r="U624" s="235">
        <f t="shared" ca="1" si="20"/>
        <v>0</v>
      </c>
      <c r="V624" s="235"/>
      <c r="W624" s="235"/>
      <c r="Y624" s="228" t="str">
        <f t="shared" si="21"/>
        <v/>
      </c>
    </row>
    <row r="625" spans="1:25" s="228" customFormat="1" ht="20.25">
      <c r="A625" s="257"/>
      <c r="B625" s="232" t="str">
        <f>IF(LEN(A625)=0,"",INDEX('Smelter Reference List'!$A:$A,MATCH($A625,'Smelter Reference List'!$E:$E,0)))</f>
        <v/>
      </c>
      <c r="C625" s="297" t="str">
        <f>IF(LEN(A625)=0,"",INDEX('Smelter Reference List'!$C:$C,MATCH($A625,'Smelter Reference List'!$E:$E,0)))</f>
        <v/>
      </c>
      <c r="D625" s="161" t="str">
        <f ca="1">IF(ISERROR($S625),"",OFFSET('Smelter Reference List'!$C$4,$S625-4,0)&amp;"")</f>
        <v/>
      </c>
      <c r="E625" s="161" t="str">
        <f ca="1">IF(ISERROR($S625),"",OFFSET('Smelter Reference List'!$D$4,$S625-4,0)&amp;"")</f>
        <v/>
      </c>
      <c r="F625" s="161" t="str">
        <f ca="1">IF(ISERROR($S625),"",OFFSET('Smelter Reference List'!$E$4,$S625-4,0))</f>
        <v/>
      </c>
      <c r="G625" s="161" t="str">
        <f ca="1">IF(C625=$U$4,"Enter smelter details", IF(ISERROR($S625),"",OFFSET('Smelter Reference List'!$F$4,$S625-4,0)))</f>
        <v/>
      </c>
      <c r="H625" s="247" t="str">
        <f ca="1">IF(ISERROR($S625),"",OFFSET('Smelter Reference List'!$G$4,$S625-4,0))</f>
        <v/>
      </c>
      <c r="I625" s="248" t="str">
        <f ca="1">IF(ISERROR($S625),"",OFFSET('Smelter Reference List'!$H$4,$S625-4,0))</f>
        <v/>
      </c>
      <c r="J625" s="248" t="str">
        <f ca="1">IF(ISERROR($S625),"",OFFSET('Smelter Reference List'!$I$4,$S625-4,0))</f>
        <v/>
      </c>
      <c r="K625" s="245"/>
      <c r="L625" s="245"/>
      <c r="M625" s="245"/>
      <c r="N625" s="245"/>
      <c r="O625" s="245"/>
      <c r="P625" s="245"/>
      <c r="Q625" s="246"/>
      <c r="R625" s="233"/>
      <c r="S625" s="234" t="e">
        <f>IF(C625="",NA(),MATCH($B625&amp;$C625,'Smelter Reference List'!$J:$J,0))</f>
        <v>#N/A</v>
      </c>
      <c r="T625" s="235"/>
      <c r="U625" s="235">
        <f t="shared" ca="1" si="20"/>
        <v>0</v>
      </c>
      <c r="V625" s="235"/>
      <c r="W625" s="235"/>
      <c r="Y625" s="228" t="str">
        <f t="shared" si="21"/>
        <v/>
      </c>
    </row>
    <row r="626" spans="1:25" s="228" customFormat="1" ht="20.25">
      <c r="A626" s="257"/>
      <c r="B626" s="232" t="str">
        <f>IF(LEN(A626)=0,"",INDEX('Smelter Reference List'!$A:$A,MATCH($A626,'Smelter Reference List'!$E:$E,0)))</f>
        <v/>
      </c>
      <c r="C626" s="297" t="str">
        <f>IF(LEN(A626)=0,"",INDEX('Smelter Reference List'!$C:$C,MATCH($A626,'Smelter Reference List'!$E:$E,0)))</f>
        <v/>
      </c>
      <c r="D626" s="161" t="str">
        <f ca="1">IF(ISERROR($S626),"",OFFSET('Smelter Reference List'!$C$4,$S626-4,0)&amp;"")</f>
        <v/>
      </c>
      <c r="E626" s="161" t="str">
        <f ca="1">IF(ISERROR($S626),"",OFFSET('Smelter Reference List'!$D$4,$S626-4,0)&amp;"")</f>
        <v/>
      </c>
      <c r="F626" s="161" t="str">
        <f ca="1">IF(ISERROR($S626),"",OFFSET('Smelter Reference List'!$E$4,$S626-4,0))</f>
        <v/>
      </c>
      <c r="G626" s="161" t="str">
        <f ca="1">IF(C626=$U$4,"Enter smelter details", IF(ISERROR($S626),"",OFFSET('Smelter Reference List'!$F$4,$S626-4,0)))</f>
        <v/>
      </c>
      <c r="H626" s="247" t="str">
        <f ca="1">IF(ISERROR($S626),"",OFFSET('Smelter Reference List'!$G$4,$S626-4,0))</f>
        <v/>
      </c>
      <c r="I626" s="248" t="str">
        <f ca="1">IF(ISERROR($S626),"",OFFSET('Smelter Reference List'!$H$4,$S626-4,0))</f>
        <v/>
      </c>
      <c r="J626" s="248" t="str">
        <f ca="1">IF(ISERROR($S626),"",OFFSET('Smelter Reference List'!$I$4,$S626-4,0))</f>
        <v/>
      </c>
      <c r="K626" s="245"/>
      <c r="L626" s="245"/>
      <c r="M626" s="245"/>
      <c r="N626" s="245"/>
      <c r="O626" s="245"/>
      <c r="P626" s="245"/>
      <c r="Q626" s="246"/>
      <c r="R626" s="233"/>
      <c r="S626" s="234" t="e">
        <f>IF(C626="",NA(),MATCH($B626&amp;$C626,'Smelter Reference List'!$J:$J,0))</f>
        <v>#N/A</v>
      </c>
      <c r="T626" s="235"/>
      <c r="U626" s="235">
        <f t="shared" ca="1" si="20"/>
        <v>0</v>
      </c>
      <c r="V626" s="235"/>
      <c r="W626" s="235"/>
      <c r="Y626" s="228" t="str">
        <f t="shared" si="21"/>
        <v/>
      </c>
    </row>
    <row r="627" spans="1:25" s="228" customFormat="1" ht="20.25">
      <c r="A627" s="257"/>
      <c r="B627" s="232" t="str">
        <f>IF(LEN(A627)=0,"",INDEX('Smelter Reference List'!$A:$A,MATCH($A627,'Smelter Reference List'!$E:$E,0)))</f>
        <v/>
      </c>
      <c r="C627" s="297" t="str">
        <f>IF(LEN(A627)=0,"",INDEX('Smelter Reference List'!$C:$C,MATCH($A627,'Smelter Reference List'!$E:$E,0)))</f>
        <v/>
      </c>
      <c r="D627" s="161" t="str">
        <f ca="1">IF(ISERROR($S627),"",OFFSET('Smelter Reference List'!$C$4,$S627-4,0)&amp;"")</f>
        <v/>
      </c>
      <c r="E627" s="161" t="str">
        <f ca="1">IF(ISERROR($S627),"",OFFSET('Smelter Reference List'!$D$4,$S627-4,0)&amp;"")</f>
        <v/>
      </c>
      <c r="F627" s="161" t="str">
        <f ca="1">IF(ISERROR($S627),"",OFFSET('Smelter Reference List'!$E$4,$S627-4,0))</f>
        <v/>
      </c>
      <c r="G627" s="161" t="str">
        <f ca="1">IF(C627=$U$4,"Enter smelter details", IF(ISERROR($S627),"",OFFSET('Smelter Reference List'!$F$4,$S627-4,0)))</f>
        <v/>
      </c>
      <c r="H627" s="247" t="str">
        <f ca="1">IF(ISERROR($S627),"",OFFSET('Smelter Reference List'!$G$4,$S627-4,0))</f>
        <v/>
      </c>
      <c r="I627" s="248" t="str">
        <f ca="1">IF(ISERROR($S627),"",OFFSET('Smelter Reference List'!$H$4,$S627-4,0))</f>
        <v/>
      </c>
      <c r="J627" s="248" t="str">
        <f ca="1">IF(ISERROR($S627),"",OFFSET('Smelter Reference List'!$I$4,$S627-4,0))</f>
        <v/>
      </c>
      <c r="K627" s="245"/>
      <c r="L627" s="245"/>
      <c r="M627" s="245"/>
      <c r="N627" s="245"/>
      <c r="O627" s="245"/>
      <c r="P627" s="245"/>
      <c r="Q627" s="246"/>
      <c r="R627" s="233"/>
      <c r="S627" s="234" t="e">
        <f>IF(C627="",NA(),MATCH($B627&amp;$C627,'Smelter Reference List'!$J:$J,0))</f>
        <v>#N/A</v>
      </c>
      <c r="T627" s="235"/>
      <c r="U627" s="235">
        <f t="shared" ca="1" si="20"/>
        <v>0</v>
      </c>
      <c r="V627" s="235"/>
      <c r="W627" s="235"/>
      <c r="Y627" s="228" t="str">
        <f t="shared" si="21"/>
        <v/>
      </c>
    </row>
    <row r="628" spans="1:25" s="228" customFormat="1" ht="20.25">
      <c r="A628" s="257"/>
      <c r="B628" s="232" t="str">
        <f>IF(LEN(A628)=0,"",INDEX('Smelter Reference List'!$A:$A,MATCH($A628,'Smelter Reference List'!$E:$E,0)))</f>
        <v/>
      </c>
      <c r="C628" s="297" t="str">
        <f>IF(LEN(A628)=0,"",INDEX('Smelter Reference List'!$C:$C,MATCH($A628,'Smelter Reference List'!$E:$E,0)))</f>
        <v/>
      </c>
      <c r="D628" s="161" t="str">
        <f ca="1">IF(ISERROR($S628),"",OFFSET('Smelter Reference List'!$C$4,$S628-4,0)&amp;"")</f>
        <v/>
      </c>
      <c r="E628" s="161" t="str">
        <f ca="1">IF(ISERROR($S628),"",OFFSET('Smelter Reference List'!$D$4,$S628-4,0)&amp;"")</f>
        <v/>
      </c>
      <c r="F628" s="161" t="str">
        <f ca="1">IF(ISERROR($S628),"",OFFSET('Smelter Reference List'!$E$4,$S628-4,0))</f>
        <v/>
      </c>
      <c r="G628" s="161" t="str">
        <f ca="1">IF(C628=$U$4,"Enter smelter details", IF(ISERROR($S628),"",OFFSET('Smelter Reference List'!$F$4,$S628-4,0)))</f>
        <v/>
      </c>
      <c r="H628" s="247" t="str">
        <f ca="1">IF(ISERROR($S628),"",OFFSET('Smelter Reference List'!$G$4,$S628-4,0))</f>
        <v/>
      </c>
      <c r="I628" s="248" t="str">
        <f ca="1">IF(ISERROR($S628),"",OFFSET('Smelter Reference List'!$H$4,$S628-4,0))</f>
        <v/>
      </c>
      <c r="J628" s="248" t="str">
        <f ca="1">IF(ISERROR($S628),"",OFFSET('Smelter Reference List'!$I$4,$S628-4,0))</f>
        <v/>
      </c>
      <c r="K628" s="245"/>
      <c r="L628" s="245"/>
      <c r="M628" s="245"/>
      <c r="N628" s="245"/>
      <c r="O628" s="245"/>
      <c r="P628" s="245"/>
      <c r="Q628" s="246"/>
      <c r="R628" s="233"/>
      <c r="S628" s="234" t="e">
        <f>IF(C628="",NA(),MATCH($B628&amp;$C628,'Smelter Reference List'!$J:$J,0))</f>
        <v>#N/A</v>
      </c>
      <c r="T628" s="235"/>
      <c r="U628" s="235">
        <f t="shared" ca="1" si="20"/>
        <v>0</v>
      </c>
      <c r="V628" s="235"/>
      <c r="W628" s="235"/>
      <c r="Y628" s="228" t="str">
        <f t="shared" si="21"/>
        <v/>
      </c>
    </row>
    <row r="629" spans="1:25" s="228" customFormat="1" ht="20.25">
      <c r="A629" s="257"/>
      <c r="B629" s="232" t="str">
        <f>IF(LEN(A629)=0,"",INDEX('Smelter Reference List'!$A:$A,MATCH($A629,'Smelter Reference List'!$E:$E,0)))</f>
        <v/>
      </c>
      <c r="C629" s="297" t="str">
        <f>IF(LEN(A629)=0,"",INDEX('Smelter Reference List'!$C:$C,MATCH($A629,'Smelter Reference List'!$E:$E,0)))</f>
        <v/>
      </c>
      <c r="D629" s="161" t="str">
        <f ca="1">IF(ISERROR($S629),"",OFFSET('Smelter Reference List'!$C$4,$S629-4,0)&amp;"")</f>
        <v/>
      </c>
      <c r="E629" s="161" t="str">
        <f ca="1">IF(ISERROR($S629),"",OFFSET('Smelter Reference List'!$D$4,$S629-4,0)&amp;"")</f>
        <v/>
      </c>
      <c r="F629" s="161" t="str">
        <f ca="1">IF(ISERROR($S629),"",OFFSET('Smelter Reference List'!$E$4,$S629-4,0))</f>
        <v/>
      </c>
      <c r="G629" s="161" t="str">
        <f ca="1">IF(C629=$U$4,"Enter smelter details", IF(ISERROR($S629),"",OFFSET('Smelter Reference List'!$F$4,$S629-4,0)))</f>
        <v/>
      </c>
      <c r="H629" s="247" t="str">
        <f ca="1">IF(ISERROR($S629),"",OFFSET('Smelter Reference List'!$G$4,$S629-4,0))</f>
        <v/>
      </c>
      <c r="I629" s="248" t="str">
        <f ca="1">IF(ISERROR($S629),"",OFFSET('Smelter Reference List'!$H$4,$S629-4,0))</f>
        <v/>
      </c>
      <c r="J629" s="248" t="str">
        <f ca="1">IF(ISERROR($S629),"",OFFSET('Smelter Reference List'!$I$4,$S629-4,0))</f>
        <v/>
      </c>
      <c r="K629" s="245"/>
      <c r="L629" s="245"/>
      <c r="M629" s="245"/>
      <c r="N629" s="245"/>
      <c r="O629" s="245"/>
      <c r="P629" s="245"/>
      <c r="Q629" s="246"/>
      <c r="R629" s="233"/>
      <c r="S629" s="234" t="e">
        <f>IF(C629="",NA(),MATCH($B629&amp;$C629,'Smelter Reference List'!$J:$J,0))</f>
        <v>#N/A</v>
      </c>
      <c r="T629" s="235"/>
      <c r="U629" s="235">
        <f t="shared" ca="1" si="20"/>
        <v>0</v>
      </c>
      <c r="V629" s="235"/>
      <c r="W629" s="235"/>
      <c r="Y629" s="228" t="str">
        <f t="shared" si="21"/>
        <v/>
      </c>
    </row>
    <row r="630" spans="1:25" s="228" customFormat="1" ht="20.25">
      <c r="A630" s="257"/>
      <c r="B630" s="232" t="str">
        <f>IF(LEN(A630)=0,"",INDEX('Smelter Reference List'!$A:$A,MATCH($A630,'Smelter Reference List'!$E:$E,0)))</f>
        <v/>
      </c>
      <c r="C630" s="297" t="str">
        <f>IF(LEN(A630)=0,"",INDEX('Smelter Reference List'!$C:$C,MATCH($A630,'Smelter Reference List'!$E:$E,0)))</f>
        <v/>
      </c>
      <c r="D630" s="161" t="str">
        <f ca="1">IF(ISERROR($S630),"",OFFSET('Smelter Reference List'!$C$4,$S630-4,0)&amp;"")</f>
        <v/>
      </c>
      <c r="E630" s="161" t="str">
        <f ca="1">IF(ISERROR($S630),"",OFFSET('Smelter Reference List'!$D$4,$S630-4,0)&amp;"")</f>
        <v/>
      </c>
      <c r="F630" s="161" t="str">
        <f ca="1">IF(ISERROR($S630),"",OFFSET('Smelter Reference List'!$E$4,$S630-4,0))</f>
        <v/>
      </c>
      <c r="G630" s="161" t="str">
        <f ca="1">IF(C630=$U$4,"Enter smelter details", IF(ISERROR($S630),"",OFFSET('Smelter Reference List'!$F$4,$S630-4,0)))</f>
        <v/>
      </c>
      <c r="H630" s="247" t="str">
        <f ca="1">IF(ISERROR($S630),"",OFFSET('Smelter Reference List'!$G$4,$S630-4,0))</f>
        <v/>
      </c>
      <c r="I630" s="248" t="str">
        <f ca="1">IF(ISERROR($S630),"",OFFSET('Smelter Reference List'!$H$4,$S630-4,0))</f>
        <v/>
      </c>
      <c r="J630" s="248" t="str">
        <f ca="1">IF(ISERROR($S630),"",OFFSET('Smelter Reference List'!$I$4,$S630-4,0))</f>
        <v/>
      </c>
      <c r="K630" s="245"/>
      <c r="L630" s="245"/>
      <c r="M630" s="245"/>
      <c r="N630" s="245"/>
      <c r="O630" s="245"/>
      <c r="P630" s="245"/>
      <c r="Q630" s="246"/>
      <c r="R630" s="233"/>
      <c r="S630" s="234" t="e">
        <f>IF(C630="",NA(),MATCH($B630&amp;$C630,'Smelter Reference List'!$J:$J,0))</f>
        <v>#N/A</v>
      </c>
      <c r="T630" s="235"/>
      <c r="U630" s="235">
        <f t="shared" ca="1" si="20"/>
        <v>0</v>
      </c>
      <c r="V630" s="235"/>
      <c r="W630" s="235"/>
      <c r="Y630" s="228" t="str">
        <f t="shared" si="21"/>
        <v/>
      </c>
    </row>
    <row r="631" spans="1:25" s="228" customFormat="1" ht="20.25">
      <c r="A631" s="257"/>
      <c r="B631" s="232" t="str">
        <f>IF(LEN(A631)=0,"",INDEX('Smelter Reference List'!$A:$A,MATCH($A631,'Smelter Reference List'!$E:$E,0)))</f>
        <v/>
      </c>
      <c r="C631" s="297" t="str">
        <f>IF(LEN(A631)=0,"",INDEX('Smelter Reference List'!$C:$C,MATCH($A631,'Smelter Reference List'!$E:$E,0)))</f>
        <v/>
      </c>
      <c r="D631" s="161" t="str">
        <f ca="1">IF(ISERROR($S631),"",OFFSET('Smelter Reference List'!$C$4,$S631-4,0)&amp;"")</f>
        <v/>
      </c>
      <c r="E631" s="161" t="str">
        <f ca="1">IF(ISERROR($S631),"",OFFSET('Smelter Reference List'!$D$4,$S631-4,0)&amp;"")</f>
        <v/>
      </c>
      <c r="F631" s="161" t="str">
        <f ca="1">IF(ISERROR($S631),"",OFFSET('Smelter Reference List'!$E$4,$S631-4,0))</f>
        <v/>
      </c>
      <c r="G631" s="161" t="str">
        <f ca="1">IF(C631=$U$4,"Enter smelter details", IF(ISERROR($S631),"",OFFSET('Smelter Reference List'!$F$4,$S631-4,0)))</f>
        <v/>
      </c>
      <c r="H631" s="247" t="str">
        <f ca="1">IF(ISERROR($S631),"",OFFSET('Smelter Reference List'!$G$4,$S631-4,0))</f>
        <v/>
      </c>
      <c r="I631" s="248" t="str">
        <f ca="1">IF(ISERROR($S631),"",OFFSET('Smelter Reference List'!$H$4,$S631-4,0))</f>
        <v/>
      </c>
      <c r="J631" s="248" t="str">
        <f ca="1">IF(ISERROR($S631),"",OFFSET('Smelter Reference List'!$I$4,$S631-4,0))</f>
        <v/>
      </c>
      <c r="K631" s="245"/>
      <c r="L631" s="245"/>
      <c r="M631" s="245"/>
      <c r="N631" s="245"/>
      <c r="O631" s="245"/>
      <c r="P631" s="245"/>
      <c r="Q631" s="246"/>
      <c r="R631" s="233"/>
      <c r="S631" s="234" t="e">
        <f>IF(C631="",NA(),MATCH($B631&amp;$C631,'Smelter Reference List'!$J:$J,0))</f>
        <v>#N/A</v>
      </c>
      <c r="T631" s="235"/>
      <c r="U631" s="235">
        <f t="shared" ca="1" si="20"/>
        <v>0</v>
      </c>
      <c r="V631" s="235"/>
      <c r="W631" s="235"/>
      <c r="Y631" s="228" t="str">
        <f t="shared" si="21"/>
        <v/>
      </c>
    </row>
    <row r="632" spans="1:25" s="228" customFormat="1" ht="20.25">
      <c r="A632" s="257"/>
      <c r="B632" s="232" t="str">
        <f>IF(LEN(A632)=0,"",INDEX('Smelter Reference List'!$A:$A,MATCH($A632,'Smelter Reference List'!$E:$E,0)))</f>
        <v/>
      </c>
      <c r="C632" s="297" t="str">
        <f>IF(LEN(A632)=0,"",INDEX('Smelter Reference List'!$C:$C,MATCH($A632,'Smelter Reference List'!$E:$E,0)))</f>
        <v/>
      </c>
      <c r="D632" s="161" t="str">
        <f ca="1">IF(ISERROR($S632),"",OFFSET('Smelter Reference List'!$C$4,$S632-4,0)&amp;"")</f>
        <v/>
      </c>
      <c r="E632" s="161" t="str">
        <f ca="1">IF(ISERROR($S632),"",OFFSET('Smelter Reference List'!$D$4,$S632-4,0)&amp;"")</f>
        <v/>
      </c>
      <c r="F632" s="161" t="str">
        <f ca="1">IF(ISERROR($S632),"",OFFSET('Smelter Reference List'!$E$4,$S632-4,0))</f>
        <v/>
      </c>
      <c r="G632" s="161" t="str">
        <f ca="1">IF(C632=$U$4,"Enter smelter details", IF(ISERROR($S632),"",OFFSET('Smelter Reference List'!$F$4,$S632-4,0)))</f>
        <v/>
      </c>
      <c r="H632" s="247" t="str">
        <f ca="1">IF(ISERROR($S632),"",OFFSET('Smelter Reference List'!$G$4,$S632-4,0))</f>
        <v/>
      </c>
      <c r="I632" s="248" t="str">
        <f ca="1">IF(ISERROR($S632),"",OFFSET('Smelter Reference List'!$H$4,$S632-4,0))</f>
        <v/>
      </c>
      <c r="J632" s="248" t="str">
        <f ca="1">IF(ISERROR($S632),"",OFFSET('Smelter Reference List'!$I$4,$S632-4,0))</f>
        <v/>
      </c>
      <c r="K632" s="245"/>
      <c r="L632" s="245"/>
      <c r="M632" s="245"/>
      <c r="N632" s="245"/>
      <c r="O632" s="245"/>
      <c r="P632" s="245"/>
      <c r="Q632" s="246"/>
      <c r="R632" s="233"/>
      <c r="S632" s="234" t="e">
        <f>IF(C632="",NA(),MATCH($B632&amp;$C632,'Smelter Reference List'!$J:$J,0))</f>
        <v>#N/A</v>
      </c>
      <c r="T632" s="235"/>
      <c r="U632" s="235">
        <f t="shared" ca="1" si="20"/>
        <v>0</v>
      </c>
      <c r="V632" s="235"/>
      <c r="W632" s="235"/>
      <c r="Y632" s="228" t="str">
        <f t="shared" si="21"/>
        <v/>
      </c>
    </row>
    <row r="633" spans="1:25" s="228" customFormat="1" ht="20.25">
      <c r="A633" s="257"/>
      <c r="B633" s="232" t="str">
        <f>IF(LEN(A633)=0,"",INDEX('Smelter Reference List'!$A:$A,MATCH($A633,'Smelter Reference List'!$E:$E,0)))</f>
        <v/>
      </c>
      <c r="C633" s="297" t="str">
        <f>IF(LEN(A633)=0,"",INDEX('Smelter Reference List'!$C:$C,MATCH($A633,'Smelter Reference List'!$E:$E,0)))</f>
        <v/>
      </c>
      <c r="D633" s="161" t="str">
        <f ca="1">IF(ISERROR($S633),"",OFFSET('Smelter Reference List'!$C$4,$S633-4,0)&amp;"")</f>
        <v/>
      </c>
      <c r="E633" s="161" t="str">
        <f ca="1">IF(ISERROR($S633),"",OFFSET('Smelter Reference List'!$D$4,$S633-4,0)&amp;"")</f>
        <v/>
      </c>
      <c r="F633" s="161" t="str">
        <f ca="1">IF(ISERROR($S633),"",OFFSET('Smelter Reference List'!$E$4,$S633-4,0))</f>
        <v/>
      </c>
      <c r="G633" s="161" t="str">
        <f ca="1">IF(C633=$U$4,"Enter smelter details", IF(ISERROR($S633),"",OFFSET('Smelter Reference List'!$F$4,$S633-4,0)))</f>
        <v/>
      </c>
      <c r="H633" s="247" t="str">
        <f ca="1">IF(ISERROR($S633),"",OFFSET('Smelter Reference List'!$G$4,$S633-4,0))</f>
        <v/>
      </c>
      <c r="I633" s="248" t="str">
        <f ca="1">IF(ISERROR($S633),"",OFFSET('Smelter Reference List'!$H$4,$S633-4,0))</f>
        <v/>
      </c>
      <c r="J633" s="248" t="str">
        <f ca="1">IF(ISERROR($S633),"",OFFSET('Smelter Reference List'!$I$4,$S633-4,0))</f>
        <v/>
      </c>
      <c r="K633" s="245"/>
      <c r="L633" s="245"/>
      <c r="M633" s="245"/>
      <c r="N633" s="245"/>
      <c r="O633" s="245"/>
      <c r="P633" s="245"/>
      <c r="Q633" s="246"/>
      <c r="R633" s="233"/>
      <c r="S633" s="234" t="e">
        <f>IF(C633="",NA(),MATCH($B633&amp;$C633,'Smelter Reference List'!$J:$J,0))</f>
        <v>#N/A</v>
      </c>
      <c r="T633" s="235"/>
      <c r="U633" s="235">
        <f t="shared" ca="1" si="20"/>
        <v>0</v>
      </c>
      <c r="V633" s="235"/>
      <c r="W633" s="235"/>
      <c r="Y633" s="228" t="str">
        <f t="shared" si="21"/>
        <v/>
      </c>
    </row>
    <row r="634" spans="1:25" s="228" customFormat="1" ht="20.25">
      <c r="A634" s="257"/>
      <c r="B634" s="232" t="str">
        <f>IF(LEN(A634)=0,"",INDEX('Smelter Reference List'!$A:$A,MATCH($A634,'Smelter Reference List'!$E:$E,0)))</f>
        <v/>
      </c>
      <c r="C634" s="297" t="str">
        <f>IF(LEN(A634)=0,"",INDEX('Smelter Reference List'!$C:$C,MATCH($A634,'Smelter Reference List'!$E:$E,0)))</f>
        <v/>
      </c>
      <c r="D634" s="161" t="str">
        <f ca="1">IF(ISERROR($S634),"",OFFSET('Smelter Reference List'!$C$4,$S634-4,0)&amp;"")</f>
        <v/>
      </c>
      <c r="E634" s="161" t="str">
        <f ca="1">IF(ISERROR($S634),"",OFFSET('Smelter Reference List'!$D$4,$S634-4,0)&amp;"")</f>
        <v/>
      </c>
      <c r="F634" s="161" t="str">
        <f ca="1">IF(ISERROR($S634),"",OFFSET('Smelter Reference List'!$E$4,$S634-4,0))</f>
        <v/>
      </c>
      <c r="G634" s="161" t="str">
        <f ca="1">IF(C634=$U$4,"Enter smelter details", IF(ISERROR($S634),"",OFFSET('Smelter Reference List'!$F$4,$S634-4,0)))</f>
        <v/>
      </c>
      <c r="H634" s="247" t="str">
        <f ca="1">IF(ISERROR($S634),"",OFFSET('Smelter Reference List'!$G$4,$S634-4,0))</f>
        <v/>
      </c>
      <c r="I634" s="248" t="str">
        <f ca="1">IF(ISERROR($S634),"",OFFSET('Smelter Reference List'!$H$4,$S634-4,0))</f>
        <v/>
      </c>
      <c r="J634" s="248" t="str">
        <f ca="1">IF(ISERROR($S634),"",OFFSET('Smelter Reference List'!$I$4,$S634-4,0))</f>
        <v/>
      </c>
      <c r="K634" s="245"/>
      <c r="L634" s="245"/>
      <c r="M634" s="245"/>
      <c r="N634" s="245"/>
      <c r="O634" s="245"/>
      <c r="P634" s="245"/>
      <c r="Q634" s="246"/>
      <c r="R634" s="233"/>
      <c r="S634" s="234" t="e">
        <f>IF(C634="",NA(),MATCH($B634&amp;$C634,'Smelter Reference List'!$J:$J,0))</f>
        <v>#N/A</v>
      </c>
      <c r="T634" s="235"/>
      <c r="U634" s="235">
        <f t="shared" ca="1" si="20"/>
        <v>0</v>
      </c>
      <c r="V634" s="235"/>
      <c r="W634" s="235"/>
      <c r="Y634" s="228" t="str">
        <f t="shared" si="21"/>
        <v/>
      </c>
    </row>
    <row r="635" spans="1:25" s="228" customFormat="1" ht="20.25">
      <c r="A635" s="257"/>
      <c r="B635" s="232" t="str">
        <f>IF(LEN(A635)=0,"",INDEX('Smelter Reference List'!$A:$A,MATCH($A635,'Smelter Reference List'!$E:$E,0)))</f>
        <v/>
      </c>
      <c r="C635" s="297" t="str">
        <f>IF(LEN(A635)=0,"",INDEX('Smelter Reference List'!$C:$C,MATCH($A635,'Smelter Reference List'!$E:$E,0)))</f>
        <v/>
      </c>
      <c r="D635" s="161" t="str">
        <f ca="1">IF(ISERROR($S635),"",OFFSET('Smelter Reference List'!$C$4,$S635-4,0)&amp;"")</f>
        <v/>
      </c>
      <c r="E635" s="161" t="str">
        <f ca="1">IF(ISERROR($S635),"",OFFSET('Smelter Reference List'!$D$4,$S635-4,0)&amp;"")</f>
        <v/>
      </c>
      <c r="F635" s="161" t="str">
        <f ca="1">IF(ISERROR($S635),"",OFFSET('Smelter Reference List'!$E$4,$S635-4,0))</f>
        <v/>
      </c>
      <c r="G635" s="161" t="str">
        <f ca="1">IF(C635=$U$4,"Enter smelter details", IF(ISERROR($S635),"",OFFSET('Smelter Reference List'!$F$4,$S635-4,0)))</f>
        <v/>
      </c>
      <c r="H635" s="247" t="str">
        <f ca="1">IF(ISERROR($S635),"",OFFSET('Smelter Reference List'!$G$4,$S635-4,0))</f>
        <v/>
      </c>
      <c r="I635" s="248" t="str">
        <f ca="1">IF(ISERROR($S635),"",OFFSET('Smelter Reference List'!$H$4,$S635-4,0))</f>
        <v/>
      </c>
      <c r="J635" s="248" t="str">
        <f ca="1">IF(ISERROR($S635),"",OFFSET('Smelter Reference List'!$I$4,$S635-4,0))</f>
        <v/>
      </c>
      <c r="K635" s="245"/>
      <c r="L635" s="245"/>
      <c r="M635" s="245"/>
      <c r="N635" s="245"/>
      <c r="O635" s="245"/>
      <c r="P635" s="245"/>
      <c r="Q635" s="246"/>
      <c r="R635" s="233"/>
      <c r="S635" s="234" t="e">
        <f>IF(C635="",NA(),MATCH($B635&amp;$C635,'Smelter Reference List'!$J:$J,0))</f>
        <v>#N/A</v>
      </c>
      <c r="T635" s="235"/>
      <c r="U635" s="235">
        <f t="shared" ca="1" si="20"/>
        <v>0</v>
      </c>
      <c r="V635" s="235"/>
      <c r="W635" s="235"/>
      <c r="Y635" s="228" t="str">
        <f t="shared" si="21"/>
        <v/>
      </c>
    </row>
    <row r="636" spans="1:25" s="228" customFormat="1" ht="20.25">
      <c r="A636" s="257"/>
      <c r="B636" s="232" t="str">
        <f>IF(LEN(A636)=0,"",INDEX('Smelter Reference List'!$A:$A,MATCH($A636,'Smelter Reference List'!$E:$E,0)))</f>
        <v/>
      </c>
      <c r="C636" s="297" t="str">
        <f>IF(LEN(A636)=0,"",INDEX('Smelter Reference List'!$C:$C,MATCH($A636,'Smelter Reference List'!$E:$E,0)))</f>
        <v/>
      </c>
      <c r="D636" s="161" t="str">
        <f ca="1">IF(ISERROR($S636),"",OFFSET('Smelter Reference List'!$C$4,$S636-4,0)&amp;"")</f>
        <v/>
      </c>
      <c r="E636" s="161" t="str">
        <f ca="1">IF(ISERROR($S636),"",OFFSET('Smelter Reference List'!$D$4,$S636-4,0)&amp;"")</f>
        <v/>
      </c>
      <c r="F636" s="161" t="str">
        <f ca="1">IF(ISERROR($S636),"",OFFSET('Smelter Reference List'!$E$4,$S636-4,0))</f>
        <v/>
      </c>
      <c r="G636" s="161" t="str">
        <f ca="1">IF(C636=$U$4,"Enter smelter details", IF(ISERROR($S636),"",OFFSET('Smelter Reference List'!$F$4,$S636-4,0)))</f>
        <v/>
      </c>
      <c r="H636" s="247" t="str">
        <f ca="1">IF(ISERROR($S636),"",OFFSET('Smelter Reference List'!$G$4,$S636-4,0))</f>
        <v/>
      </c>
      <c r="I636" s="248" t="str">
        <f ca="1">IF(ISERROR($S636),"",OFFSET('Smelter Reference List'!$H$4,$S636-4,0))</f>
        <v/>
      </c>
      <c r="J636" s="248" t="str">
        <f ca="1">IF(ISERROR($S636),"",OFFSET('Smelter Reference List'!$I$4,$S636-4,0))</f>
        <v/>
      </c>
      <c r="K636" s="245"/>
      <c r="L636" s="245"/>
      <c r="M636" s="245"/>
      <c r="N636" s="245"/>
      <c r="O636" s="245"/>
      <c r="P636" s="245"/>
      <c r="Q636" s="246"/>
      <c r="R636" s="233"/>
      <c r="S636" s="234" t="e">
        <f>IF(C636="",NA(),MATCH($B636&amp;$C636,'Smelter Reference List'!$J:$J,0))</f>
        <v>#N/A</v>
      </c>
      <c r="T636" s="235"/>
      <c r="U636" s="235">
        <f t="shared" ca="1" si="20"/>
        <v>0</v>
      </c>
      <c r="V636" s="235"/>
      <c r="W636" s="235"/>
      <c r="Y636" s="228" t="str">
        <f t="shared" si="21"/>
        <v/>
      </c>
    </row>
    <row r="637" spans="1:25" s="228" customFormat="1" ht="20.25">
      <c r="A637" s="257"/>
      <c r="B637" s="232" t="str">
        <f>IF(LEN(A637)=0,"",INDEX('Smelter Reference List'!$A:$A,MATCH($A637,'Smelter Reference List'!$E:$E,0)))</f>
        <v/>
      </c>
      <c r="C637" s="297" t="str">
        <f>IF(LEN(A637)=0,"",INDEX('Smelter Reference List'!$C:$C,MATCH($A637,'Smelter Reference List'!$E:$E,0)))</f>
        <v/>
      </c>
      <c r="D637" s="161" t="str">
        <f ca="1">IF(ISERROR($S637),"",OFFSET('Smelter Reference List'!$C$4,$S637-4,0)&amp;"")</f>
        <v/>
      </c>
      <c r="E637" s="161" t="str">
        <f ca="1">IF(ISERROR($S637),"",OFFSET('Smelter Reference List'!$D$4,$S637-4,0)&amp;"")</f>
        <v/>
      </c>
      <c r="F637" s="161" t="str">
        <f ca="1">IF(ISERROR($S637),"",OFFSET('Smelter Reference List'!$E$4,$S637-4,0))</f>
        <v/>
      </c>
      <c r="G637" s="161" t="str">
        <f ca="1">IF(C637=$U$4,"Enter smelter details", IF(ISERROR($S637),"",OFFSET('Smelter Reference List'!$F$4,$S637-4,0)))</f>
        <v/>
      </c>
      <c r="H637" s="247" t="str">
        <f ca="1">IF(ISERROR($S637),"",OFFSET('Smelter Reference List'!$G$4,$S637-4,0))</f>
        <v/>
      </c>
      <c r="I637" s="248" t="str">
        <f ca="1">IF(ISERROR($S637),"",OFFSET('Smelter Reference List'!$H$4,$S637-4,0))</f>
        <v/>
      </c>
      <c r="J637" s="248" t="str">
        <f ca="1">IF(ISERROR($S637),"",OFFSET('Smelter Reference List'!$I$4,$S637-4,0))</f>
        <v/>
      </c>
      <c r="K637" s="245"/>
      <c r="L637" s="245"/>
      <c r="M637" s="245"/>
      <c r="N637" s="245"/>
      <c r="O637" s="245"/>
      <c r="P637" s="245"/>
      <c r="Q637" s="246"/>
      <c r="R637" s="233"/>
      <c r="S637" s="234" t="e">
        <f>IF(C637="",NA(),MATCH($B637&amp;$C637,'Smelter Reference List'!$J:$J,0))</f>
        <v>#N/A</v>
      </c>
      <c r="T637" s="235"/>
      <c r="U637" s="235">
        <f t="shared" ca="1" si="20"/>
        <v>0</v>
      </c>
      <c r="V637" s="235"/>
      <c r="W637" s="235"/>
      <c r="Y637" s="228" t="str">
        <f t="shared" si="21"/>
        <v/>
      </c>
    </row>
    <row r="638" spans="1:25" s="228" customFormat="1" ht="20.25">
      <c r="A638" s="257"/>
      <c r="B638" s="232" t="str">
        <f>IF(LEN(A638)=0,"",INDEX('Smelter Reference List'!$A:$A,MATCH($A638,'Smelter Reference List'!$E:$E,0)))</f>
        <v/>
      </c>
      <c r="C638" s="297" t="str">
        <f>IF(LEN(A638)=0,"",INDEX('Smelter Reference List'!$C:$C,MATCH($A638,'Smelter Reference List'!$E:$E,0)))</f>
        <v/>
      </c>
      <c r="D638" s="161" t="str">
        <f ca="1">IF(ISERROR($S638),"",OFFSET('Smelter Reference List'!$C$4,$S638-4,0)&amp;"")</f>
        <v/>
      </c>
      <c r="E638" s="161" t="str">
        <f ca="1">IF(ISERROR($S638),"",OFFSET('Smelter Reference List'!$D$4,$S638-4,0)&amp;"")</f>
        <v/>
      </c>
      <c r="F638" s="161" t="str">
        <f ca="1">IF(ISERROR($S638),"",OFFSET('Smelter Reference List'!$E$4,$S638-4,0))</f>
        <v/>
      </c>
      <c r="G638" s="161" t="str">
        <f ca="1">IF(C638=$U$4,"Enter smelter details", IF(ISERROR($S638),"",OFFSET('Smelter Reference List'!$F$4,$S638-4,0)))</f>
        <v/>
      </c>
      <c r="H638" s="247" t="str">
        <f ca="1">IF(ISERROR($S638),"",OFFSET('Smelter Reference List'!$G$4,$S638-4,0))</f>
        <v/>
      </c>
      <c r="I638" s="248" t="str">
        <f ca="1">IF(ISERROR($S638),"",OFFSET('Smelter Reference List'!$H$4,$S638-4,0))</f>
        <v/>
      </c>
      <c r="J638" s="248" t="str">
        <f ca="1">IF(ISERROR($S638),"",OFFSET('Smelter Reference List'!$I$4,$S638-4,0))</f>
        <v/>
      </c>
      <c r="K638" s="245"/>
      <c r="L638" s="245"/>
      <c r="M638" s="245"/>
      <c r="N638" s="245"/>
      <c r="O638" s="245"/>
      <c r="P638" s="245"/>
      <c r="Q638" s="246"/>
      <c r="R638" s="233"/>
      <c r="S638" s="234" t="e">
        <f>IF(C638="",NA(),MATCH($B638&amp;$C638,'Smelter Reference List'!$J:$J,0))</f>
        <v>#N/A</v>
      </c>
      <c r="T638" s="235"/>
      <c r="U638" s="235">
        <f t="shared" ca="1" si="20"/>
        <v>0</v>
      </c>
      <c r="V638" s="235"/>
      <c r="W638" s="235"/>
      <c r="Y638" s="228" t="str">
        <f t="shared" si="21"/>
        <v/>
      </c>
    </row>
    <row r="639" spans="1:25" s="228" customFormat="1" ht="20.25">
      <c r="A639" s="257"/>
      <c r="B639" s="232" t="str">
        <f>IF(LEN(A639)=0,"",INDEX('Smelter Reference List'!$A:$A,MATCH($A639,'Smelter Reference List'!$E:$E,0)))</f>
        <v/>
      </c>
      <c r="C639" s="297" t="str">
        <f>IF(LEN(A639)=0,"",INDEX('Smelter Reference List'!$C:$C,MATCH($A639,'Smelter Reference List'!$E:$E,0)))</f>
        <v/>
      </c>
      <c r="D639" s="161" t="str">
        <f ca="1">IF(ISERROR($S639),"",OFFSET('Smelter Reference List'!$C$4,$S639-4,0)&amp;"")</f>
        <v/>
      </c>
      <c r="E639" s="161" t="str">
        <f ca="1">IF(ISERROR($S639),"",OFFSET('Smelter Reference List'!$D$4,$S639-4,0)&amp;"")</f>
        <v/>
      </c>
      <c r="F639" s="161" t="str">
        <f ca="1">IF(ISERROR($S639),"",OFFSET('Smelter Reference List'!$E$4,$S639-4,0))</f>
        <v/>
      </c>
      <c r="G639" s="161" t="str">
        <f ca="1">IF(C639=$U$4,"Enter smelter details", IF(ISERROR($S639),"",OFFSET('Smelter Reference List'!$F$4,$S639-4,0)))</f>
        <v/>
      </c>
      <c r="H639" s="247" t="str">
        <f ca="1">IF(ISERROR($S639),"",OFFSET('Smelter Reference List'!$G$4,$S639-4,0))</f>
        <v/>
      </c>
      <c r="I639" s="248" t="str">
        <f ca="1">IF(ISERROR($S639),"",OFFSET('Smelter Reference List'!$H$4,$S639-4,0))</f>
        <v/>
      </c>
      <c r="J639" s="248" t="str">
        <f ca="1">IF(ISERROR($S639),"",OFFSET('Smelter Reference List'!$I$4,$S639-4,0))</f>
        <v/>
      </c>
      <c r="K639" s="245"/>
      <c r="L639" s="245"/>
      <c r="M639" s="245"/>
      <c r="N639" s="245"/>
      <c r="O639" s="245"/>
      <c r="P639" s="245"/>
      <c r="Q639" s="246"/>
      <c r="R639" s="233"/>
      <c r="S639" s="234" t="e">
        <f>IF(C639="",NA(),MATCH($B639&amp;$C639,'Smelter Reference List'!$J:$J,0))</f>
        <v>#N/A</v>
      </c>
      <c r="T639" s="235"/>
      <c r="U639" s="235">
        <f t="shared" ca="1" si="20"/>
        <v>0</v>
      </c>
      <c r="V639" s="235"/>
      <c r="W639" s="235"/>
      <c r="Y639" s="228" t="str">
        <f t="shared" si="21"/>
        <v/>
      </c>
    </row>
    <row r="640" spans="1:25" s="228" customFormat="1" ht="20.25">
      <c r="A640" s="257"/>
      <c r="B640" s="232" t="str">
        <f>IF(LEN(A640)=0,"",INDEX('Smelter Reference List'!$A:$A,MATCH($A640,'Smelter Reference List'!$E:$E,0)))</f>
        <v/>
      </c>
      <c r="C640" s="297" t="str">
        <f>IF(LEN(A640)=0,"",INDEX('Smelter Reference List'!$C:$C,MATCH($A640,'Smelter Reference List'!$E:$E,0)))</f>
        <v/>
      </c>
      <c r="D640" s="161" t="str">
        <f ca="1">IF(ISERROR($S640),"",OFFSET('Smelter Reference List'!$C$4,$S640-4,0)&amp;"")</f>
        <v/>
      </c>
      <c r="E640" s="161" t="str">
        <f ca="1">IF(ISERROR($S640),"",OFFSET('Smelter Reference List'!$D$4,$S640-4,0)&amp;"")</f>
        <v/>
      </c>
      <c r="F640" s="161" t="str">
        <f ca="1">IF(ISERROR($S640),"",OFFSET('Smelter Reference List'!$E$4,$S640-4,0))</f>
        <v/>
      </c>
      <c r="G640" s="161" t="str">
        <f ca="1">IF(C640=$U$4,"Enter smelter details", IF(ISERROR($S640),"",OFFSET('Smelter Reference List'!$F$4,$S640-4,0)))</f>
        <v/>
      </c>
      <c r="H640" s="247" t="str">
        <f ca="1">IF(ISERROR($S640),"",OFFSET('Smelter Reference List'!$G$4,$S640-4,0))</f>
        <v/>
      </c>
      <c r="I640" s="248" t="str">
        <f ca="1">IF(ISERROR($S640),"",OFFSET('Smelter Reference List'!$H$4,$S640-4,0))</f>
        <v/>
      </c>
      <c r="J640" s="248" t="str">
        <f ca="1">IF(ISERROR($S640),"",OFFSET('Smelter Reference List'!$I$4,$S640-4,0))</f>
        <v/>
      </c>
      <c r="K640" s="245"/>
      <c r="L640" s="245"/>
      <c r="M640" s="245"/>
      <c r="N640" s="245"/>
      <c r="O640" s="245"/>
      <c r="P640" s="245"/>
      <c r="Q640" s="246"/>
      <c r="R640" s="233"/>
      <c r="S640" s="234" t="e">
        <f>IF(C640="",NA(),MATCH($B640&amp;$C640,'Smelter Reference List'!$J:$J,0))</f>
        <v>#N/A</v>
      </c>
      <c r="T640" s="235"/>
      <c r="U640" s="235">
        <f t="shared" ca="1" si="20"/>
        <v>0</v>
      </c>
      <c r="V640" s="235"/>
      <c r="W640" s="235"/>
      <c r="Y640" s="228" t="str">
        <f t="shared" si="21"/>
        <v/>
      </c>
    </row>
    <row r="641" spans="1:25" s="228" customFormat="1" ht="20.25">
      <c r="A641" s="257"/>
      <c r="B641" s="232" t="str">
        <f>IF(LEN(A641)=0,"",INDEX('Smelter Reference List'!$A:$A,MATCH($A641,'Smelter Reference List'!$E:$E,0)))</f>
        <v/>
      </c>
      <c r="C641" s="297" t="str">
        <f>IF(LEN(A641)=0,"",INDEX('Smelter Reference List'!$C:$C,MATCH($A641,'Smelter Reference List'!$E:$E,0)))</f>
        <v/>
      </c>
      <c r="D641" s="161" t="str">
        <f ca="1">IF(ISERROR($S641),"",OFFSET('Smelter Reference List'!$C$4,$S641-4,0)&amp;"")</f>
        <v/>
      </c>
      <c r="E641" s="161" t="str">
        <f ca="1">IF(ISERROR($S641),"",OFFSET('Smelter Reference List'!$D$4,$S641-4,0)&amp;"")</f>
        <v/>
      </c>
      <c r="F641" s="161" t="str">
        <f ca="1">IF(ISERROR($S641),"",OFFSET('Smelter Reference List'!$E$4,$S641-4,0))</f>
        <v/>
      </c>
      <c r="G641" s="161" t="str">
        <f ca="1">IF(C641=$U$4,"Enter smelter details", IF(ISERROR($S641),"",OFFSET('Smelter Reference List'!$F$4,$S641-4,0)))</f>
        <v/>
      </c>
      <c r="H641" s="247" t="str">
        <f ca="1">IF(ISERROR($S641),"",OFFSET('Smelter Reference List'!$G$4,$S641-4,0))</f>
        <v/>
      </c>
      <c r="I641" s="248" t="str">
        <f ca="1">IF(ISERROR($S641),"",OFFSET('Smelter Reference List'!$H$4,$S641-4,0))</f>
        <v/>
      </c>
      <c r="J641" s="248" t="str">
        <f ca="1">IF(ISERROR($S641),"",OFFSET('Smelter Reference List'!$I$4,$S641-4,0))</f>
        <v/>
      </c>
      <c r="K641" s="245"/>
      <c r="L641" s="245"/>
      <c r="M641" s="245"/>
      <c r="N641" s="245"/>
      <c r="O641" s="245"/>
      <c r="P641" s="245"/>
      <c r="Q641" s="246"/>
      <c r="R641" s="233"/>
      <c r="S641" s="234" t="e">
        <f>IF(C641="",NA(),MATCH($B641&amp;$C641,'Smelter Reference List'!$J:$J,0))</f>
        <v>#N/A</v>
      </c>
      <c r="T641" s="235"/>
      <c r="U641" s="235">
        <f t="shared" ca="1" si="20"/>
        <v>0</v>
      </c>
      <c r="V641" s="235"/>
      <c r="W641" s="235"/>
      <c r="Y641" s="228" t="str">
        <f t="shared" si="21"/>
        <v/>
      </c>
    </row>
    <row r="642" spans="1:25" s="228" customFormat="1" ht="20.25">
      <c r="A642" s="257"/>
      <c r="B642" s="232" t="str">
        <f>IF(LEN(A642)=0,"",INDEX('Smelter Reference List'!$A:$A,MATCH($A642,'Smelter Reference List'!$E:$E,0)))</f>
        <v/>
      </c>
      <c r="C642" s="297" t="str">
        <f>IF(LEN(A642)=0,"",INDEX('Smelter Reference List'!$C:$C,MATCH($A642,'Smelter Reference List'!$E:$E,0)))</f>
        <v/>
      </c>
      <c r="D642" s="161" t="str">
        <f ca="1">IF(ISERROR($S642),"",OFFSET('Smelter Reference List'!$C$4,$S642-4,0)&amp;"")</f>
        <v/>
      </c>
      <c r="E642" s="161" t="str">
        <f ca="1">IF(ISERROR($S642),"",OFFSET('Smelter Reference List'!$D$4,$S642-4,0)&amp;"")</f>
        <v/>
      </c>
      <c r="F642" s="161" t="str">
        <f ca="1">IF(ISERROR($S642),"",OFFSET('Smelter Reference List'!$E$4,$S642-4,0))</f>
        <v/>
      </c>
      <c r="G642" s="161" t="str">
        <f ca="1">IF(C642=$U$4,"Enter smelter details", IF(ISERROR($S642),"",OFFSET('Smelter Reference List'!$F$4,$S642-4,0)))</f>
        <v/>
      </c>
      <c r="H642" s="247" t="str">
        <f ca="1">IF(ISERROR($S642),"",OFFSET('Smelter Reference List'!$G$4,$S642-4,0))</f>
        <v/>
      </c>
      <c r="I642" s="248" t="str">
        <f ca="1">IF(ISERROR($S642),"",OFFSET('Smelter Reference List'!$H$4,$S642-4,0))</f>
        <v/>
      </c>
      <c r="J642" s="248" t="str">
        <f ca="1">IF(ISERROR($S642),"",OFFSET('Smelter Reference List'!$I$4,$S642-4,0))</f>
        <v/>
      </c>
      <c r="K642" s="245"/>
      <c r="L642" s="245"/>
      <c r="M642" s="245"/>
      <c r="N642" s="245"/>
      <c r="O642" s="245"/>
      <c r="P642" s="245"/>
      <c r="Q642" s="246"/>
      <c r="R642" s="233"/>
      <c r="S642" s="234" t="e">
        <f>IF(C642="",NA(),MATCH($B642&amp;$C642,'Smelter Reference List'!$J:$J,0))</f>
        <v>#N/A</v>
      </c>
      <c r="T642" s="235"/>
      <c r="U642" s="235">
        <f t="shared" ca="1" si="20"/>
        <v>0</v>
      </c>
      <c r="V642" s="235"/>
      <c r="W642" s="235"/>
      <c r="Y642" s="228" t="str">
        <f t="shared" si="21"/>
        <v/>
      </c>
    </row>
    <row r="643" spans="1:25" s="228" customFormat="1" ht="20.25">
      <c r="A643" s="257"/>
      <c r="B643" s="232" t="str">
        <f>IF(LEN(A643)=0,"",INDEX('Smelter Reference List'!$A:$A,MATCH($A643,'Smelter Reference List'!$E:$E,0)))</f>
        <v/>
      </c>
      <c r="C643" s="297" t="str">
        <f>IF(LEN(A643)=0,"",INDEX('Smelter Reference List'!$C:$C,MATCH($A643,'Smelter Reference List'!$E:$E,0)))</f>
        <v/>
      </c>
      <c r="D643" s="161" t="str">
        <f ca="1">IF(ISERROR($S643),"",OFFSET('Smelter Reference List'!$C$4,$S643-4,0)&amp;"")</f>
        <v/>
      </c>
      <c r="E643" s="161" t="str">
        <f ca="1">IF(ISERROR($S643),"",OFFSET('Smelter Reference List'!$D$4,$S643-4,0)&amp;"")</f>
        <v/>
      </c>
      <c r="F643" s="161" t="str">
        <f ca="1">IF(ISERROR($S643),"",OFFSET('Smelter Reference List'!$E$4,$S643-4,0))</f>
        <v/>
      </c>
      <c r="G643" s="161" t="str">
        <f ca="1">IF(C643=$U$4,"Enter smelter details", IF(ISERROR($S643),"",OFFSET('Smelter Reference List'!$F$4,$S643-4,0)))</f>
        <v/>
      </c>
      <c r="H643" s="247" t="str">
        <f ca="1">IF(ISERROR($S643),"",OFFSET('Smelter Reference List'!$G$4,$S643-4,0))</f>
        <v/>
      </c>
      <c r="I643" s="248" t="str">
        <f ca="1">IF(ISERROR($S643),"",OFFSET('Smelter Reference List'!$H$4,$S643-4,0))</f>
        <v/>
      </c>
      <c r="J643" s="248" t="str">
        <f ca="1">IF(ISERROR($S643),"",OFFSET('Smelter Reference List'!$I$4,$S643-4,0))</f>
        <v/>
      </c>
      <c r="K643" s="245"/>
      <c r="L643" s="245"/>
      <c r="M643" s="245"/>
      <c r="N643" s="245"/>
      <c r="O643" s="245"/>
      <c r="P643" s="245"/>
      <c r="Q643" s="246"/>
      <c r="R643" s="233"/>
      <c r="S643" s="234" t="e">
        <f>IF(C643="",NA(),MATCH($B643&amp;$C643,'Smelter Reference List'!$J:$J,0))</f>
        <v>#N/A</v>
      </c>
      <c r="T643" s="235"/>
      <c r="U643" s="235">
        <f t="shared" ca="1" si="20"/>
        <v>0</v>
      </c>
      <c r="V643" s="235"/>
      <c r="W643" s="235"/>
      <c r="Y643" s="228" t="str">
        <f t="shared" si="21"/>
        <v/>
      </c>
    </row>
    <row r="644" spans="1:25" s="228" customFormat="1" ht="20.25">
      <c r="A644" s="257"/>
      <c r="B644" s="232" t="str">
        <f>IF(LEN(A644)=0,"",INDEX('Smelter Reference List'!$A:$A,MATCH($A644,'Smelter Reference List'!$E:$E,0)))</f>
        <v/>
      </c>
      <c r="C644" s="297" t="str">
        <f>IF(LEN(A644)=0,"",INDEX('Smelter Reference List'!$C:$C,MATCH($A644,'Smelter Reference List'!$E:$E,0)))</f>
        <v/>
      </c>
      <c r="D644" s="161" t="str">
        <f ca="1">IF(ISERROR($S644),"",OFFSET('Smelter Reference List'!$C$4,$S644-4,0)&amp;"")</f>
        <v/>
      </c>
      <c r="E644" s="161" t="str">
        <f ca="1">IF(ISERROR($S644),"",OFFSET('Smelter Reference List'!$D$4,$S644-4,0)&amp;"")</f>
        <v/>
      </c>
      <c r="F644" s="161" t="str">
        <f ca="1">IF(ISERROR($S644),"",OFFSET('Smelter Reference List'!$E$4,$S644-4,0))</f>
        <v/>
      </c>
      <c r="G644" s="161" t="str">
        <f ca="1">IF(C644=$U$4,"Enter smelter details", IF(ISERROR($S644),"",OFFSET('Smelter Reference List'!$F$4,$S644-4,0)))</f>
        <v/>
      </c>
      <c r="H644" s="247" t="str">
        <f ca="1">IF(ISERROR($S644),"",OFFSET('Smelter Reference List'!$G$4,$S644-4,0))</f>
        <v/>
      </c>
      <c r="I644" s="248" t="str">
        <f ca="1">IF(ISERROR($S644),"",OFFSET('Smelter Reference List'!$H$4,$S644-4,0))</f>
        <v/>
      </c>
      <c r="J644" s="248" t="str">
        <f ca="1">IF(ISERROR($S644),"",OFFSET('Smelter Reference List'!$I$4,$S644-4,0))</f>
        <v/>
      </c>
      <c r="K644" s="245"/>
      <c r="L644" s="245"/>
      <c r="M644" s="245"/>
      <c r="N644" s="245"/>
      <c r="O644" s="245"/>
      <c r="P644" s="245"/>
      <c r="Q644" s="246"/>
      <c r="R644" s="233"/>
      <c r="S644" s="234" t="e">
        <f>IF(C644="",NA(),MATCH($B644&amp;$C644,'Smelter Reference List'!$J:$J,0))</f>
        <v>#N/A</v>
      </c>
      <c r="T644" s="235"/>
      <c r="U644" s="235">
        <f t="shared" ca="1" si="20"/>
        <v>0</v>
      </c>
      <c r="V644" s="235"/>
      <c r="W644" s="235"/>
      <c r="Y644" s="228" t="str">
        <f t="shared" si="21"/>
        <v/>
      </c>
    </row>
    <row r="645" spans="1:25" s="228" customFormat="1" ht="20.25">
      <c r="A645" s="257"/>
      <c r="B645" s="232" t="str">
        <f>IF(LEN(A645)=0,"",INDEX('Smelter Reference List'!$A:$A,MATCH($A645,'Smelter Reference List'!$E:$E,0)))</f>
        <v/>
      </c>
      <c r="C645" s="297" t="str">
        <f>IF(LEN(A645)=0,"",INDEX('Smelter Reference List'!$C:$C,MATCH($A645,'Smelter Reference List'!$E:$E,0)))</f>
        <v/>
      </c>
      <c r="D645" s="161" t="str">
        <f ca="1">IF(ISERROR($S645),"",OFFSET('Smelter Reference List'!$C$4,$S645-4,0)&amp;"")</f>
        <v/>
      </c>
      <c r="E645" s="161" t="str">
        <f ca="1">IF(ISERROR($S645),"",OFFSET('Smelter Reference List'!$D$4,$S645-4,0)&amp;"")</f>
        <v/>
      </c>
      <c r="F645" s="161" t="str">
        <f ca="1">IF(ISERROR($S645),"",OFFSET('Smelter Reference List'!$E$4,$S645-4,0))</f>
        <v/>
      </c>
      <c r="G645" s="161" t="str">
        <f ca="1">IF(C645=$U$4,"Enter smelter details", IF(ISERROR($S645),"",OFFSET('Smelter Reference List'!$F$4,$S645-4,0)))</f>
        <v/>
      </c>
      <c r="H645" s="247" t="str">
        <f ca="1">IF(ISERROR($S645),"",OFFSET('Smelter Reference List'!$G$4,$S645-4,0))</f>
        <v/>
      </c>
      <c r="I645" s="248" t="str">
        <f ca="1">IF(ISERROR($S645),"",OFFSET('Smelter Reference List'!$H$4,$S645-4,0))</f>
        <v/>
      </c>
      <c r="J645" s="248" t="str">
        <f ca="1">IF(ISERROR($S645),"",OFFSET('Smelter Reference List'!$I$4,$S645-4,0))</f>
        <v/>
      </c>
      <c r="K645" s="245"/>
      <c r="L645" s="245"/>
      <c r="M645" s="245"/>
      <c r="N645" s="245"/>
      <c r="O645" s="245"/>
      <c r="P645" s="245"/>
      <c r="Q645" s="246"/>
      <c r="R645" s="233"/>
      <c r="S645" s="234" t="e">
        <f>IF(C645="",NA(),MATCH($B645&amp;$C645,'Smelter Reference List'!$J:$J,0))</f>
        <v>#N/A</v>
      </c>
      <c r="T645" s="235"/>
      <c r="U645" s="235">
        <f t="shared" ca="1" si="20"/>
        <v>0</v>
      </c>
      <c r="V645" s="235"/>
      <c r="W645" s="235"/>
      <c r="Y645" s="228" t="str">
        <f t="shared" si="21"/>
        <v/>
      </c>
    </row>
    <row r="646" spans="1:25" s="228" customFormat="1" ht="20.25">
      <c r="A646" s="257"/>
      <c r="B646" s="232" t="str">
        <f>IF(LEN(A646)=0,"",INDEX('Smelter Reference List'!$A:$A,MATCH($A646,'Smelter Reference List'!$E:$E,0)))</f>
        <v/>
      </c>
      <c r="C646" s="297" t="str">
        <f>IF(LEN(A646)=0,"",INDEX('Smelter Reference List'!$C:$C,MATCH($A646,'Smelter Reference List'!$E:$E,0)))</f>
        <v/>
      </c>
      <c r="D646" s="161" t="str">
        <f ca="1">IF(ISERROR($S646),"",OFFSET('Smelter Reference List'!$C$4,$S646-4,0)&amp;"")</f>
        <v/>
      </c>
      <c r="E646" s="161" t="str">
        <f ca="1">IF(ISERROR($S646),"",OFFSET('Smelter Reference List'!$D$4,$S646-4,0)&amp;"")</f>
        <v/>
      </c>
      <c r="F646" s="161" t="str">
        <f ca="1">IF(ISERROR($S646),"",OFFSET('Smelter Reference List'!$E$4,$S646-4,0))</f>
        <v/>
      </c>
      <c r="G646" s="161" t="str">
        <f ca="1">IF(C646=$U$4,"Enter smelter details", IF(ISERROR($S646),"",OFFSET('Smelter Reference List'!$F$4,$S646-4,0)))</f>
        <v/>
      </c>
      <c r="H646" s="247" t="str">
        <f ca="1">IF(ISERROR($S646),"",OFFSET('Smelter Reference List'!$G$4,$S646-4,0))</f>
        <v/>
      </c>
      <c r="I646" s="248" t="str">
        <f ca="1">IF(ISERROR($S646),"",OFFSET('Smelter Reference List'!$H$4,$S646-4,0))</f>
        <v/>
      </c>
      <c r="J646" s="248" t="str">
        <f ca="1">IF(ISERROR($S646),"",OFFSET('Smelter Reference List'!$I$4,$S646-4,0))</f>
        <v/>
      </c>
      <c r="K646" s="245"/>
      <c r="L646" s="245"/>
      <c r="M646" s="245"/>
      <c r="N646" s="245"/>
      <c r="O646" s="245"/>
      <c r="P646" s="245"/>
      <c r="Q646" s="246"/>
      <c r="R646" s="233"/>
      <c r="S646" s="234" t="e">
        <f>IF(C646="",NA(),MATCH($B646&amp;$C646,'Smelter Reference List'!$J:$J,0))</f>
        <v>#N/A</v>
      </c>
      <c r="T646" s="235"/>
      <c r="U646" s="235">
        <f t="shared" ca="1" si="20"/>
        <v>0</v>
      </c>
      <c r="V646" s="235"/>
      <c r="W646" s="235"/>
      <c r="Y646" s="228" t="str">
        <f t="shared" si="21"/>
        <v/>
      </c>
    </row>
    <row r="647" spans="1:25" s="228" customFormat="1" ht="20.25">
      <c r="A647" s="257"/>
      <c r="B647" s="232" t="str">
        <f>IF(LEN(A647)=0,"",INDEX('Smelter Reference List'!$A:$A,MATCH($A647,'Smelter Reference List'!$E:$E,0)))</f>
        <v/>
      </c>
      <c r="C647" s="297" t="str">
        <f>IF(LEN(A647)=0,"",INDEX('Smelter Reference List'!$C:$C,MATCH($A647,'Smelter Reference List'!$E:$E,0)))</f>
        <v/>
      </c>
      <c r="D647" s="161" t="str">
        <f ca="1">IF(ISERROR($S647),"",OFFSET('Smelter Reference List'!$C$4,$S647-4,0)&amp;"")</f>
        <v/>
      </c>
      <c r="E647" s="161" t="str">
        <f ca="1">IF(ISERROR($S647),"",OFFSET('Smelter Reference List'!$D$4,$S647-4,0)&amp;"")</f>
        <v/>
      </c>
      <c r="F647" s="161" t="str">
        <f ca="1">IF(ISERROR($S647),"",OFFSET('Smelter Reference List'!$E$4,$S647-4,0))</f>
        <v/>
      </c>
      <c r="G647" s="161" t="str">
        <f ca="1">IF(C647=$U$4,"Enter smelter details", IF(ISERROR($S647),"",OFFSET('Smelter Reference List'!$F$4,$S647-4,0)))</f>
        <v/>
      </c>
      <c r="H647" s="247" t="str">
        <f ca="1">IF(ISERROR($S647),"",OFFSET('Smelter Reference List'!$G$4,$S647-4,0))</f>
        <v/>
      </c>
      <c r="I647" s="248" t="str">
        <f ca="1">IF(ISERROR($S647),"",OFFSET('Smelter Reference List'!$H$4,$S647-4,0))</f>
        <v/>
      </c>
      <c r="J647" s="248" t="str">
        <f ca="1">IF(ISERROR($S647),"",OFFSET('Smelter Reference List'!$I$4,$S647-4,0))</f>
        <v/>
      </c>
      <c r="K647" s="245"/>
      <c r="L647" s="245"/>
      <c r="M647" s="245"/>
      <c r="N647" s="245"/>
      <c r="O647" s="245"/>
      <c r="P647" s="245"/>
      <c r="Q647" s="246"/>
      <c r="R647" s="233"/>
      <c r="S647" s="234" t="e">
        <f>IF(C647="",NA(),MATCH($B647&amp;$C647,'Smelter Reference List'!$J:$J,0))</f>
        <v>#N/A</v>
      </c>
      <c r="T647" s="235"/>
      <c r="U647" s="235">
        <f t="shared" ca="1" si="20"/>
        <v>0</v>
      </c>
      <c r="V647" s="235"/>
      <c r="W647" s="235"/>
      <c r="Y647" s="228" t="str">
        <f t="shared" si="21"/>
        <v/>
      </c>
    </row>
    <row r="648" spans="1:25" s="228" customFormat="1" ht="20.25">
      <c r="A648" s="257"/>
      <c r="B648" s="232" t="str">
        <f>IF(LEN(A648)=0,"",INDEX('Smelter Reference List'!$A:$A,MATCH($A648,'Smelter Reference List'!$E:$E,0)))</f>
        <v/>
      </c>
      <c r="C648" s="297" t="str">
        <f>IF(LEN(A648)=0,"",INDEX('Smelter Reference List'!$C:$C,MATCH($A648,'Smelter Reference List'!$E:$E,0)))</f>
        <v/>
      </c>
      <c r="D648" s="161" t="str">
        <f ca="1">IF(ISERROR($S648),"",OFFSET('Smelter Reference List'!$C$4,$S648-4,0)&amp;"")</f>
        <v/>
      </c>
      <c r="E648" s="161" t="str">
        <f ca="1">IF(ISERROR($S648),"",OFFSET('Smelter Reference List'!$D$4,$S648-4,0)&amp;"")</f>
        <v/>
      </c>
      <c r="F648" s="161" t="str">
        <f ca="1">IF(ISERROR($S648),"",OFFSET('Smelter Reference List'!$E$4,$S648-4,0))</f>
        <v/>
      </c>
      <c r="G648" s="161" t="str">
        <f ca="1">IF(C648=$U$4,"Enter smelter details", IF(ISERROR($S648),"",OFFSET('Smelter Reference List'!$F$4,$S648-4,0)))</f>
        <v/>
      </c>
      <c r="H648" s="247" t="str">
        <f ca="1">IF(ISERROR($S648),"",OFFSET('Smelter Reference List'!$G$4,$S648-4,0))</f>
        <v/>
      </c>
      <c r="I648" s="248" t="str">
        <f ca="1">IF(ISERROR($S648),"",OFFSET('Smelter Reference List'!$H$4,$S648-4,0))</f>
        <v/>
      </c>
      <c r="J648" s="248" t="str">
        <f ca="1">IF(ISERROR($S648),"",OFFSET('Smelter Reference List'!$I$4,$S648-4,0))</f>
        <v/>
      </c>
      <c r="K648" s="245"/>
      <c r="L648" s="245"/>
      <c r="M648" s="245"/>
      <c r="N648" s="245"/>
      <c r="O648" s="245"/>
      <c r="P648" s="245"/>
      <c r="Q648" s="246"/>
      <c r="R648" s="233"/>
      <c r="S648" s="234" t="e">
        <f>IF(C648="",NA(),MATCH($B648&amp;$C648,'Smelter Reference List'!$J:$J,0))</f>
        <v>#N/A</v>
      </c>
      <c r="T648" s="235"/>
      <c r="U648" s="235">
        <f t="shared" ca="1" si="20"/>
        <v>0</v>
      </c>
      <c r="V648" s="235"/>
      <c r="W648" s="235"/>
      <c r="Y648" s="228" t="str">
        <f t="shared" si="21"/>
        <v/>
      </c>
    </row>
    <row r="649" spans="1:25" s="228" customFormat="1" ht="20.25">
      <c r="A649" s="257"/>
      <c r="B649" s="232" t="str">
        <f>IF(LEN(A649)=0,"",INDEX('Smelter Reference List'!$A:$A,MATCH($A649,'Smelter Reference List'!$E:$E,0)))</f>
        <v/>
      </c>
      <c r="C649" s="297" t="str">
        <f>IF(LEN(A649)=0,"",INDEX('Smelter Reference List'!$C:$C,MATCH($A649,'Smelter Reference List'!$E:$E,0)))</f>
        <v/>
      </c>
      <c r="D649" s="161" t="str">
        <f ca="1">IF(ISERROR($S649),"",OFFSET('Smelter Reference List'!$C$4,$S649-4,0)&amp;"")</f>
        <v/>
      </c>
      <c r="E649" s="161" t="str">
        <f ca="1">IF(ISERROR($S649),"",OFFSET('Smelter Reference List'!$D$4,$S649-4,0)&amp;"")</f>
        <v/>
      </c>
      <c r="F649" s="161" t="str">
        <f ca="1">IF(ISERROR($S649),"",OFFSET('Smelter Reference List'!$E$4,$S649-4,0))</f>
        <v/>
      </c>
      <c r="G649" s="161" t="str">
        <f ca="1">IF(C649=$U$4,"Enter smelter details", IF(ISERROR($S649),"",OFFSET('Smelter Reference List'!$F$4,$S649-4,0)))</f>
        <v/>
      </c>
      <c r="H649" s="247" t="str">
        <f ca="1">IF(ISERROR($S649),"",OFFSET('Smelter Reference List'!$G$4,$S649-4,0))</f>
        <v/>
      </c>
      <c r="I649" s="248" t="str">
        <f ca="1">IF(ISERROR($S649),"",OFFSET('Smelter Reference List'!$H$4,$S649-4,0))</f>
        <v/>
      </c>
      <c r="J649" s="248" t="str">
        <f ca="1">IF(ISERROR($S649),"",OFFSET('Smelter Reference List'!$I$4,$S649-4,0))</f>
        <v/>
      </c>
      <c r="K649" s="245"/>
      <c r="L649" s="245"/>
      <c r="M649" s="245"/>
      <c r="N649" s="245"/>
      <c r="O649" s="245"/>
      <c r="P649" s="245"/>
      <c r="Q649" s="246"/>
      <c r="R649" s="233"/>
      <c r="S649" s="234" t="e">
        <f>IF(C649="",NA(),MATCH($B649&amp;$C649,'Smelter Reference List'!$J:$J,0))</f>
        <v>#N/A</v>
      </c>
      <c r="T649" s="235"/>
      <c r="U649" s="235">
        <f t="shared" ca="1" si="20"/>
        <v>0</v>
      </c>
      <c r="V649" s="235"/>
      <c r="W649" s="235"/>
      <c r="Y649" s="228" t="str">
        <f t="shared" si="21"/>
        <v/>
      </c>
    </row>
    <row r="650" spans="1:25" s="228" customFormat="1" ht="20.25">
      <c r="A650" s="257"/>
      <c r="B650" s="232" t="str">
        <f>IF(LEN(A650)=0,"",INDEX('Smelter Reference List'!$A:$A,MATCH($A650,'Smelter Reference List'!$E:$E,0)))</f>
        <v/>
      </c>
      <c r="C650" s="297" t="str">
        <f>IF(LEN(A650)=0,"",INDEX('Smelter Reference List'!$C:$C,MATCH($A650,'Smelter Reference List'!$E:$E,0)))</f>
        <v/>
      </c>
      <c r="D650" s="161" t="str">
        <f ca="1">IF(ISERROR($S650),"",OFFSET('Smelter Reference List'!$C$4,$S650-4,0)&amp;"")</f>
        <v/>
      </c>
      <c r="E650" s="161" t="str">
        <f ca="1">IF(ISERROR($S650),"",OFFSET('Smelter Reference List'!$D$4,$S650-4,0)&amp;"")</f>
        <v/>
      </c>
      <c r="F650" s="161" t="str">
        <f ca="1">IF(ISERROR($S650),"",OFFSET('Smelter Reference List'!$E$4,$S650-4,0))</f>
        <v/>
      </c>
      <c r="G650" s="161" t="str">
        <f ca="1">IF(C650=$U$4,"Enter smelter details", IF(ISERROR($S650),"",OFFSET('Smelter Reference List'!$F$4,$S650-4,0)))</f>
        <v/>
      </c>
      <c r="H650" s="247" t="str">
        <f ca="1">IF(ISERROR($S650),"",OFFSET('Smelter Reference List'!$G$4,$S650-4,0))</f>
        <v/>
      </c>
      <c r="I650" s="248" t="str">
        <f ca="1">IF(ISERROR($S650),"",OFFSET('Smelter Reference List'!$H$4,$S650-4,0))</f>
        <v/>
      </c>
      <c r="J650" s="248" t="str">
        <f ca="1">IF(ISERROR($S650),"",OFFSET('Smelter Reference List'!$I$4,$S650-4,0))</f>
        <v/>
      </c>
      <c r="K650" s="245"/>
      <c r="L650" s="245"/>
      <c r="M650" s="245"/>
      <c r="N650" s="245"/>
      <c r="O650" s="245"/>
      <c r="P650" s="245"/>
      <c r="Q650" s="246"/>
      <c r="R650" s="233"/>
      <c r="S650" s="234" t="e">
        <f>IF(C650="",NA(),MATCH($B650&amp;$C650,'Smelter Reference List'!$J:$J,0))</f>
        <v>#N/A</v>
      </c>
      <c r="T650" s="235"/>
      <c r="U650" s="235">
        <f t="shared" ca="1" si="20"/>
        <v>0</v>
      </c>
      <c r="V650" s="235"/>
      <c r="W650" s="235"/>
      <c r="Y650" s="228" t="str">
        <f t="shared" si="21"/>
        <v/>
      </c>
    </row>
    <row r="651" spans="1:25" s="228" customFormat="1" ht="20.25">
      <c r="A651" s="257"/>
      <c r="B651" s="232" t="str">
        <f>IF(LEN(A651)=0,"",INDEX('Smelter Reference List'!$A:$A,MATCH($A651,'Smelter Reference List'!$E:$E,0)))</f>
        <v/>
      </c>
      <c r="C651" s="297" t="str">
        <f>IF(LEN(A651)=0,"",INDEX('Smelter Reference List'!$C:$C,MATCH($A651,'Smelter Reference List'!$E:$E,0)))</f>
        <v/>
      </c>
      <c r="D651" s="161" t="str">
        <f ca="1">IF(ISERROR($S651),"",OFFSET('Smelter Reference List'!$C$4,$S651-4,0)&amp;"")</f>
        <v/>
      </c>
      <c r="E651" s="161" t="str">
        <f ca="1">IF(ISERROR($S651),"",OFFSET('Smelter Reference List'!$D$4,$S651-4,0)&amp;"")</f>
        <v/>
      </c>
      <c r="F651" s="161" t="str">
        <f ca="1">IF(ISERROR($S651),"",OFFSET('Smelter Reference List'!$E$4,$S651-4,0))</f>
        <v/>
      </c>
      <c r="G651" s="161" t="str">
        <f ca="1">IF(C651=$U$4,"Enter smelter details", IF(ISERROR($S651),"",OFFSET('Smelter Reference List'!$F$4,$S651-4,0)))</f>
        <v/>
      </c>
      <c r="H651" s="247" t="str">
        <f ca="1">IF(ISERROR($S651),"",OFFSET('Smelter Reference List'!$G$4,$S651-4,0))</f>
        <v/>
      </c>
      <c r="I651" s="248" t="str">
        <f ca="1">IF(ISERROR($S651),"",OFFSET('Smelter Reference List'!$H$4,$S651-4,0))</f>
        <v/>
      </c>
      <c r="J651" s="248" t="str">
        <f ca="1">IF(ISERROR($S651),"",OFFSET('Smelter Reference List'!$I$4,$S651-4,0))</f>
        <v/>
      </c>
      <c r="K651" s="245"/>
      <c r="L651" s="245"/>
      <c r="M651" s="245"/>
      <c r="N651" s="245"/>
      <c r="O651" s="245"/>
      <c r="P651" s="245"/>
      <c r="Q651" s="246"/>
      <c r="R651" s="233"/>
      <c r="S651" s="234" t="e">
        <f>IF(C651="",NA(),MATCH($B651&amp;$C651,'Smelter Reference List'!$J:$J,0))</f>
        <v>#N/A</v>
      </c>
      <c r="T651" s="235"/>
      <c r="U651" s="235">
        <f t="shared" ca="1" si="20"/>
        <v>0</v>
      </c>
      <c r="V651" s="235"/>
      <c r="W651" s="235"/>
      <c r="Y651" s="228" t="str">
        <f t="shared" si="21"/>
        <v/>
      </c>
    </row>
    <row r="652" spans="1:25" s="228" customFormat="1" ht="20.25">
      <c r="A652" s="257"/>
      <c r="B652" s="232" t="str">
        <f>IF(LEN(A652)=0,"",INDEX('Smelter Reference List'!$A:$A,MATCH($A652,'Smelter Reference List'!$E:$E,0)))</f>
        <v/>
      </c>
      <c r="C652" s="297" t="str">
        <f>IF(LEN(A652)=0,"",INDEX('Smelter Reference List'!$C:$C,MATCH($A652,'Smelter Reference List'!$E:$E,0)))</f>
        <v/>
      </c>
      <c r="D652" s="161" t="str">
        <f ca="1">IF(ISERROR($S652),"",OFFSET('Smelter Reference List'!$C$4,$S652-4,0)&amp;"")</f>
        <v/>
      </c>
      <c r="E652" s="161" t="str">
        <f ca="1">IF(ISERROR($S652),"",OFFSET('Smelter Reference List'!$D$4,$S652-4,0)&amp;"")</f>
        <v/>
      </c>
      <c r="F652" s="161" t="str">
        <f ca="1">IF(ISERROR($S652),"",OFFSET('Smelter Reference List'!$E$4,$S652-4,0))</f>
        <v/>
      </c>
      <c r="G652" s="161" t="str">
        <f ca="1">IF(C652=$U$4,"Enter smelter details", IF(ISERROR($S652),"",OFFSET('Smelter Reference List'!$F$4,$S652-4,0)))</f>
        <v/>
      </c>
      <c r="H652" s="247" t="str">
        <f ca="1">IF(ISERROR($S652),"",OFFSET('Smelter Reference List'!$G$4,$S652-4,0))</f>
        <v/>
      </c>
      <c r="I652" s="248" t="str">
        <f ca="1">IF(ISERROR($S652),"",OFFSET('Smelter Reference List'!$H$4,$S652-4,0))</f>
        <v/>
      </c>
      <c r="J652" s="248" t="str">
        <f ca="1">IF(ISERROR($S652),"",OFFSET('Smelter Reference List'!$I$4,$S652-4,0))</f>
        <v/>
      </c>
      <c r="K652" s="245"/>
      <c r="L652" s="245"/>
      <c r="M652" s="245"/>
      <c r="N652" s="245"/>
      <c r="O652" s="245"/>
      <c r="P652" s="245"/>
      <c r="Q652" s="246"/>
      <c r="R652" s="233"/>
      <c r="S652" s="234" t="e">
        <f>IF(C652="",NA(),MATCH($B652&amp;$C652,'Smelter Reference List'!$J:$J,0))</f>
        <v>#N/A</v>
      </c>
      <c r="T652" s="235"/>
      <c r="U652" s="235">
        <f t="shared" ca="1" si="20"/>
        <v>0</v>
      </c>
      <c r="V652" s="235"/>
      <c r="W652" s="235"/>
      <c r="Y652" s="228" t="str">
        <f t="shared" si="21"/>
        <v/>
      </c>
    </row>
    <row r="653" spans="1:25" s="228" customFormat="1" ht="20.25">
      <c r="A653" s="257"/>
      <c r="B653" s="232" t="str">
        <f>IF(LEN(A653)=0,"",INDEX('Smelter Reference List'!$A:$A,MATCH($A653,'Smelter Reference List'!$E:$E,0)))</f>
        <v/>
      </c>
      <c r="C653" s="297" t="str">
        <f>IF(LEN(A653)=0,"",INDEX('Smelter Reference List'!$C:$C,MATCH($A653,'Smelter Reference List'!$E:$E,0)))</f>
        <v/>
      </c>
      <c r="D653" s="161" t="str">
        <f ca="1">IF(ISERROR($S653),"",OFFSET('Smelter Reference List'!$C$4,$S653-4,0)&amp;"")</f>
        <v/>
      </c>
      <c r="E653" s="161" t="str">
        <f ca="1">IF(ISERROR($S653),"",OFFSET('Smelter Reference List'!$D$4,$S653-4,0)&amp;"")</f>
        <v/>
      </c>
      <c r="F653" s="161" t="str">
        <f ca="1">IF(ISERROR($S653),"",OFFSET('Smelter Reference List'!$E$4,$S653-4,0))</f>
        <v/>
      </c>
      <c r="G653" s="161" t="str">
        <f ca="1">IF(C653=$U$4,"Enter smelter details", IF(ISERROR($S653),"",OFFSET('Smelter Reference List'!$F$4,$S653-4,0)))</f>
        <v/>
      </c>
      <c r="H653" s="247" t="str">
        <f ca="1">IF(ISERROR($S653),"",OFFSET('Smelter Reference List'!$G$4,$S653-4,0))</f>
        <v/>
      </c>
      <c r="I653" s="248" t="str">
        <f ca="1">IF(ISERROR($S653),"",OFFSET('Smelter Reference List'!$H$4,$S653-4,0))</f>
        <v/>
      </c>
      <c r="J653" s="248" t="str">
        <f ca="1">IF(ISERROR($S653),"",OFFSET('Smelter Reference List'!$I$4,$S653-4,0))</f>
        <v/>
      </c>
      <c r="K653" s="245"/>
      <c r="L653" s="245"/>
      <c r="M653" s="245"/>
      <c r="N653" s="245"/>
      <c r="O653" s="245"/>
      <c r="P653" s="245"/>
      <c r="Q653" s="246"/>
      <c r="R653" s="233"/>
      <c r="S653" s="234" t="e">
        <f>IF(C653="",NA(),MATCH($B653&amp;$C653,'Smelter Reference List'!$J:$J,0))</f>
        <v>#N/A</v>
      </c>
      <c r="T653" s="235"/>
      <c r="U653" s="235">
        <f t="shared" ca="1" si="20"/>
        <v>0</v>
      </c>
      <c r="V653" s="235"/>
      <c r="W653" s="235"/>
      <c r="Y653" s="228" t="str">
        <f t="shared" si="21"/>
        <v/>
      </c>
    </row>
    <row r="654" spans="1:25" s="228" customFormat="1" ht="20.25">
      <c r="A654" s="257"/>
      <c r="B654" s="232" t="str">
        <f>IF(LEN(A654)=0,"",INDEX('Smelter Reference List'!$A:$A,MATCH($A654,'Smelter Reference List'!$E:$E,0)))</f>
        <v/>
      </c>
      <c r="C654" s="297" t="str">
        <f>IF(LEN(A654)=0,"",INDEX('Smelter Reference List'!$C:$C,MATCH($A654,'Smelter Reference List'!$E:$E,0)))</f>
        <v/>
      </c>
      <c r="D654" s="161" t="str">
        <f ca="1">IF(ISERROR($S654),"",OFFSET('Smelter Reference List'!$C$4,$S654-4,0)&amp;"")</f>
        <v/>
      </c>
      <c r="E654" s="161" t="str">
        <f ca="1">IF(ISERROR($S654),"",OFFSET('Smelter Reference List'!$D$4,$S654-4,0)&amp;"")</f>
        <v/>
      </c>
      <c r="F654" s="161" t="str">
        <f ca="1">IF(ISERROR($S654),"",OFFSET('Smelter Reference List'!$E$4,$S654-4,0))</f>
        <v/>
      </c>
      <c r="G654" s="161" t="str">
        <f ca="1">IF(C654=$U$4,"Enter smelter details", IF(ISERROR($S654),"",OFFSET('Smelter Reference List'!$F$4,$S654-4,0)))</f>
        <v/>
      </c>
      <c r="H654" s="247" t="str">
        <f ca="1">IF(ISERROR($S654),"",OFFSET('Smelter Reference List'!$G$4,$S654-4,0))</f>
        <v/>
      </c>
      <c r="I654" s="248" t="str">
        <f ca="1">IF(ISERROR($S654),"",OFFSET('Smelter Reference List'!$H$4,$S654-4,0))</f>
        <v/>
      </c>
      <c r="J654" s="248" t="str">
        <f ca="1">IF(ISERROR($S654),"",OFFSET('Smelter Reference List'!$I$4,$S654-4,0))</f>
        <v/>
      </c>
      <c r="K654" s="245"/>
      <c r="L654" s="245"/>
      <c r="M654" s="245"/>
      <c r="N654" s="245"/>
      <c r="O654" s="245"/>
      <c r="P654" s="245"/>
      <c r="Q654" s="246"/>
      <c r="R654" s="233"/>
      <c r="S654" s="234" t="e">
        <f>IF(C654="",NA(),MATCH($B654&amp;$C654,'Smelter Reference List'!$J:$J,0))</f>
        <v>#N/A</v>
      </c>
      <c r="T654" s="235"/>
      <c r="U654" s="235">
        <f t="shared" ca="1" si="20"/>
        <v>0</v>
      </c>
      <c r="V654" s="235"/>
      <c r="W654" s="235"/>
      <c r="Y654" s="228" t="str">
        <f t="shared" si="21"/>
        <v/>
      </c>
    </row>
    <row r="655" spans="1:25" s="228" customFormat="1" ht="20.25">
      <c r="A655" s="257"/>
      <c r="B655" s="232" t="str">
        <f>IF(LEN(A655)=0,"",INDEX('Smelter Reference List'!$A:$A,MATCH($A655,'Smelter Reference List'!$E:$E,0)))</f>
        <v/>
      </c>
      <c r="C655" s="297" t="str">
        <f>IF(LEN(A655)=0,"",INDEX('Smelter Reference List'!$C:$C,MATCH($A655,'Smelter Reference List'!$E:$E,0)))</f>
        <v/>
      </c>
      <c r="D655" s="161" t="str">
        <f ca="1">IF(ISERROR($S655),"",OFFSET('Smelter Reference List'!$C$4,$S655-4,0)&amp;"")</f>
        <v/>
      </c>
      <c r="E655" s="161" t="str">
        <f ca="1">IF(ISERROR($S655),"",OFFSET('Smelter Reference List'!$D$4,$S655-4,0)&amp;"")</f>
        <v/>
      </c>
      <c r="F655" s="161" t="str">
        <f ca="1">IF(ISERROR($S655),"",OFFSET('Smelter Reference List'!$E$4,$S655-4,0))</f>
        <v/>
      </c>
      <c r="G655" s="161" t="str">
        <f ca="1">IF(C655=$U$4,"Enter smelter details", IF(ISERROR($S655),"",OFFSET('Smelter Reference List'!$F$4,$S655-4,0)))</f>
        <v/>
      </c>
      <c r="H655" s="247" t="str">
        <f ca="1">IF(ISERROR($S655),"",OFFSET('Smelter Reference List'!$G$4,$S655-4,0))</f>
        <v/>
      </c>
      <c r="I655" s="248" t="str">
        <f ca="1">IF(ISERROR($S655),"",OFFSET('Smelter Reference List'!$H$4,$S655-4,0))</f>
        <v/>
      </c>
      <c r="J655" s="248" t="str">
        <f ca="1">IF(ISERROR($S655),"",OFFSET('Smelter Reference List'!$I$4,$S655-4,0))</f>
        <v/>
      </c>
      <c r="K655" s="245"/>
      <c r="L655" s="245"/>
      <c r="M655" s="245"/>
      <c r="N655" s="245"/>
      <c r="O655" s="245"/>
      <c r="P655" s="245"/>
      <c r="Q655" s="246"/>
      <c r="R655" s="233"/>
      <c r="S655" s="234" t="e">
        <f>IF(C655="",NA(),MATCH($B655&amp;$C655,'Smelter Reference List'!$J:$J,0))</f>
        <v>#N/A</v>
      </c>
      <c r="T655" s="235"/>
      <c r="U655" s="235">
        <f t="shared" ca="1" si="20"/>
        <v>0</v>
      </c>
      <c r="V655" s="235"/>
      <c r="W655" s="235"/>
      <c r="Y655" s="228" t="str">
        <f t="shared" si="21"/>
        <v/>
      </c>
    </row>
    <row r="656" spans="1:25" s="228" customFormat="1" ht="20.25">
      <c r="A656" s="257"/>
      <c r="B656" s="232" t="str">
        <f>IF(LEN(A656)=0,"",INDEX('Smelter Reference List'!$A:$A,MATCH($A656,'Smelter Reference List'!$E:$E,0)))</f>
        <v/>
      </c>
      <c r="C656" s="297" t="str">
        <f>IF(LEN(A656)=0,"",INDEX('Smelter Reference List'!$C:$C,MATCH($A656,'Smelter Reference List'!$E:$E,0)))</f>
        <v/>
      </c>
      <c r="D656" s="161" t="str">
        <f ca="1">IF(ISERROR($S656),"",OFFSET('Smelter Reference List'!$C$4,$S656-4,0)&amp;"")</f>
        <v/>
      </c>
      <c r="E656" s="161" t="str">
        <f ca="1">IF(ISERROR($S656),"",OFFSET('Smelter Reference List'!$D$4,$S656-4,0)&amp;"")</f>
        <v/>
      </c>
      <c r="F656" s="161" t="str">
        <f ca="1">IF(ISERROR($S656),"",OFFSET('Smelter Reference List'!$E$4,$S656-4,0))</f>
        <v/>
      </c>
      <c r="G656" s="161" t="str">
        <f ca="1">IF(C656=$U$4,"Enter smelter details", IF(ISERROR($S656),"",OFFSET('Smelter Reference List'!$F$4,$S656-4,0)))</f>
        <v/>
      </c>
      <c r="H656" s="247" t="str">
        <f ca="1">IF(ISERROR($S656),"",OFFSET('Smelter Reference List'!$G$4,$S656-4,0))</f>
        <v/>
      </c>
      <c r="I656" s="248" t="str">
        <f ca="1">IF(ISERROR($S656),"",OFFSET('Smelter Reference List'!$H$4,$S656-4,0))</f>
        <v/>
      </c>
      <c r="J656" s="248" t="str">
        <f ca="1">IF(ISERROR($S656),"",OFFSET('Smelter Reference List'!$I$4,$S656-4,0))</f>
        <v/>
      </c>
      <c r="K656" s="245"/>
      <c r="L656" s="245"/>
      <c r="M656" s="245"/>
      <c r="N656" s="245"/>
      <c r="O656" s="245"/>
      <c r="P656" s="245"/>
      <c r="Q656" s="246"/>
      <c r="R656" s="233"/>
      <c r="S656" s="234" t="e">
        <f>IF(C656="",NA(),MATCH($B656&amp;$C656,'Smelter Reference List'!$J:$J,0))</f>
        <v>#N/A</v>
      </c>
      <c r="T656" s="235"/>
      <c r="U656" s="235">
        <f t="shared" ca="1" si="20"/>
        <v>0</v>
      </c>
      <c r="V656" s="235"/>
      <c r="W656" s="235"/>
      <c r="Y656" s="228" t="str">
        <f t="shared" si="21"/>
        <v/>
      </c>
    </row>
    <row r="657" spans="1:25" s="228" customFormat="1" ht="20.25">
      <c r="A657" s="257"/>
      <c r="B657" s="232" t="str">
        <f>IF(LEN(A657)=0,"",INDEX('Smelter Reference List'!$A:$A,MATCH($A657,'Smelter Reference List'!$E:$E,0)))</f>
        <v/>
      </c>
      <c r="C657" s="297" t="str">
        <f>IF(LEN(A657)=0,"",INDEX('Smelter Reference List'!$C:$C,MATCH($A657,'Smelter Reference List'!$E:$E,0)))</f>
        <v/>
      </c>
      <c r="D657" s="161" t="str">
        <f ca="1">IF(ISERROR($S657),"",OFFSET('Smelter Reference List'!$C$4,$S657-4,0)&amp;"")</f>
        <v/>
      </c>
      <c r="E657" s="161" t="str">
        <f ca="1">IF(ISERROR($S657),"",OFFSET('Smelter Reference List'!$D$4,$S657-4,0)&amp;"")</f>
        <v/>
      </c>
      <c r="F657" s="161" t="str">
        <f ca="1">IF(ISERROR($S657),"",OFFSET('Smelter Reference List'!$E$4,$S657-4,0))</f>
        <v/>
      </c>
      <c r="G657" s="161" t="str">
        <f ca="1">IF(C657=$U$4,"Enter smelter details", IF(ISERROR($S657),"",OFFSET('Smelter Reference List'!$F$4,$S657-4,0)))</f>
        <v/>
      </c>
      <c r="H657" s="247" t="str">
        <f ca="1">IF(ISERROR($S657),"",OFFSET('Smelter Reference List'!$G$4,$S657-4,0))</f>
        <v/>
      </c>
      <c r="I657" s="248" t="str">
        <f ca="1">IF(ISERROR($S657),"",OFFSET('Smelter Reference List'!$H$4,$S657-4,0))</f>
        <v/>
      </c>
      <c r="J657" s="248" t="str">
        <f ca="1">IF(ISERROR($S657),"",OFFSET('Smelter Reference List'!$I$4,$S657-4,0))</f>
        <v/>
      </c>
      <c r="K657" s="245"/>
      <c r="L657" s="245"/>
      <c r="M657" s="245"/>
      <c r="N657" s="245"/>
      <c r="O657" s="245"/>
      <c r="P657" s="245"/>
      <c r="Q657" s="246"/>
      <c r="R657" s="233"/>
      <c r="S657" s="234" t="e">
        <f>IF(C657="",NA(),MATCH($B657&amp;$C657,'Smelter Reference List'!$J:$J,0))</f>
        <v>#N/A</v>
      </c>
      <c r="T657" s="235"/>
      <c r="U657" s="235">
        <f t="shared" ca="1" si="20"/>
        <v>0</v>
      </c>
      <c r="V657" s="235"/>
      <c r="W657" s="235"/>
      <c r="Y657" s="228" t="str">
        <f t="shared" si="21"/>
        <v/>
      </c>
    </row>
    <row r="658" spans="1:25" s="228" customFormat="1" ht="20.25">
      <c r="A658" s="257"/>
      <c r="B658" s="232" t="str">
        <f>IF(LEN(A658)=0,"",INDEX('Smelter Reference List'!$A:$A,MATCH($A658,'Smelter Reference List'!$E:$E,0)))</f>
        <v/>
      </c>
      <c r="C658" s="297" t="str">
        <f>IF(LEN(A658)=0,"",INDEX('Smelter Reference List'!$C:$C,MATCH($A658,'Smelter Reference List'!$E:$E,0)))</f>
        <v/>
      </c>
      <c r="D658" s="161" t="str">
        <f ca="1">IF(ISERROR($S658),"",OFFSET('Smelter Reference List'!$C$4,$S658-4,0)&amp;"")</f>
        <v/>
      </c>
      <c r="E658" s="161" t="str">
        <f ca="1">IF(ISERROR($S658),"",OFFSET('Smelter Reference List'!$D$4,$S658-4,0)&amp;"")</f>
        <v/>
      </c>
      <c r="F658" s="161" t="str">
        <f ca="1">IF(ISERROR($S658),"",OFFSET('Smelter Reference List'!$E$4,$S658-4,0))</f>
        <v/>
      </c>
      <c r="G658" s="161" t="str">
        <f ca="1">IF(C658=$U$4,"Enter smelter details", IF(ISERROR($S658),"",OFFSET('Smelter Reference List'!$F$4,$S658-4,0)))</f>
        <v/>
      </c>
      <c r="H658" s="247" t="str">
        <f ca="1">IF(ISERROR($S658),"",OFFSET('Smelter Reference List'!$G$4,$S658-4,0))</f>
        <v/>
      </c>
      <c r="I658" s="248" t="str">
        <f ca="1">IF(ISERROR($S658),"",OFFSET('Smelter Reference List'!$H$4,$S658-4,0))</f>
        <v/>
      </c>
      <c r="J658" s="248" t="str">
        <f ca="1">IF(ISERROR($S658),"",OFFSET('Smelter Reference List'!$I$4,$S658-4,0))</f>
        <v/>
      </c>
      <c r="K658" s="245"/>
      <c r="L658" s="245"/>
      <c r="M658" s="245"/>
      <c r="N658" s="245"/>
      <c r="O658" s="245"/>
      <c r="P658" s="245"/>
      <c r="Q658" s="246"/>
      <c r="R658" s="233"/>
      <c r="S658" s="234" t="e">
        <f>IF(C658="",NA(),MATCH($B658&amp;$C658,'Smelter Reference List'!$J:$J,0))</f>
        <v>#N/A</v>
      </c>
      <c r="T658" s="235"/>
      <c r="U658" s="235">
        <f t="shared" ca="1" si="20"/>
        <v>0</v>
      </c>
      <c r="V658" s="235"/>
      <c r="W658" s="235"/>
      <c r="Y658" s="228" t="str">
        <f t="shared" si="21"/>
        <v/>
      </c>
    </row>
    <row r="659" spans="1:25" s="228" customFormat="1" ht="20.25">
      <c r="A659" s="257"/>
      <c r="B659" s="232" t="str">
        <f>IF(LEN(A659)=0,"",INDEX('Smelter Reference List'!$A:$A,MATCH($A659,'Smelter Reference List'!$E:$E,0)))</f>
        <v/>
      </c>
      <c r="C659" s="297" t="str">
        <f>IF(LEN(A659)=0,"",INDEX('Smelter Reference List'!$C:$C,MATCH($A659,'Smelter Reference List'!$E:$E,0)))</f>
        <v/>
      </c>
      <c r="D659" s="161" t="str">
        <f ca="1">IF(ISERROR($S659),"",OFFSET('Smelter Reference List'!$C$4,$S659-4,0)&amp;"")</f>
        <v/>
      </c>
      <c r="E659" s="161" t="str">
        <f ca="1">IF(ISERROR($S659),"",OFFSET('Smelter Reference List'!$D$4,$S659-4,0)&amp;"")</f>
        <v/>
      </c>
      <c r="F659" s="161" t="str">
        <f ca="1">IF(ISERROR($S659),"",OFFSET('Smelter Reference List'!$E$4,$S659-4,0))</f>
        <v/>
      </c>
      <c r="G659" s="161" t="str">
        <f ca="1">IF(C659=$U$4,"Enter smelter details", IF(ISERROR($S659),"",OFFSET('Smelter Reference List'!$F$4,$S659-4,0)))</f>
        <v/>
      </c>
      <c r="H659" s="247" t="str">
        <f ca="1">IF(ISERROR($S659),"",OFFSET('Smelter Reference List'!$G$4,$S659-4,0))</f>
        <v/>
      </c>
      <c r="I659" s="248" t="str">
        <f ca="1">IF(ISERROR($S659),"",OFFSET('Smelter Reference List'!$H$4,$S659-4,0))</f>
        <v/>
      </c>
      <c r="J659" s="248" t="str">
        <f ca="1">IF(ISERROR($S659),"",OFFSET('Smelter Reference List'!$I$4,$S659-4,0))</f>
        <v/>
      </c>
      <c r="K659" s="245"/>
      <c r="L659" s="245"/>
      <c r="M659" s="245"/>
      <c r="N659" s="245"/>
      <c r="O659" s="245"/>
      <c r="P659" s="245"/>
      <c r="Q659" s="246"/>
      <c r="R659" s="233"/>
      <c r="S659" s="234" t="e">
        <f>IF(C659="",NA(),MATCH($B659&amp;$C659,'Smelter Reference List'!$J:$J,0))</f>
        <v>#N/A</v>
      </c>
      <c r="T659" s="235"/>
      <c r="U659" s="235">
        <f t="shared" ca="1" si="20"/>
        <v>0</v>
      </c>
      <c r="V659" s="235"/>
      <c r="W659" s="235"/>
      <c r="Y659" s="228" t="str">
        <f t="shared" si="21"/>
        <v/>
      </c>
    </row>
    <row r="660" spans="1:25" s="228" customFormat="1" ht="20.25">
      <c r="A660" s="257"/>
      <c r="B660" s="232" t="str">
        <f>IF(LEN(A660)=0,"",INDEX('Smelter Reference List'!$A:$A,MATCH($A660,'Smelter Reference List'!$E:$E,0)))</f>
        <v/>
      </c>
      <c r="C660" s="297" t="str">
        <f>IF(LEN(A660)=0,"",INDEX('Smelter Reference List'!$C:$C,MATCH($A660,'Smelter Reference List'!$E:$E,0)))</f>
        <v/>
      </c>
      <c r="D660" s="161" t="str">
        <f ca="1">IF(ISERROR($S660),"",OFFSET('Smelter Reference List'!$C$4,$S660-4,0)&amp;"")</f>
        <v/>
      </c>
      <c r="E660" s="161" t="str">
        <f ca="1">IF(ISERROR($S660),"",OFFSET('Smelter Reference List'!$D$4,$S660-4,0)&amp;"")</f>
        <v/>
      </c>
      <c r="F660" s="161" t="str">
        <f ca="1">IF(ISERROR($S660),"",OFFSET('Smelter Reference List'!$E$4,$S660-4,0))</f>
        <v/>
      </c>
      <c r="G660" s="161" t="str">
        <f ca="1">IF(C660=$U$4,"Enter smelter details", IF(ISERROR($S660),"",OFFSET('Smelter Reference List'!$F$4,$S660-4,0)))</f>
        <v/>
      </c>
      <c r="H660" s="247" t="str">
        <f ca="1">IF(ISERROR($S660),"",OFFSET('Smelter Reference List'!$G$4,$S660-4,0))</f>
        <v/>
      </c>
      <c r="I660" s="248" t="str">
        <f ca="1">IF(ISERROR($S660),"",OFFSET('Smelter Reference List'!$H$4,$S660-4,0))</f>
        <v/>
      </c>
      <c r="J660" s="248" t="str">
        <f ca="1">IF(ISERROR($S660),"",OFFSET('Smelter Reference List'!$I$4,$S660-4,0))</f>
        <v/>
      </c>
      <c r="K660" s="245"/>
      <c r="L660" s="245"/>
      <c r="M660" s="245"/>
      <c r="N660" s="245"/>
      <c r="O660" s="245"/>
      <c r="P660" s="245"/>
      <c r="Q660" s="246"/>
      <c r="R660" s="233"/>
      <c r="S660" s="234" t="e">
        <f>IF(C660="",NA(),MATCH($B660&amp;$C660,'Smelter Reference List'!$J:$J,0))</f>
        <v>#N/A</v>
      </c>
      <c r="T660" s="235"/>
      <c r="U660" s="235">
        <f t="shared" ca="1" si="20"/>
        <v>0</v>
      </c>
      <c r="V660" s="235"/>
      <c r="W660" s="235"/>
      <c r="Y660" s="228" t="str">
        <f t="shared" si="21"/>
        <v/>
      </c>
    </row>
    <row r="661" spans="1:25" s="228" customFormat="1" ht="20.25">
      <c r="A661" s="257"/>
      <c r="B661" s="232" t="str">
        <f>IF(LEN(A661)=0,"",INDEX('Smelter Reference List'!$A:$A,MATCH($A661,'Smelter Reference List'!$E:$E,0)))</f>
        <v/>
      </c>
      <c r="C661" s="297" t="str">
        <f>IF(LEN(A661)=0,"",INDEX('Smelter Reference List'!$C:$C,MATCH($A661,'Smelter Reference List'!$E:$E,0)))</f>
        <v/>
      </c>
      <c r="D661" s="161" t="str">
        <f ca="1">IF(ISERROR($S661),"",OFFSET('Smelter Reference List'!$C$4,$S661-4,0)&amp;"")</f>
        <v/>
      </c>
      <c r="E661" s="161" t="str">
        <f ca="1">IF(ISERROR($S661),"",OFFSET('Smelter Reference List'!$D$4,$S661-4,0)&amp;"")</f>
        <v/>
      </c>
      <c r="F661" s="161" t="str">
        <f ca="1">IF(ISERROR($S661),"",OFFSET('Smelter Reference List'!$E$4,$S661-4,0))</f>
        <v/>
      </c>
      <c r="G661" s="161" t="str">
        <f ca="1">IF(C661=$U$4,"Enter smelter details", IF(ISERROR($S661),"",OFFSET('Smelter Reference List'!$F$4,$S661-4,0)))</f>
        <v/>
      </c>
      <c r="H661" s="247" t="str">
        <f ca="1">IF(ISERROR($S661),"",OFFSET('Smelter Reference List'!$G$4,$S661-4,0))</f>
        <v/>
      </c>
      <c r="I661" s="248" t="str">
        <f ca="1">IF(ISERROR($S661),"",OFFSET('Smelter Reference List'!$H$4,$S661-4,0))</f>
        <v/>
      </c>
      <c r="J661" s="248" t="str">
        <f ca="1">IF(ISERROR($S661),"",OFFSET('Smelter Reference List'!$I$4,$S661-4,0))</f>
        <v/>
      </c>
      <c r="K661" s="245"/>
      <c r="L661" s="245"/>
      <c r="M661" s="245"/>
      <c r="N661" s="245"/>
      <c r="O661" s="245"/>
      <c r="P661" s="245"/>
      <c r="Q661" s="246"/>
      <c r="R661" s="233"/>
      <c r="S661" s="234" t="e">
        <f>IF(C661="",NA(),MATCH($B661&amp;$C661,'Smelter Reference List'!$J:$J,0))</f>
        <v>#N/A</v>
      </c>
      <c r="T661" s="235"/>
      <c r="U661" s="235">
        <f t="shared" ca="1" si="20"/>
        <v>0</v>
      </c>
      <c r="V661" s="235"/>
      <c r="W661" s="235"/>
      <c r="Y661" s="228" t="str">
        <f t="shared" si="21"/>
        <v/>
      </c>
    </row>
    <row r="662" spans="1:25" s="228" customFormat="1" ht="20.25">
      <c r="A662" s="257"/>
      <c r="B662" s="232" t="str">
        <f>IF(LEN(A662)=0,"",INDEX('Smelter Reference List'!$A:$A,MATCH($A662,'Smelter Reference List'!$E:$E,0)))</f>
        <v/>
      </c>
      <c r="C662" s="297" t="str">
        <f>IF(LEN(A662)=0,"",INDEX('Smelter Reference List'!$C:$C,MATCH($A662,'Smelter Reference List'!$E:$E,0)))</f>
        <v/>
      </c>
      <c r="D662" s="161" t="str">
        <f ca="1">IF(ISERROR($S662),"",OFFSET('Smelter Reference List'!$C$4,$S662-4,0)&amp;"")</f>
        <v/>
      </c>
      <c r="E662" s="161" t="str">
        <f ca="1">IF(ISERROR($S662),"",OFFSET('Smelter Reference List'!$D$4,$S662-4,0)&amp;"")</f>
        <v/>
      </c>
      <c r="F662" s="161" t="str">
        <f ca="1">IF(ISERROR($S662),"",OFFSET('Smelter Reference List'!$E$4,$S662-4,0))</f>
        <v/>
      </c>
      <c r="G662" s="161" t="str">
        <f ca="1">IF(C662=$U$4,"Enter smelter details", IF(ISERROR($S662),"",OFFSET('Smelter Reference List'!$F$4,$S662-4,0)))</f>
        <v/>
      </c>
      <c r="H662" s="247" t="str">
        <f ca="1">IF(ISERROR($S662),"",OFFSET('Smelter Reference List'!$G$4,$S662-4,0))</f>
        <v/>
      </c>
      <c r="I662" s="248" t="str">
        <f ca="1">IF(ISERROR($S662),"",OFFSET('Smelter Reference List'!$H$4,$S662-4,0))</f>
        <v/>
      </c>
      <c r="J662" s="248" t="str">
        <f ca="1">IF(ISERROR($S662),"",OFFSET('Smelter Reference List'!$I$4,$S662-4,0))</f>
        <v/>
      </c>
      <c r="K662" s="245"/>
      <c r="L662" s="245"/>
      <c r="M662" s="245"/>
      <c r="N662" s="245"/>
      <c r="O662" s="245"/>
      <c r="P662" s="245"/>
      <c r="Q662" s="246"/>
      <c r="R662" s="233"/>
      <c r="S662" s="234" t="e">
        <f>IF(C662="",NA(),MATCH($B662&amp;$C662,'Smelter Reference List'!$J:$J,0))</f>
        <v>#N/A</v>
      </c>
      <c r="T662" s="235"/>
      <c r="U662" s="235">
        <f t="shared" ca="1" si="20"/>
        <v>0</v>
      </c>
      <c r="V662" s="235"/>
      <c r="W662" s="235"/>
      <c r="Y662" s="228" t="str">
        <f t="shared" si="21"/>
        <v/>
      </c>
    </row>
    <row r="663" spans="1:25" s="228" customFormat="1" ht="20.25">
      <c r="A663" s="257"/>
      <c r="B663" s="232" t="str">
        <f>IF(LEN(A663)=0,"",INDEX('Smelter Reference List'!$A:$A,MATCH($A663,'Smelter Reference List'!$E:$E,0)))</f>
        <v/>
      </c>
      <c r="C663" s="297" t="str">
        <f>IF(LEN(A663)=0,"",INDEX('Smelter Reference List'!$C:$C,MATCH($A663,'Smelter Reference List'!$E:$E,0)))</f>
        <v/>
      </c>
      <c r="D663" s="161" t="str">
        <f ca="1">IF(ISERROR($S663),"",OFFSET('Smelter Reference List'!$C$4,$S663-4,0)&amp;"")</f>
        <v/>
      </c>
      <c r="E663" s="161" t="str">
        <f ca="1">IF(ISERROR($S663),"",OFFSET('Smelter Reference List'!$D$4,$S663-4,0)&amp;"")</f>
        <v/>
      </c>
      <c r="F663" s="161" t="str">
        <f ca="1">IF(ISERROR($S663),"",OFFSET('Smelter Reference List'!$E$4,$S663-4,0))</f>
        <v/>
      </c>
      <c r="G663" s="161" t="str">
        <f ca="1">IF(C663=$U$4,"Enter smelter details", IF(ISERROR($S663),"",OFFSET('Smelter Reference List'!$F$4,$S663-4,0)))</f>
        <v/>
      </c>
      <c r="H663" s="247" t="str">
        <f ca="1">IF(ISERROR($S663),"",OFFSET('Smelter Reference List'!$G$4,$S663-4,0))</f>
        <v/>
      </c>
      <c r="I663" s="248" t="str">
        <f ca="1">IF(ISERROR($S663),"",OFFSET('Smelter Reference List'!$H$4,$S663-4,0))</f>
        <v/>
      </c>
      <c r="J663" s="248" t="str">
        <f ca="1">IF(ISERROR($S663),"",OFFSET('Smelter Reference List'!$I$4,$S663-4,0))</f>
        <v/>
      </c>
      <c r="K663" s="245"/>
      <c r="L663" s="245"/>
      <c r="M663" s="245"/>
      <c r="N663" s="245"/>
      <c r="O663" s="245"/>
      <c r="P663" s="245"/>
      <c r="Q663" s="246"/>
      <c r="R663" s="233"/>
      <c r="S663" s="234" t="e">
        <f>IF(C663="",NA(),MATCH($B663&amp;$C663,'Smelter Reference List'!$J:$J,0))</f>
        <v>#N/A</v>
      </c>
      <c r="T663" s="235"/>
      <c r="U663" s="235">
        <f t="shared" ca="1" si="20"/>
        <v>0</v>
      </c>
      <c r="V663" s="235"/>
      <c r="W663" s="235"/>
      <c r="Y663" s="228" t="str">
        <f t="shared" si="21"/>
        <v/>
      </c>
    </row>
    <row r="664" spans="1:25" s="228" customFormat="1" ht="20.25">
      <c r="A664" s="257"/>
      <c r="B664" s="232" t="str">
        <f>IF(LEN(A664)=0,"",INDEX('Smelter Reference List'!$A:$A,MATCH($A664,'Smelter Reference List'!$E:$E,0)))</f>
        <v/>
      </c>
      <c r="C664" s="297" t="str">
        <f>IF(LEN(A664)=0,"",INDEX('Smelter Reference List'!$C:$C,MATCH($A664,'Smelter Reference List'!$E:$E,0)))</f>
        <v/>
      </c>
      <c r="D664" s="161" t="str">
        <f ca="1">IF(ISERROR($S664),"",OFFSET('Smelter Reference List'!$C$4,$S664-4,0)&amp;"")</f>
        <v/>
      </c>
      <c r="E664" s="161" t="str">
        <f ca="1">IF(ISERROR($S664),"",OFFSET('Smelter Reference List'!$D$4,$S664-4,0)&amp;"")</f>
        <v/>
      </c>
      <c r="F664" s="161" t="str">
        <f ca="1">IF(ISERROR($S664),"",OFFSET('Smelter Reference List'!$E$4,$S664-4,0))</f>
        <v/>
      </c>
      <c r="G664" s="161" t="str">
        <f ca="1">IF(C664=$U$4,"Enter smelter details", IF(ISERROR($S664),"",OFFSET('Smelter Reference List'!$F$4,$S664-4,0)))</f>
        <v/>
      </c>
      <c r="H664" s="247" t="str">
        <f ca="1">IF(ISERROR($S664),"",OFFSET('Smelter Reference List'!$G$4,$S664-4,0))</f>
        <v/>
      </c>
      <c r="I664" s="248" t="str">
        <f ca="1">IF(ISERROR($S664),"",OFFSET('Smelter Reference List'!$H$4,$S664-4,0))</f>
        <v/>
      </c>
      <c r="J664" s="248" t="str">
        <f ca="1">IF(ISERROR($S664),"",OFFSET('Smelter Reference List'!$I$4,$S664-4,0))</f>
        <v/>
      </c>
      <c r="K664" s="245"/>
      <c r="L664" s="245"/>
      <c r="M664" s="245"/>
      <c r="N664" s="245"/>
      <c r="O664" s="245"/>
      <c r="P664" s="245"/>
      <c r="Q664" s="246"/>
      <c r="R664" s="233"/>
      <c r="S664" s="234" t="e">
        <f>IF(C664="",NA(),MATCH($B664&amp;$C664,'Smelter Reference List'!$J:$J,0))</f>
        <v>#N/A</v>
      </c>
      <c r="T664" s="235"/>
      <c r="U664" s="235">
        <f t="shared" ref="U664:U727" ca="1" si="22">IF(AND(C664="Smelter not listed",OR(LEN(D664)=0,LEN(E664)=0)),1,0)</f>
        <v>0</v>
      </c>
      <c r="V664" s="235"/>
      <c r="W664" s="235"/>
      <c r="Y664" s="228" t="str">
        <f t="shared" ref="Y664:Y727" si="23">B664&amp;C664</f>
        <v/>
      </c>
    </row>
    <row r="665" spans="1:25" s="228" customFormat="1" ht="20.25">
      <c r="A665" s="257"/>
      <c r="B665" s="232" t="str">
        <f>IF(LEN(A665)=0,"",INDEX('Smelter Reference List'!$A:$A,MATCH($A665,'Smelter Reference List'!$E:$E,0)))</f>
        <v/>
      </c>
      <c r="C665" s="297" t="str">
        <f>IF(LEN(A665)=0,"",INDEX('Smelter Reference List'!$C:$C,MATCH($A665,'Smelter Reference List'!$E:$E,0)))</f>
        <v/>
      </c>
      <c r="D665" s="161" t="str">
        <f ca="1">IF(ISERROR($S665),"",OFFSET('Smelter Reference List'!$C$4,$S665-4,0)&amp;"")</f>
        <v/>
      </c>
      <c r="E665" s="161" t="str">
        <f ca="1">IF(ISERROR($S665),"",OFFSET('Smelter Reference List'!$D$4,$S665-4,0)&amp;"")</f>
        <v/>
      </c>
      <c r="F665" s="161" t="str">
        <f ca="1">IF(ISERROR($S665),"",OFFSET('Smelter Reference List'!$E$4,$S665-4,0))</f>
        <v/>
      </c>
      <c r="G665" s="161" t="str">
        <f ca="1">IF(C665=$U$4,"Enter smelter details", IF(ISERROR($S665),"",OFFSET('Smelter Reference List'!$F$4,$S665-4,0)))</f>
        <v/>
      </c>
      <c r="H665" s="247" t="str">
        <f ca="1">IF(ISERROR($S665),"",OFFSET('Smelter Reference List'!$G$4,$S665-4,0))</f>
        <v/>
      </c>
      <c r="I665" s="248" t="str">
        <f ca="1">IF(ISERROR($S665),"",OFFSET('Smelter Reference List'!$H$4,$S665-4,0))</f>
        <v/>
      </c>
      <c r="J665" s="248" t="str">
        <f ca="1">IF(ISERROR($S665),"",OFFSET('Smelter Reference List'!$I$4,$S665-4,0))</f>
        <v/>
      </c>
      <c r="K665" s="245"/>
      <c r="L665" s="245"/>
      <c r="M665" s="245"/>
      <c r="N665" s="245"/>
      <c r="O665" s="245"/>
      <c r="P665" s="245"/>
      <c r="Q665" s="246"/>
      <c r="R665" s="233"/>
      <c r="S665" s="234" t="e">
        <f>IF(C665="",NA(),MATCH($B665&amp;$C665,'Smelter Reference List'!$J:$J,0))</f>
        <v>#N/A</v>
      </c>
      <c r="T665" s="235"/>
      <c r="U665" s="235">
        <f t="shared" ca="1" si="22"/>
        <v>0</v>
      </c>
      <c r="V665" s="235"/>
      <c r="W665" s="235"/>
      <c r="Y665" s="228" t="str">
        <f t="shared" si="23"/>
        <v/>
      </c>
    </row>
    <row r="666" spans="1:25" s="228" customFormat="1" ht="20.25">
      <c r="A666" s="257"/>
      <c r="B666" s="232" t="str">
        <f>IF(LEN(A666)=0,"",INDEX('Smelter Reference List'!$A:$A,MATCH($A666,'Smelter Reference List'!$E:$E,0)))</f>
        <v/>
      </c>
      <c r="C666" s="297" t="str">
        <f>IF(LEN(A666)=0,"",INDEX('Smelter Reference List'!$C:$C,MATCH($A666,'Smelter Reference List'!$E:$E,0)))</f>
        <v/>
      </c>
      <c r="D666" s="161" t="str">
        <f ca="1">IF(ISERROR($S666),"",OFFSET('Smelter Reference List'!$C$4,$S666-4,0)&amp;"")</f>
        <v/>
      </c>
      <c r="E666" s="161" t="str">
        <f ca="1">IF(ISERROR($S666),"",OFFSET('Smelter Reference List'!$D$4,$S666-4,0)&amp;"")</f>
        <v/>
      </c>
      <c r="F666" s="161" t="str">
        <f ca="1">IF(ISERROR($S666),"",OFFSET('Smelter Reference List'!$E$4,$S666-4,0))</f>
        <v/>
      </c>
      <c r="G666" s="161" t="str">
        <f ca="1">IF(C666=$U$4,"Enter smelter details", IF(ISERROR($S666),"",OFFSET('Smelter Reference List'!$F$4,$S666-4,0)))</f>
        <v/>
      </c>
      <c r="H666" s="247" t="str">
        <f ca="1">IF(ISERROR($S666),"",OFFSET('Smelter Reference List'!$G$4,$S666-4,0))</f>
        <v/>
      </c>
      <c r="I666" s="248" t="str">
        <f ca="1">IF(ISERROR($S666),"",OFFSET('Smelter Reference List'!$H$4,$S666-4,0))</f>
        <v/>
      </c>
      <c r="J666" s="248" t="str">
        <f ca="1">IF(ISERROR($S666),"",OFFSET('Smelter Reference List'!$I$4,$S666-4,0))</f>
        <v/>
      </c>
      <c r="K666" s="245"/>
      <c r="L666" s="245"/>
      <c r="M666" s="245"/>
      <c r="N666" s="245"/>
      <c r="O666" s="245"/>
      <c r="P666" s="245"/>
      <c r="Q666" s="246"/>
      <c r="R666" s="233"/>
      <c r="S666" s="234" t="e">
        <f>IF(C666="",NA(),MATCH($B666&amp;$C666,'Smelter Reference List'!$J:$J,0))</f>
        <v>#N/A</v>
      </c>
      <c r="T666" s="235"/>
      <c r="U666" s="235">
        <f t="shared" ca="1" si="22"/>
        <v>0</v>
      </c>
      <c r="V666" s="235"/>
      <c r="W666" s="235"/>
      <c r="Y666" s="228" t="str">
        <f t="shared" si="23"/>
        <v/>
      </c>
    </row>
    <row r="667" spans="1:25" s="228" customFormat="1" ht="20.25">
      <c r="A667" s="257"/>
      <c r="B667" s="232" t="str">
        <f>IF(LEN(A667)=0,"",INDEX('Smelter Reference List'!$A:$A,MATCH($A667,'Smelter Reference List'!$E:$E,0)))</f>
        <v/>
      </c>
      <c r="C667" s="297" t="str">
        <f>IF(LEN(A667)=0,"",INDEX('Smelter Reference List'!$C:$C,MATCH($A667,'Smelter Reference List'!$E:$E,0)))</f>
        <v/>
      </c>
      <c r="D667" s="161" t="str">
        <f ca="1">IF(ISERROR($S667),"",OFFSET('Smelter Reference List'!$C$4,$S667-4,0)&amp;"")</f>
        <v/>
      </c>
      <c r="E667" s="161" t="str">
        <f ca="1">IF(ISERROR($S667),"",OFFSET('Smelter Reference List'!$D$4,$S667-4,0)&amp;"")</f>
        <v/>
      </c>
      <c r="F667" s="161" t="str">
        <f ca="1">IF(ISERROR($S667),"",OFFSET('Smelter Reference List'!$E$4,$S667-4,0))</f>
        <v/>
      </c>
      <c r="G667" s="161" t="str">
        <f ca="1">IF(C667=$U$4,"Enter smelter details", IF(ISERROR($S667),"",OFFSET('Smelter Reference List'!$F$4,$S667-4,0)))</f>
        <v/>
      </c>
      <c r="H667" s="247" t="str">
        <f ca="1">IF(ISERROR($S667),"",OFFSET('Smelter Reference List'!$G$4,$S667-4,0))</f>
        <v/>
      </c>
      <c r="I667" s="248" t="str">
        <f ca="1">IF(ISERROR($S667),"",OFFSET('Smelter Reference List'!$H$4,$S667-4,0))</f>
        <v/>
      </c>
      <c r="J667" s="248" t="str">
        <f ca="1">IF(ISERROR($S667),"",OFFSET('Smelter Reference List'!$I$4,$S667-4,0))</f>
        <v/>
      </c>
      <c r="K667" s="245"/>
      <c r="L667" s="245"/>
      <c r="M667" s="245"/>
      <c r="N667" s="245"/>
      <c r="O667" s="245"/>
      <c r="P667" s="245"/>
      <c r="Q667" s="246"/>
      <c r="R667" s="233"/>
      <c r="S667" s="234" t="e">
        <f>IF(C667="",NA(),MATCH($B667&amp;$C667,'Smelter Reference List'!$J:$J,0))</f>
        <v>#N/A</v>
      </c>
      <c r="T667" s="235"/>
      <c r="U667" s="235">
        <f t="shared" ca="1" si="22"/>
        <v>0</v>
      </c>
      <c r="V667" s="235"/>
      <c r="W667" s="235"/>
      <c r="Y667" s="228" t="str">
        <f t="shared" si="23"/>
        <v/>
      </c>
    </row>
    <row r="668" spans="1:25" s="228" customFormat="1" ht="20.25">
      <c r="A668" s="257"/>
      <c r="B668" s="232" t="str">
        <f>IF(LEN(A668)=0,"",INDEX('Smelter Reference List'!$A:$A,MATCH($A668,'Smelter Reference List'!$E:$E,0)))</f>
        <v/>
      </c>
      <c r="C668" s="297" t="str">
        <f>IF(LEN(A668)=0,"",INDEX('Smelter Reference List'!$C:$C,MATCH($A668,'Smelter Reference List'!$E:$E,0)))</f>
        <v/>
      </c>
      <c r="D668" s="161" t="str">
        <f ca="1">IF(ISERROR($S668),"",OFFSET('Smelter Reference List'!$C$4,$S668-4,0)&amp;"")</f>
        <v/>
      </c>
      <c r="E668" s="161" t="str">
        <f ca="1">IF(ISERROR($S668),"",OFFSET('Smelter Reference List'!$D$4,$S668-4,0)&amp;"")</f>
        <v/>
      </c>
      <c r="F668" s="161" t="str">
        <f ca="1">IF(ISERROR($S668),"",OFFSET('Smelter Reference List'!$E$4,$S668-4,0))</f>
        <v/>
      </c>
      <c r="G668" s="161" t="str">
        <f ca="1">IF(C668=$U$4,"Enter smelter details", IF(ISERROR($S668),"",OFFSET('Smelter Reference List'!$F$4,$S668-4,0)))</f>
        <v/>
      </c>
      <c r="H668" s="247" t="str">
        <f ca="1">IF(ISERROR($S668),"",OFFSET('Smelter Reference List'!$G$4,$S668-4,0))</f>
        <v/>
      </c>
      <c r="I668" s="248" t="str">
        <f ca="1">IF(ISERROR($S668),"",OFFSET('Smelter Reference List'!$H$4,$S668-4,0))</f>
        <v/>
      </c>
      <c r="J668" s="248" t="str">
        <f ca="1">IF(ISERROR($S668),"",OFFSET('Smelter Reference List'!$I$4,$S668-4,0))</f>
        <v/>
      </c>
      <c r="K668" s="245"/>
      <c r="L668" s="245"/>
      <c r="M668" s="245"/>
      <c r="N668" s="245"/>
      <c r="O668" s="245"/>
      <c r="P668" s="245"/>
      <c r="Q668" s="246"/>
      <c r="R668" s="233"/>
      <c r="S668" s="234" t="e">
        <f>IF(C668="",NA(),MATCH($B668&amp;$C668,'Smelter Reference List'!$J:$J,0))</f>
        <v>#N/A</v>
      </c>
      <c r="T668" s="235"/>
      <c r="U668" s="235">
        <f t="shared" ca="1" si="22"/>
        <v>0</v>
      </c>
      <c r="V668" s="235"/>
      <c r="W668" s="235"/>
      <c r="Y668" s="228" t="str">
        <f t="shared" si="23"/>
        <v/>
      </c>
    </row>
    <row r="669" spans="1:25" s="228" customFormat="1" ht="20.25">
      <c r="A669" s="257"/>
      <c r="B669" s="232" t="str">
        <f>IF(LEN(A669)=0,"",INDEX('Smelter Reference List'!$A:$A,MATCH($A669,'Smelter Reference List'!$E:$E,0)))</f>
        <v/>
      </c>
      <c r="C669" s="297" t="str">
        <f>IF(LEN(A669)=0,"",INDEX('Smelter Reference List'!$C:$C,MATCH($A669,'Smelter Reference List'!$E:$E,0)))</f>
        <v/>
      </c>
      <c r="D669" s="161" t="str">
        <f ca="1">IF(ISERROR($S669),"",OFFSET('Smelter Reference List'!$C$4,$S669-4,0)&amp;"")</f>
        <v/>
      </c>
      <c r="E669" s="161" t="str">
        <f ca="1">IF(ISERROR($S669),"",OFFSET('Smelter Reference List'!$D$4,$S669-4,0)&amp;"")</f>
        <v/>
      </c>
      <c r="F669" s="161" t="str">
        <f ca="1">IF(ISERROR($S669),"",OFFSET('Smelter Reference List'!$E$4,$S669-4,0))</f>
        <v/>
      </c>
      <c r="G669" s="161" t="str">
        <f ca="1">IF(C669=$U$4,"Enter smelter details", IF(ISERROR($S669),"",OFFSET('Smelter Reference List'!$F$4,$S669-4,0)))</f>
        <v/>
      </c>
      <c r="H669" s="247" t="str">
        <f ca="1">IF(ISERROR($S669),"",OFFSET('Smelter Reference List'!$G$4,$S669-4,0))</f>
        <v/>
      </c>
      <c r="I669" s="248" t="str">
        <f ca="1">IF(ISERROR($S669),"",OFFSET('Smelter Reference List'!$H$4,$S669-4,0))</f>
        <v/>
      </c>
      <c r="J669" s="248" t="str">
        <f ca="1">IF(ISERROR($S669),"",OFFSET('Smelter Reference List'!$I$4,$S669-4,0))</f>
        <v/>
      </c>
      <c r="K669" s="245"/>
      <c r="L669" s="245"/>
      <c r="M669" s="245"/>
      <c r="N669" s="245"/>
      <c r="O669" s="245"/>
      <c r="P669" s="245"/>
      <c r="Q669" s="246"/>
      <c r="R669" s="233"/>
      <c r="S669" s="234" t="e">
        <f>IF(C669="",NA(),MATCH($B669&amp;$C669,'Smelter Reference List'!$J:$J,0))</f>
        <v>#N/A</v>
      </c>
      <c r="T669" s="235"/>
      <c r="U669" s="235">
        <f t="shared" ca="1" si="22"/>
        <v>0</v>
      </c>
      <c r="V669" s="235"/>
      <c r="W669" s="235"/>
      <c r="Y669" s="228" t="str">
        <f t="shared" si="23"/>
        <v/>
      </c>
    </row>
    <row r="670" spans="1:25" s="228" customFormat="1" ht="20.25">
      <c r="A670" s="257"/>
      <c r="B670" s="232" t="str">
        <f>IF(LEN(A670)=0,"",INDEX('Smelter Reference List'!$A:$A,MATCH($A670,'Smelter Reference List'!$E:$E,0)))</f>
        <v/>
      </c>
      <c r="C670" s="297" t="str">
        <f>IF(LEN(A670)=0,"",INDEX('Smelter Reference List'!$C:$C,MATCH($A670,'Smelter Reference List'!$E:$E,0)))</f>
        <v/>
      </c>
      <c r="D670" s="161" t="str">
        <f ca="1">IF(ISERROR($S670),"",OFFSET('Smelter Reference List'!$C$4,$S670-4,0)&amp;"")</f>
        <v/>
      </c>
      <c r="E670" s="161" t="str">
        <f ca="1">IF(ISERROR($S670),"",OFFSET('Smelter Reference List'!$D$4,$S670-4,0)&amp;"")</f>
        <v/>
      </c>
      <c r="F670" s="161" t="str">
        <f ca="1">IF(ISERROR($S670),"",OFFSET('Smelter Reference List'!$E$4,$S670-4,0))</f>
        <v/>
      </c>
      <c r="G670" s="161" t="str">
        <f ca="1">IF(C670=$U$4,"Enter smelter details", IF(ISERROR($S670),"",OFFSET('Smelter Reference List'!$F$4,$S670-4,0)))</f>
        <v/>
      </c>
      <c r="H670" s="247" t="str">
        <f ca="1">IF(ISERROR($S670),"",OFFSET('Smelter Reference List'!$G$4,$S670-4,0))</f>
        <v/>
      </c>
      <c r="I670" s="248" t="str">
        <f ca="1">IF(ISERROR($S670),"",OFFSET('Smelter Reference List'!$H$4,$S670-4,0))</f>
        <v/>
      </c>
      <c r="J670" s="248" t="str">
        <f ca="1">IF(ISERROR($S670),"",OFFSET('Smelter Reference List'!$I$4,$S670-4,0))</f>
        <v/>
      </c>
      <c r="K670" s="245"/>
      <c r="L670" s="245"/>
      <c r="M670" s="245"/>
      <c r="N670" s="245"/>
      <c r="O670" s="245"/>
      <c r="P670" s="245"/>
      <c r="Q670" s="246"/>
      <c r="R670" s="233"/>
      <c r="S670" s="234" t="e">
        <f>IF(C670="",NA(),MATCH($B670&amp;$C670,'Smelter Reference List'!$J:$J,0))</f>
        <v>#N/A</v>
      </c>
      <c r="T670" s="235"/>
      <c r="U670" s="235">
        <f t="shared" ca="1" si="22"/>
        <v>0</v>
      </c>
      <c r="V670" s="235"/>
      <c r="W670" s="235"/>
      <c r="Y670" s="228" t="str">
        <f t="shared" si="23"/>
        <v/>
      </c>
    </row>
    <row r="671" spans="1:25" s="228" customFormat="1" ht="20.25">
      <c r="A671" s="257"/>
      <c r="B671" s="232" t="str">
        <f>IF(LEN(A671)=0,"",INDEX('Smelter Reference List'!$A:$A,MATCH($A671,'Smelter Reference List'!$E:$E,0)))</f>
        <v/>
      </c>
      <c r="C671" s="297" t="str">
        <f>IF(LEN(A671)=0,"",INDEX('Smelter Reference List'!$C:$C,MATCH($A671,'Smelter Reference List'!$E:$E,0)))</f>
        <v/>
      </c>
      <c r="D671" s="161" t="str">
        <f ca="1">IF(ISERROR($S671),"",OFFSET('Smelter Reference List'!$C$4,$S671-4,0)&amp;"")</f>
        <v/>
      </c>
      <c r="E671" s="161" t="str">
        <f ca="1">IF(ISERROR($S671),"",OFFSET('Smelter Reference List'!$D$4,$S671-4,0)&amp;"")</f>
        <v/>
      </c>
      <c r="F671" s="161" t="str">
        <f ca="1">IF(ISERROR($S671),"",OFFSET('Smelter Reference List'!$E$4,$S671-4,0))</f>
        <v/>
      </c>
      <c r="G671" s="161" t="str">
        <f ca="1">IF(C671=$U$4,"Enter smelter details", IF(ISERROR($S671),"",OFFSET('Smelter Reference List'!$F$4,$S671-4,0)))</f>
        <v/>
      </c>
      <c r="H671" s="247" t="str">
        <f ca="1">IF(ISERROR($S671),"",OFFSET('Smelter Reference List'!$G$4,$S671-4,0))</f>
        <v/>
      </c>
      <c r="I671" s="248" t="str">
        <f ca="1">IF(ISERROR($S671),"",OFFSET('Smelter Reference List'!$H$4,$S671-4,0))</f>
        <v/>
      </c>
      <c r="J671" s="248" t="str">
        <f ca="1">IF(ISERROR($S671),"",OFFSET('Smelter Reference List'!$I$4,$S671-4,0))</f>
        <v/>
      </c>
      <c r="K671" s="245"/>
      <c r="L671" s="245"/>
      <c r="M671" s="245"/>
      <c r="N671" s="245"/>
      <c r="O671" s="245"/>
      <c r="P671" s="245"/>
      <c r="Q671" s="246"/>
      <c r="R671" s="233"/>
      <c r="S671" s="234" t="e">
        <f>IF(C671="",NA(),MATCH($B671&amp;$C671,'Smelter Reference List'!$J:$J,0))</f>
        <v>#N/A</v>
      </c>
      <c r="T671" s="235"/>
      <c r="U671" s="235">
        <f t="shared" ca="1" si="22"/>
        <v>0</v>
      </c>
      <c r="V671" s="235"/>
      <c r="W671" s="235"/>
      <c r="Y671" s="228" t="str">
        <f t="shared" si="23"/>
        <v/>
      </c>
    </row>
    <row r="672" spans="1:25" s="228" customFormat="1" ht="20.25">
      <c r="A672" s="257"/>
      <c r="B672" s="232" t="str">
        <f>IF(LEN(A672)=0,"",INDEX('Smelter Reference List'!$A:$A,MATCH($A672,'Smelter Reference List'!$E:$E,0)))</f>
        <v/>
      </c>
      <c r="C672" s="297" t="str">
        <f>IF(LEN(A672)=0,"",INDEX('Smelter Reference List'!$C:$C,MATCH($A672,'Smelter Reference List'!$E:$E,0)))</f>
        <v/>
      </c>
      <c r="D672" s="161" t="str">
        <f ca="1">IF(ISERROR($S672),"",OFFSET('Smelter Reference List'!$C$4,$S672-4,0)&amp;"")</f>
        <v/>
      </c>
      <c r="E672" s="161" t="str">
        <f ca="1">IF(ISERROR($S672),"",OFFSET('Smelter Reference List'!$D$4,$S672-4,0)&amp;"")</f>
        <v/>
      </c>
      <c r="F672" s="161" t="str">
        <f ca="1">IF(ISERROR($S672),"",OFFSET('Smelter Reference List'!$E$4,$S672-4,0))</f>
        <v/>
      </c>
      <c r="G672" s="161" t="str">
        <f ca="1">IF(C672=$U$4,"Enter smelter details", IF(ISERROR($S672),"",OFFSET('Smelter Reference List'!$F$4,$S672-4,0)))</f>
        <v/>
      </c>
      <c r="H672" s="247" t="str">
        <f ca="1">IF(ISERROR($S672),"",OFFSET('Smelter Reference List'!$G$4,$S672-4,0))</f>
        <v/>
      </c>
      <c r="I672" s="248" t="str">
        <f ca="1">IF(ISERROR($S672),"",OFFSET('Smelter Reference List'!$H$4,$S672-4,0))</f>
        <v/>
      </c>
      <c r="J672" s="248" t="str">
        <f ca="1">IF(ISERROR($S672),"",OFFSET('Smelter Reference List'!$I$4,$S672-4,0))</f>
        <v/>
      </c>
      <c r="K672" s="245"/>
      <c r="L672" s="245"/>
      <c r="M672" s="245"/>
      <c r="N672" s="245"/>
      <c r="O672" s="245"/>
      <c r="P672" s="245"/>
      <c r="Q672" s="246"/>
      <c r="R672" s="233"/>
      <c r="S672" s="234" t="e">
        <f>IF(C672="",NA(),MATCH($B672&amp;$C672,'Smelter Reference List'!$J:$J,0))</f>
        <v>#N/A</v>
      </c>
      <c r="T672" s="235"/>
      <c r="U672" s="235">
        <f t="shared" ca="1" si="22"/>
        <v>0</v>
      </c>
      <c r="V672" s="235"/>
      <c r="W672" s="235"/>
      <c r="Y672" s="228" t="str">
        <f t="shared" si="23"/>
        <v/>
      </c>
    </row>
    <row r="673" spans="1:25" s="228" customFormat="1" ht="20.25">
      <c r="A673" s="257"/>
      <c r="B673" s="232" t="str">
        <f>IF(LEN(A673)=0,"",INDEX('Smelter Reference List'!$A:$A,MATCH($A673,'Smelter Reference List'!$E:$E,0)))</f>
        <v/>
      </c>
      <c r="C673" s="297" t="str">
        <f>IF(LEN(A673)=0,"",INDEX('Smelter Reference List'!$C:$C,MATCH($A673,'Smelter Reference List'!$E:$E,0)))</f>
        <v/>
      </c>
      <c r="D673" s="161" t="str">
        <f ca="1">IF(ISERROR($S673),"",OFFSET('Smelter Reference List'!$C$4,$S673-4,0)&amp;"")</f>
        <v/>
      </c>
      <c r="E673" s="161" t="str">
        <f ca="1">IF(ISERROR($S673),"",OFFSET('Smelter Reference List'!$D$4,$S673-4,0)&amp;"")</f>
        <v/>
      </c>
      <c r="F673" s="161" t="str">
        <f ca="1">IF(ISERROR($S673),"",OFFSET('Smelter Reference List'!$E$4,$S673-4,0))</f>
        <v/>
      </c>
      <c r="G673" s="161" t="str">
        <f ca="1">IF(C673=$U$4,"Enter smelter details", IF(ISERROR($S673),"",OFFSET('Smelter Reference List'!$F$4,$S673-4,0)))</f>
        <v/>
      </c>
      <c r="H673" s="247" t="str">
        <f ca="1">IF(ISERROR($S673),"",OFFSET('Smelter Reference List'!$G$4,$S673-4,0))</f>
        <v/>
      </c>
      <c r="I673" s="248" t="str">
        <f ca="1">IF(ISERROR($S673),"",OFFSET('Smelter Reference List'!$H$4,$S673-4,0))</f>
        <v/>
      </c>
      <c r="J673" s="248" t="str">
        <f ca="1">IF(ISERROR($S673),"",OFFSET('Smelter Reference List'!$I$4,$S673-4,0))</f>
        <v/>
      </c>
      <c r="K673" s="245"/>
      <c r="L673" s="245"/>
      <c r="M673" s="245"/>
      <c r="N673" s="245"/>
      <c r="O673" s="245"/>
      <c r="P673" s="245"/>
      <c r="Q673" s="246"/>
      <c r="R673" s="233"/>
      <c r="S673" s="234" t="e">
        <f>IF(C673="",NA(),MATCH($B673&amp;$C673,'Smelter Reference List'!$J:$J,0))</f>
        <v>#N/A</v>
      </c>
      <c r="T673" s="235"/>
      <c r="U673" s="235">
        <f t="shared" ca="1" si="22"/>
        <v>0</v>
      </c>
      <c r="V673" s="235"/>
      <c r="W673" s="235"/>
      <c r="Y673" s="228" t="str">
        <f t="shared" si="23"/>
        <v/>
      </c>
    </row>
    <row r="674" spans="1:25" s="228" customFormat="1" ht="20.25">
      <c r="A674" s="257"/>
      <c r="B674" s="232" t="str">
        <f>IF(LEN(A674)=0,"",INDEX('Smelter Reference List'!$A:$A,MATCH($A674,'Smelter Reference List'!$E:$E,0)))</f>
        <v/>
      </c>
      <c r="C674" s="297" t="str">
        <f>IF(LEN(A674)=0,"",INDEX('Smelter Reference List'!$C:$C,MATCH($A674,'Smelter Reference List'!$E:$E,0)))</f>
        <v/>
      </c>
      <c r="D674" s="161" t="str">
        <f ca="1">IF(ISERROR($S674),"",OFFSET('Smelter Reference List'!$C$4,$S674-4,0)&amp;"")</f>
        <v/>
      </c>
      <c r="E674" s="161" t="str">
        <f ca="1">IF(ISERROR($S674),"",OFFSET('Smelter Reference List'!$D$4,$S674-4,0)&amp;"")</f>
        <v/>
      </c>
      <c r="F674" s="161" t="str">
        <f ca="1">IF(ISERROR($S674),"",OFFSET('Smelter Reference List'!$E$4,$S674-4,0))</f>
        <v/>
      </c>
      <c r="G674" s="161" t="str">
        <f ca="1">IF(C674=$U$4,"Enter smelter details", IF(ISERROR($S674),"",OFFSET('Smelter Reference List'!$F$4,$S674-4,0)))</f>
        <v/>
      </c>
      <c r="H674" s="247" t="str">
        <f ca="1">IF(ISERROR($S674),"",OFFSET('Smelter Reference List'!$G$4,$S674-4,0))</f>
        <v/>
      </c>
      <c r="I674" s="248" t="str">
        <f ca="1">IF(ISERROR($S674),"",OFFSET('Smelter Reference List'!$H$4,$S674-4,0))</f>
        <v/>
      </c>
      <c r="J674" s="248" t="str">
        <f ca="1">IF(ISERROR($S674),"",OFFSET('Smelter Reference List'!$I$4,$S674-4,0))</f>
        <v/>
      </c>
      <c r="K674" s="245"/>
      <c r="L674" s="245"/>
      <c r="M674" s="245"/>
      <c r="N674" s="245"/>
      <c r="O674" s="245"/>
      <c r="P674" s="245"/>
      <c r="Q674" s="246"/>
      <c r="R674" s="233"/>
      <c r="S674" s="234" t="e">
        <f>IF(C674="",NA(),MATCH($B674&amp;$C674,'Smelter Reference List'!$J:$J,0))</f>
        <v>#N/A</v>
      </c>
      <c r="T674" s="235"/>
      <c r="U674" s="235">
        <f t="shared" ca="1" si="22"/>
        <v>0</v>
      </c>
      <c r="V674" s="235"/>
      <c r="W674" s="235"/>
      <c r="Y674" s="228" t="str">
        <f t="shared" si="23"/>
        <v/>
      </c>
    </row>
    <row r="675" spans="1:25" s="228" customFormat="1" ht="20.25">
      <c r="A675" s="257"/>
      <c r="B675" s="232" t="str">
        <f>IF(LEN(A675)=0,"",INDEX('Smelter Reference List'!$A:$A,MATCH($A675,'Smelter Reference List'!$E:$E,0)))</f>
        <v/>
      </c>
      <c r="C675" s="297" t="str">
        <f>IF(LEN(A675)=0,"",INDEX('Smelter Reference List'!$C:$C,MATCH($A675,'Smelter Reference List'!$E:$E,0)))</f>
        <v/>
      </c>
      <c r="D675" s="161" t="str">
        <f ca="1">IF(ISERROR($S675),"",OFFSET('Smelter Reference List'!$C$4,$S675-4,0)&amp;"")</f>
        <v/>
      </c>
      <c r="E675" s="161" t="str">
        <f ca="1">IF(ISERROR($S675),"",OFFSET('Smelter Reference List'!$D$4,$S675-4,0)&amp;"")</f>
        <v/>
      </c>
      <c r="F675" s="161" t="str">
        <f ca="1">IF(ISERROR($S675),"",OFFSET('Smelter Reference List'!$E$4,$S675-4,0))</f>
        <v/>
      </c>
      <c r="G675" s="161" t="str">
        <f ca="1">IF(C675=$U$4,"Enter smelter details", IF(ISERROR($S675),"",OFFSET('Smelter Reference List'!$F$4,$S675-4,0)))</f>
        <v/>
      </c>
      <c r="H675" s="247" t="str">
        <f ca="1">IF(ISERROR($S675),"",OFFSET('Smelter Reference List'!$G$4,$S675-4,0))</f>
        <v/>
      </c>
      <c r="I675" s="248" t="str">
        <f ca="1">IF(ISERROR($S675),"",OFFSET('Smelter Reference List'!$H$4,$S675-4,0))</f>
        <v/>
      </c>
      <c r="J675" s="248" t="str">
        <f ca="1">IF(ISERROR($S675),"",OFFSET('Smelter Reference List'!$I$4,$S675-4,0))</f>
        <v/>
      </c>
      <c r="K675" s="245"/>
      <c r="L675" s="245"/>
      <c r="M675" s="245"/>
      <c r="N675" s="245"/>
      <c r="O675" s="245"/>
      <c r="P675" s="245"/>
      <c r="Q675" s="246"/>
      <c r="R675" s="233"/>
      <c r="S675" s="234" t="e">
        <f>IF(C675="",NA(),MATCH($B675&amp;$C675,'Smelter Reference List'!$J:$J,0))</f>
        <v>#N/A</v>
      </c>
      <c r="T675" s="235"/>
      <c r="U675" s="235">
        <f t="shared" ca="1" si="22"/>
        <v>0</v>
      </c>
      <c r="V675" s="235"/>
      <c r="W675" s="235"/>
      <c r="Y675" s="228" t="str">
        <f t="shared" si="23"/>
        <v/>
      </c>
    </row>
    <row r="676" spans="1:25" s="228" customFormat="1" ht="20.25">
      <c r="A676" s="257"/>
      <c r="B676" s="232" t="str">
        <f>IF(LEN(A676)=0,"",INDEX('Smelter Reference List'!$A:$A,MATCH($A676,'Smelter Reference List'!$E:$E,0)))</f>
        <v/>
      </c>
      <c r="C676" s="297" t="str">
        <f>IF(LEN(A676)=0,"",INDEX('Smelter Reference List'!$C:$C,MATCH($A676,'Smelter Reference List'!$E:$E,0)))</f>
        <v/>
      </c>
      <c r="D676" s="161" t="str">
        <f ca="1">IF(ISERROR($S676),"",OFFSET('Smelter Reference List'!$C$4,$S676-4,0)&amp;"")</f>
        <v/>
      </c>
      <c r="E676" s="161" t="str">
        <f ca="1">IF(ISERROR($S676),"",OFFSET('Smelter Reference List'!$D$4,$S676-4,0)&amp;"")</f>
        <v/>
      </c>
      <c r="F676" s="161" t="str">
        <f ca="1">IF(ISERROR($S676),"",OFFSET('Smelter Reference List'!$E$4,$S676-4,0))</f>
        <v/>
      </c>
      <c r="G676" s="161" t="str">
        <f ca="1">IF(C676=$U$4,"Enter smelter details", IF(ISERROR($S676),"",OFFSET('Smelter Reference List'!$F$4,$S676-4,0)))</f>
        <v/>
      </c>
      <c r="H676" s="247" t="str">
        <f ca="1">IF(ISERROR($S676),"",OFFSET('Smelter Reference List'!$G$4,$S676-4,0))</f>
        <v/>
      </c>
      <c r="I676" s="248" t="str">
        <f ca="1">IF(ISERROR($S676),"",OFFSET('Smelter Reference List'!$H$4,$S676-4,0))</f>
        <v/>
      </c>
      <c r="J676" s="248" t="str">
        <f ca="1">IF(ISERROR($S676),"",OFFSET('Smelter Reference List'!$I$4,$S676-4,0))</f>
        <v/>
      </c>
      <c r="K676" s="245"/>
      <c r="L676" s="245"/>
      <c r="M676" s="245"/>
      <c r="N676" s="245"/>
      <c r="O676" s="245"/>
      <c r="P676" s="245"/>
      <c r="Q676" s="246"/>
      <c r="R676" s="233"/>
      <c r="S676" s="234" t="e">
        <f>IF(C676="",NA(),MATCH($B676&amp;$C676,'Smelter Reference List'!$J:$J,0))</f>
        <v>#N/A</v>
      </c>
      <c r="T676" s="235"/>
      <c r="U676" s="235">
        <f t="shared" ca="1" si="22"/>
        <v>0</v>
      </c>
      <c r="V676" s="235"/>
      <c r="W676" s="235"/>
      <c r="Y676" s="228" t="str">
        <f t="shared" si="23"/>
        <v/>
      </c>
    </row>
    <row r="677" spans="1:25" s="228" customFormat="1" ht="20.25">
      <c r="A677" s="257"/>
      <c r="B677" s="232" t="str">
        <f>IF(LEN(A677)=0,"",INDEX('Smelter Reference List'!$A:$A,MATCH($A677,'Smelter Reference List'!$E:$E,0)))</f>
        <v/>
      </c>
      <c r="C677" s="297" t="str">
        <f>IF(LEN(A677)=0,"",INDEX('Smelter Reference List'!$C:$C,MATCH($A677,'Smelter Reference List'!$E:$E,0)))</f>
        <v/>
      </c>
      <c r="D677" s="161" t="str">
        <f ca="1">IF(ISERROR($S677),"",OFFSET('Smelter Reference List'!$C$4,$S677-4,0)&amp;"")</f>
        <v/>
      </c>
      <c r="E677" s="161" t="str">
        <f ca="1">IF(ISERROR($S677),"",OFFSET('Smelter Reference List'!$D$4,$S677-4,0)&amp;"")</f>
        <v/>
      </c>
      <c r="F677" s="161" t="str">
        <f ca="1">IF(ISERROR($S677),"",OFFSET('Smelter Reference List'!$E$4,$S677-4,0))</f>
        <v/>
      </c>
      <c r="G677" s="161" t="str">
        <f ca="1">IF(C677=$U$4,"Enter smelter details", IF(ISERROR($S677),"",OFFSET('Smelter Reference List'!$F$4,$S677-4,0)))</f>
        <v/>
      </c>
      <c r="H677" s="247" t="str">
        <f ca="1">IF(ISERROR($S677),"",OFFSET('Smelter Reference List'!$G$4,$S677-4,0))</f>
        <v/>
      </c>
      <c r="I677" s="248" t="str">
        <f ca="1">IF(ISERROR($S677),"",OFFSET('Smelter Reference List'!$H$4,$S677-4,0))</f>
        <v/>
      </c>
      <c r="J677" s="248" t="str">
        <f ca="1">IF(ISERROR($S677),"",OFFSET('Smelter Reference List'!$I$4,$S677-4,0))</f>
        <v/>
      </c>
      <c r="K677" s="245"/>
      <c r="L677" s="245"/>
      <c r="M677" s="245"/>
      <c r="N677" s="245"/>
      <c r="O677" s="245"/>
      <c r="P677" s="245"/>
      <c r="Q677" s="246"/>
      <c r="R677" s="233"/>
      <c r="S677" s="234" t="e">
        <f>IF(C677="",NA(),MATCH($B677&amp;$C677,'Smelter Reference List'!$J:$J,0))</f>
        <v>#N/A</v>
      </c>
      <c r="T677" s="235"/>
      <c r="U677" s="235">
        <f t="shared" ca="1" si="22"/>
        <v>0</v>
      </c>
      <c r="V677" s="235"/>
      <c r="W677" s="235"/>
      <c r="Y677" s="228" t="str">
        <f t="shared" si="23"/>
        <v/>
      </c>
    </row>
    <row r="678" spans="1:25" s="228" customFormat="1" ht="20.25">
      <c r="A678" s="257"/>
      <c r="B678" s="232" t="str">
        <f>IF(LEN(A678)=0,"",INDEX('Smelter Reference List'!$A:$A,MATCH($A678,'Smelter Reference List'!$E:$E,0)))</f>
        <v/>
      </c>
      <c r="C678" s="297" t="str">
        <f>IF(LEN(A678)=0,"",INDEX('Smelter Reference List'!$C:$C,MATCH($A678,'Smelter Reference List'!$E:$E,0)))</f>
        <v/>
      </c>
      <c r="D678" s="161" t="str">
        <f ca="1">IF(ISERROR($S678),"",OFFSET('Smelter Reference List'!$C$4,$S678-4,0)&amp;"")</f>
        <v/>
      </c>
      <c r="E678" s="161" t="str">
        <f ca="1">IF(ISERROR($S678),"",OFFSET('Smelter Reference List'!$D$4,$S678-4,0)&amp;"")</f>
        <v/>
      </c>
      <c r="F678" s="161" t="str">
        <f ca="1">IF(ISERROR($S678),"",OFFSET('Smelter Reference List'!$E$4,$S678-4,0))</f>
        <v/>
      </c>
      <c r="G678" s="161" t="str">
        <f ca="1">IF(C678=$U$4,"Enter smelter details", IF(ISERROR($S678),"",OFFSET('Smelter Reference List'!$F$4,$S678-4,0)))</f>
        <v/>
      </c>
      <c r="H678" s="247" t="str">
        <f ca="1">IF(ISERROR($S678),"",OFFSET('Smelter Reference List'!$G$4,$S678-4,0))</f>
        <v/>
      </c>
      <c r="I678" s="248" t="str">
        <f ca="1">IF(ISERROR($S678),"",OFFSET('Smelter Reference List'!$H$4,$S678-4,0))</f>
        <v/>
      </c>
      <c r="J678" s="248" t="str">
        <f ca="1">IF(ISERROR($S678),"",OFFSET('Smelter Reference List'!$I$4,$S678-4,0))</f>
        <v/>
      </c>
      <c r="K678" s="245"/>
      <c r="L678" s="245"/>
      <c r="M678" s="245"/>
      <c r="N678" s="245"/>
      <c r="O678" s="245"/>
      <c r="P678" s="245"/>
      <c r="Q678" s="246"/>
      <c r="R678" s="233"/>
      <c r="S678" s="234" t="e">
        <f>IF(C678="",NA(),MATCH($B678&amp;$C678,'Smelter Reference List'!$J:$J,0))</f>
        <v>#N/A</v>
      </c>
      <c r="T678" s="235"/>
      <c r="U678" s="235">
        <f t="shared" ca="1" si="22"/>
        <v>0</v>
      </c>
      <c r="V678" s="235"/>
      <c r="W678" s="235"/>
      <c r="Y678" s="228" t="str">
        <f t="shared" si="23"/>
        <v/>
      </c>
    </row>
    <row r="679" spans="1:25" s="228" customFormat="1" ht="20.25">
      <c r="A679" s="257"/>
      <c r="B679" s="232" t="str">
        <f>IF(LEN(A679)=0,"",INDEX('Smelter Reference List'!$A:$A,MATCH($A679,'Smelter Reference List'!$E:$E,0)))</f>
        <v/>
      </c>
      <c r="C679" s="297" t="str">
        <f>IF(LEN(A679)=0,"",INDEX('Smelter Reference List'!$C:$C,MATCH($A679,'Smelter Reference List'!$E:$E,0)))</f>
        <v/>
      </c>
      <c r="D679" s="161" t="str">
        <f ca="1">IF(ISERROR($S679),"",OFFSET('Smelter Reference List'!$C$4,$S679-4,0)&amp;"")</f>
        <v/>
      </c>
      <c r="E679" s="161" t="str">
        <f ca="1">IF(ISERROR($S679),"",OFFSET('Smelter Reference List'!$D$4,$S679-4,0)&amp;"")</f>
        <v/>
      </c>
      <c r="F679" s="161" t="str">
        <f ca="1">IF(ISERROR($S679),"",OFFSET('Smelter Reference List'!$E$4,$S679-4,0))</f>
        <v/>
      </c>
      <c r="G679" s="161" t="str">
        <f ca="1">IF(C679=$U$4,"Enter smelter details", IF(ISERROR($S679),"",OFFSET('Smelter Reference List'!$F$4,$S679-4,0)))</f>
        <v/>
      </c>
      <c r="H679" s="247" t="str">
        <f ca="1">IF(ISERROR($S679),"",OFFSET('Smelter Reference List'!$G$4,$S679-4,0))</f>
        <v/>
      </c>
      <c r="I679" s="248" t="str">
        <f ca="1">IF(ISERROR($S679),"",OFFSET('Smelter Reference List'!$H$4,$S679-4,0))</f>
        <v/>
      </c>
      <c r="J679" s="248" t="str">
        <f ca="1">IF(ISERROR($S679),"",OFFSET('Smelter Reference List'!$I$4,$S679-4,0))</f>
        <v/>
      </c>
      <c r="K679" s="245"/>
      <c r="L679" s="245"/>
      <c r="M679" s="245"/>
      <c r="N679" s="245"/>
      <c r="O679" s="245"/>
      <c r="P679" s="245"/>
      <c r="Q679" s="246"/>
      <c r="R679" s="233"/>
      <c r="S679" s="234" t="e">
        <f>IF(C679="",NA(),MATCH($B679&amp;$C679,'Smelter Reference List'!$J:$J,0))</f>
        <v>#N/A</v>
      </c>
      <c r="T679" s="235"/>
      <c r="U679" s="235">
        <f t="shared" ca="1" si="22"/>
        <v>0</v>
      </c>
      <c r="V679" s="235"/>
      <c r="W679" s="235"/>
      <c r="Y679" s="228" t="str">
        <f t="shared" si="23"/>
        <v/>
      </c>
    </row>
    <row r="680" spans="1:25" s="228" customFormat="1" ht="20.25">
      <c r="A680" s="257"/>
      <c r="B680" s="232" t="str">
        <f>IF(LEN(A680)=0,"",INDEX('Smelter Reference List'!$A:$A,MATCH($A680,'Smelter Reference List'!$E:$E,0)))</f>
        <v/>
      </c>
      <c r="C680" s="297" t="str">
        <f>IF(LEN(A680)=0,"",INDEX('Smelter Reference List'!$C:$C,MATCH($A680,'Smelter Reference List'!$E:$E,0)))</f>
        <v/>
      </c>
      <c r="D680" s="161" t="str">
        <f ca="1">IF(ISERROR($S680),"",OFFSET('Smelter Reference List'!$C$4,$S680-4,0)&amp;"")</f>
        <v/>
      </c>
      <c r="E680" s="161" t="str">
        <f ca="1">IF(ISERROR($S680),"",OFFSET('Smelter Reference List'!$D$4,$S680-4,0)&amp;"")</f>
        <v/>
      </c>
      <c r="F680" s="161" t="str">
        <f ca="1">IF(ISERROR($S680),"",OFFSET('Smelter Reference List'!$E$4,$S680-4,0))</f>
        <v/>
      </c>
      <c r="G680" s="161" t="str">
        <f ca="1">IF(C680=$U$4,"Enter smelter details", IF(ISERROR($S680),"",OFFSET('Smelter Reference List'!$F$4,$S680-4,0)))</f>
        <v/>
      </c>
      <c r="H680" s="247" t="str">
        <f ca="1">IF(ISERROR($S680),"",OFFSET('Smelter Reference List'!$G$4,$S680-4,0))</f>
        <v/>
      </c>
      <c r="I680" s="248" t="str">
        <f ca="1">IF(ISERROR($S680),"",OFFSET('Smelter Reference List'!$H$4,$S680-4,0))</f>
        <v/>
      </c>
      <c r="J680" s="248" t="str">
        <f ca="1">IF(ISERROR($S680),"",OFFSET('Smelter Reference List'!$I$4,$S680-4,0))</f>
        <v/>
      </c>
      <c r="K680" s="245"/>
      <c r="L680" s="245"/>
      <c r="M680" s="245"/>
      <c r="N680" s="245"/>
      <c r="O680" s="245"/>
      <c r="P680" s="245"/>
      <c r="Q680" s="246"/>
      <c r="R680" s="233"/>
      <c r="S680" s="234" t="e">
        <f>IF(C680="",NA(),MATCH($B680&amp;$C680,'Smelter Reference List'!$J:$J,0))</f>
        <v>#N/A</v>
      </c>
      <c r="T680" s="235"/>
      <c r="U680" s="235">
        <f t="shared" ca="1" si="22"/>
        <v>0</v>
      </c>
      <c r="V680" s="235"/>
      <c r="W680" s="235"/>
      <c r="Y680" s="228" t="str">
        <f t="shared" si="23"/>
        <v/>
      </c>
    </row>
    <row r="681" spans="1:25" s="228" customFormat="1" ht="20.25">
      <c r="A681" s="257"/>
      <c r="B681" s="232" t="str">
        <f>IF(LEN(A681)=0,"",INDEX('Smelter Reference List'!$A:$A,MATCH($A681,'Smelter Reference List'!$E:$E,0)))</f>
        <v/>
      </c>
      <c r="C681" s="297" t="str">
        <f>IF(LEN(A681)=0,"",INDEX('Smelter Reference List'!$C:$C,MATCH($A681,'Smelter Reference List'!$E:$E,0)))</f>
        <v/>
      </c>
      <c r="D681" s="161" t="str">
        <f ca="1">IF(ISERROR($S681),"",OFFSET('Smelter Reference List'!$C$4,$S681-4,0)&amp;"")</f>
        <v/>
      </c>
      <c r="E681" s="161" t="str">
        <f ca="1">IF(ISERROR($S681),"",OFFSET('Smelter Reference List'!$D$4,$S681-4,0)&amp;"")</f>
        <v/>
      </c>
      <c r="F681" s="161" t="str">
        <f ca="1">IF(ISERROR($S681),"",OFFSET('Smelter Reference List'!$E$4,$S681-4,0))</f>
        <v/>
      </c>
      <c r="G681" s="161" t="str">
        <f ca="1">IF(C681=$U$4,"Enter smelter details", IF(ISERROR($S681),"",OFFSET('Smelter Reference List'!$F$4,$S681-4,0)))</f>
        <v/>
      </c>
      <c r="H681" s="247" t="str">
        <f ca="1">IF(ISERROR($S681),"",OFFSET('Smelter Reference List'!$G$4,$S681-4,0))</f>
        <v/>
      </c>
      <c r="I681" s="248" t="str">
        <f ca="1">IF(ISERROR($S681),"",OFFSET('Smelter Reference List'!$H$4,$S681-4,0))</f>
        <v/>
      </c>
      <c r="J681" s="248" t="str">
        <f ca="1">IF(ISERROR($S681),"",OFFSET('Smelter Reference List'!$I$4,$S681-4,0))</f>
        <v/>
      </c>
      <c r="K681" s="245"/>
      <c r="L681" s="245"/>
      <c r="M681" s="245"/>
      <c r="N681" s="245"/>
      <c r="O681" s="245"/>
      <c r="P681" s="245"/>
      <c r="Q681" s="246"/>
      <c r="R681" s="233"/>
      <c r="S681" s="234" t="e">
        <f>IF(C681="",NA(),MATCH($B681&amp;$C681,'Smelter Reference List'!$J:$J,0))</f>
        <v>#N/A</v>
      </c>
      <c r="T681" s="235"/>
      <c r="U681" s="235">
        <f t="shared" ca="1" si="22"/>
        <v>0</v>
      </c>
      <c r="V681" s="235"/>
      <c r="W681" s="235"/>
      <c r="Y681" s="228" t="str">
        <f t="shared" si="23"/>
        <v/>
      </c>
    </row>
    <row r="682" spans="1:25" s="228" customFormat="1" ht="20.25">
      <c r="A682" s="257"/>
      <c r="B682" s="232" t="str">
        <f>IF(LEN(A682)=0,"",INDEX('Smelter Reference List'!$A:$A,MATCH($A682,'Smelter Reference List'!$E:$E,0)))</f>
        <v/>
      </c>
      <c r="C682" s="297" t="str">
        <f>IF(LEN(A682)=0,"",INDEX('Smelter Reference List'!$C:$C,MATCH($A682,'Smelter Reference List'!$E:$E,0)))</f>
        <v/>
      </c>
      <c r="D682" s="161" t="str">
        <f ca="1">IF(ISERROR($S682),"",OFFSET('Smelter Reference List'!$C$4,$S682-4,0)&amp;"")</f>
        <v/>
      </c>
      <c r="E682" s="161" t="str">
        <f ca="1">IF(ISERROR($S682),"",OFFSET('Smelter Reference List'!$D$4,$S682-4,0)&amp;"")</f>
        <v/>
      </c>
      <c r="F682" s="161" t="str">
        <f ca="1">IF(ISERROR($S682),"",OFFSET('Smelter Reference List'!$E$4,$S682-4,0))</f>
        <v/>
      </c>
      <c r="G682" s="161" t="str">
        <f ca="1">IF(C682=$U$4,"Enter smelter details", IF(ISERROR($S682),"",OFFSET('Smelter Reference List'!$F$4,$S682-4,0)))</f>
        <v/>
      </c>
      <c r="H682" s="247" t="str">
        <f ca="1">IF(ISERROR($S682),"",OFFSET('Smelter Reference List'!$G$4,$S682-4,0))</f>
        <v/>
      </c>
      <c r="I682" s="248" t="str">
        <f ca="1">IF(ISERROR($S682),"",OFFSET('Smelter Reference List'!$H$4,$S682-4,0))</f>
        <v/>
      </c>
      <c r="J682" s="248" t="str">
        <f ca="1">IF(ISERROR($S682),"",OFFSET('Smelter Reference List'!$I$4,$S682-4,0))</f>
        <v/>
      </c>
      <c r="K682" s="245"/>
      <c r="L682" s="245"/>
      <c r="M682" s="245"/>
      <c r="N682" s="245"/>
      <c r="O682" s="245"/>
      <c r="P682" s="245"/>
      <c r="Q682" s="246"/>
      <c r="R682" s="233"/>
      <c r="S682" s="234" t="e">
        <f>IF(C682="",NA(),MATCH($B682&amp;$C682,'Smelter Reference List'!$J:$J,0))</f>
        <v>#N/A</v>
      </c>
      <c r="T682" s="235"/>
      <c r="U682" s="235">
        <f t="shared" ca="1" si="22"/>
        <v>0</v>
      </c>
      <c r="V682" s="235"/>
      <c r="W682" s="235"/>
      <c r="Y682" s="228" t="str">
        <f t="shared" si="23"/>
        <v/>
      </c>
    </row>
    <row r="683" spans="1:25" s="228" customFormat="1" ht="20.25">
      <c r="A683" s="257"/>
      <c r="B683" s="232" t="str">
        <f>IF(LEN(A683)=0,"",INDEX('Smelter Reference List'!$A:$A,MATCH($A683,'Smelter Reference List'!$E:$E,0)))</f>
        <v/>
      </c>
      <c r="C683" s="297" t="str">
        <f>IF(LEN(A683)=0,"",INDEX('Smelter Reference List'!$C:$C,MATCH($A683,'Smelter Reference List'!$E:$E,0)))</f>
        <v/>
      </c>
      <c r="D683" s="161" t="str">
        <f ca="1">IF(ISERROR($S683),"",OFFSET('Smelter Reference List'!$C$4,$S683-4,0)&amp;"")</f>
        <v/>
      </c>
      <c r="E683" s="161" t="str">
        <f ca="1">IF(ISERROR($S683),"",OFFSET('Smelter Reference List'!$D$4,$S683-4,0)&amp;"")</f>
        <v/>
      </c>
      <c r="F683" s="161" t="str">
        <f ca="1">IF(ISERROR($S683),"",OFFSET('Smelter Reference List'!$E$4,$S683-4,0))</f>
        <v/>
      </c>
      <c r="G683" s="161" t="str">
        <f ca="1">IF(C683=$U$4,"Enter smelter details", IF(ISERROR($S683),"",OFFSET('Smelter Reference List'!$F$4,$S683-4,0)))</f>
        <v/>
      </c>
      <c r="H683" s="247" t="str">
        <f ca="1">IF(ISERROR($S683),"",OFFSET('Smelter Reference List'!$G$4,$S683-4,0))</f>
        <v/>
      </c>
      <c r="I683" s="248" t="str">
        <f ca="1">IF(ISERROR($S683),"",OFFSET('Smelter Reference List'!$H$4,$S683-4,0))</f>
        <v/>
      </c>
      <c r="J683" s="248" t="str">
        <f ca="1">IF(ISERROR($S683),"",OFFSET('Smelter Reference List'!$I$4,$S683-4,0))</f>
        <v/>
      </c>
      <c r="K683" s="245"/>
      <c r="L683" s="245"/>
      <c r="M683" s="245"/>
      <c r="N683" s="245"/>
      <c r="O683" s="245"/>
      <c r="P683" s="245"/>
      <c r="Q683" s="246"/>
      <c r="R683" s="233"/>
      <c r="S683" s="234" t="e">
        <f>IF(C683="",NA(),MATCH($B683&amp;$C683,'Smelter Reference List'!$J:$J,0))</f>
        <v>#N/A</v>
      </c>
      <c r="T683" s="235"/>
      <c r="U683" s="235">
        <f t="shared" ca="1" si="22"/>
        <v>0</v>
      </c>
      <c r="V683" s="235"/>
      <c r="W683" s="235"/>
      <c r="Y683" s="228" t="str">
        <f t="shared" si="23"/>
        <v/>
      </c>
    </row>
    <row r="684" spans="1:25" s="228" customFormat="1" ht="20.25">
      <c r="A684" s="257"/>
      <c r="B684" s="232" t="str">
        <f>IF(LEN(A684)=0,"",INDEX('Smelter Reference List'!$A:$A,MATCH($A684,'Smelter Reference List'!$E:$E,0)))</f>
        <v/>
      </c>
      <c r="C684" s="297" t="str">
        <f>IF(LEN(A684)=0,"",INDEX('Smelter Reference List'!$C:$C,MATCH($A684,'Smelter Reference List'!$E:$E,0)))</f>
        <v/>
      </c>
      <c r="D684" s="161" t="str">
        <f ca="1">IF(ISERROR($S684),"",OFFSET('Smelter Reference List'!$C$4,$S684-4,0)&amp;"")</f>
        <v/>
      </c>
      <c r="E684" s="161" t="str">
        <f ca="1">IF(ISERROR($S684),"",OFFSET('Smelter Reference List'!$D$4,$S684-4,0)&amp;"")</f>
        <v/>
      </c>
      <c r="F684" s="161" t="str">
        <f ca="1">IF(ISERROR($S684),"",OFFSET('Smelter Reference List'!$E$4,$S684-4,0))</f>
        <v/>
      </c>
      <c r="G684" s="161" t="str">
        <f ca="1">IF(C684=$U$4,"Enter smelter details", IF(ISERROR($S684),"",OFFSET('Smelter Reference List'!$F$4,$S684-4,0)))</f>
        <v/>
      </c>
      <c r="H684" s="247" t="str">
        <f ca="1">IF(ISERROR($S684),"",OFFSET('Smelter Reference List'!$G$4,$S684-4,0))</f>
        <v/>
      </c>
      <c r="I684" s="248" t="str">
        <f ca="1">IF(ISERROR($S684),"",OFFSET('Smelter Reference List'!$H$4,$S684-4,0))</f>
        <v/>
      </c>
      <c r="J684" s="248" t="str">
        <f ca="1">IF(ISERROR($S684),"",OFFSET('Smelter Reference List'!$I$4,$S684-4,0))</f>
        <v/>
      </c>
      <c r="K684" s="245"/>
      <c r="L684" s="245"/>
      <c r="M684" s="245"/>
      <c r="N684" s="245"/>
      <c r="O684" s="245"/>
      <c r="P684" s="245"/>
      <c r="Q684" s="246"/>
      <c r="R684" s="233"/>
      <c r="S684" s="234" t="e">
        <f>IF(C684="",NA(),MATCH($B684&amp;$C684,'Smelter Reference List'!$J:$J,0))</f>
        <v>#N/A</v>
      </c>
      <c r="T684" s="235"/>
      <c r="U684" s="235">
        <f t="shared" ca="1" si="22"/>
        <v>0</v>
      </c>
      <c r="V684" s="235"/>
      <c r="W684" s="235"/>
      <c r="Y684" s="228" t="str">
        <f t="shared" si="23"/>
        <v/>
      </c>
    </row>
    <row r="685" spans="1:25" s="228" customFormat="1" ht="20.25">
      <c r="A685" s="257"/>
      <c r="B685" s="232" t="str">
        <f>IF(LEN(A685)=0,"",INDEX('Smelter Reference List'!$A:$A,MATCH($A685,'Smelter Reference List'!$E:$E,0)))</f>
        <v/>
      </c>
      <c r="C685" s="297" t="str">
        <f>IF(LEN(A685)=0,"",INDEX('Smelter Reference List'!$C:$C,MATCH($A685,'Smelter Reference List'!$E:$E,0)))</f>
        <v/>
      </c>
      <c r="D685" s="161" t="str">
        <f ca="1">IF(ISERROR($S685),"",OFFSET('Smelter Reference List'!$C$4,$S685-4,0)&amp;"")</f>
        <v/>
      </c>
      <c r="E685" s="161" t="str">
        <f ca="1">IF(ISERROR($S685),"",OFFSET('Smelter Reference List'!$D$4,$S685-4,0)&amp;"")</f>
        <v/>
      </c>
      <c r="F685" s="161" t="str">
        <f ca="1">IF(ISERROR($S685),"",OFFSET('Smelter Reference List'!$E$4,$S685-4,0))</f>
        <v/>
      </c>
      <c r="G685" s="161" t="str">
        <f ca="1">IF(C685=$U$4,"Enter smelter details", IF(ISERROR($S685),"",OFFSET('Smelter Reference List'!$F$4,$S685-4,0)))</f>
        <v/>
      </c>
      <c r="H685" s="247" t="str">
        <f ca="1">IF(ISERROR($S685),"",OFFSET('Smelter Reference List'!$G$4,$S685-4,0))</f>
        <v/>
      </c>
      <c r="I685" s="248" t="str">
        <f ca="1">IF(ISERROR($S685),"",OFFSET('Smelter Reference List'!$H$4,$S685-4,0))</f>
        <v/>
      </c>
      <c r="J685" s="248" t="str">
        <f ca="1">IF(ISERROR($S685),"",OFFSET('Smelter Reference List'!$I$4,$S685-4,0))</f>
        <v/>
      </c>
      <c r="K685" s="245"/>
      <c r="L685" s="245"/>
      <c r="M685" s="245"/>
      <c r="N685" s="245"/>
      <c r="O685" s="245"/>
      <c r="P685" s="245"/>
      <c r="Q685" s="246"/>
      <c r="R685" s="233"/>
      <c r="S685" s="234" t="e">
        <f>IF(C685="",NA(),MATCH($B685&amp;$C685,'Smelter Reference List'!$J:$J,0))</f>
        <v>#N/A</v>
      </c>
      <c r="T685" s="235"/>
      <c r="U685" s="235">
        <f t="shared" ca="1" si="22"/>
        <v>0</v>
      </c>
      <c r="V685" s="235"/>
      <c r="W685" s="235"/>
      <c r="Y685" s="228" t="str">
        <f t="shared" si="23"/>
        <v/>
      </c>
    </row>
    <row r="686" spans="1:25" s="228" customFormat="1" ht="20.25">
      <c r="A686" s="257"/>
      <c r="B686" s="232" t="str">
        <f>IF(LEN(A686)=0,"",INDEX('Smelter Reference List'!$A:$A,MATCH($A686,'Smelter Reference List'!$E:$E,0)))</f>
        <v/>
      </c>
      <c r="C686" s="297" t="str">
        <f>IF(LEN(A686)=0,"",INDEX('Smelter Reference List'!$C:$C,MATCH($A686,'Smelter Reference List'!$E:$E,0)))</f>
        <v/>
      </c>
      <c r="D686" s="161" t="str">
        <f ca="1">IF(ISERROR($S686),"",OFFSET('Smelter Reference List'!$C$4,$S686-4,0)&amp;"")</f>
        <v/>
      </c>
      <c r="E686" s="161" t="str">
        <f ca="1">IF(ISERROR($S686),"",OFFSET('Smelter Reference List'!$D$4,$S686-4,0)&amp;"")</f>
        <v/>
      </c>
      <c r="F686" s="161" t="str">
        <f ca="1">IF(ISERROR($S686),"",OFFSET('Smelter Reference List'!$E$4,$S686-4,0))</f>
        <v/>
      </c>
      <c r="G686" s="161" t="str">
        <f ca="1">IF(C686=$U$4,"Enter smelter details", IF(ISERROR($S686),"",OFFSET('Smelter Reference List'!$F$4,$S686-4,0)))</f>
        <v/>
      </c>
      <c r="H686" s="247" t="str">
        <f ca="1">IF(ISERROR($S686),"",OFFSET('Smelter Reference List'!$G$4,$S686-4,0))</f>
        <v/>
      </c>
      <c r="I686" s="248" t="str">
        <f ca="1">IF(ISERROR($S686),"",OFFSET('Smelter Reference List'!$H$4,$S686-4,0))</f>
        <v/>
      </c>
      <c r="J686" s="248" t="str">
        <f ca="1">IF(ISERROR($S686),"",OFFSET('Smelter Reference List'!$I$4,$S686-4,0))</f>
        <v/>
      </c>
      <c r="K686" s="245"/>
      <c r="L686" s="245"/>
      <c r="M686" s="245"/>
      <c r="N686" s="245"/>
      <c r="O686" s="245"/>
      <c r="P686" s="245"/>
      <c r="Q686" s="246"/>
      <c r="R686" s="233"/>
      <c r="S686" s="234" t="e">
        <f>IF(C686="",NA(),MATCH($B686&amp;$C686,'Smelter Reference List'!$J:$J,0))</f>
        <v>#N/A</v>
      </c>
      <c r="T686" s="235"/>
      <c r="U686" s="235">
        <f t="shared" ca="1" si="22"/>
        <v>0</v>
      </c>
      <c r="V686" s="235"/>
      <c r="W686" s="235"/>
      <c r="Y686" s="228" t="str">
        <f t="shared" si="23"/>
        <v/>
      </c>
    </row>
    <row r="687" spans="1:25" s="228" customFormat="1" ht="20.25">
      <c r="A687" s="257"/>
      <c r="B687" s="232" t="str">
        <f>IF(LEN(A687)=0,"",INDEX('Smelter Reference List'!$A:$A,MATCH($A687,'Smelter Reference List'!$E:$E,0)))</f>
        <v/>
      </c>
      <c r="C687" s="297" t="str">
        <f>IF(LEN(A687)=0,"",INDEX('Smelter Reference List'!$C:$C,MATCH($A687,'Smelter Reference List'!$E:$E,0)))</f>
        <v/>
      </c>
      <c r="D687" s="161" t="str">
        <f ca="1">IF(ISERROR($S687),"",OFFSET('Smelter Reference List'!$C$4,$S687-4,0)&amp;"")</f>
        <v/>
      </c>
      <c r="E687" s="161" t="str">
        <f ca="1">IF(ISERROR($S687),"",OFFSET('Smelter Reference List'!$D$4,$S687-4,0)&amp;"")</f>
        <v/>
      </c>
      <c r="F687" s="161" t="str">
        <f ca="1">IF(ISERROR($S687),"",OFFSET('Smelter Reference List'!$E$4,$S687-4,0))</f>
        <v/>
      </c>
      <c r="G687" s="161" t="str">
        <f ca="1">IF(C687=$U$4,"Enter smelter details", IF(ISERROR($S687),"",OFFSET('Smelter Reference List'!$F$4,$S687-4,0)))</f>
        <v/>
      </c>
      <c r="H687" s="247" t="str">
        <f ca="1">IF(ISERROR($S687),"",OFFSET('Smelter Reference List'!$G$4,$S687-4,0))</f>
        <v/>
      </c>
      <c r="I687" s="248" t="str">
        <f ca="1">IF(ISERROR($S687),"",OFFSET('Smelter Reference List'!$H$4,$S687-4,0))</f>
        <v/>
      </c>
      <c r="J687" s="248" t="str">
        <f ca="1">IF(ISERROR($S687),"",OFFSET('Smelter Reference List'!$I$4,$S687-4,0))</f>
        <v/>
      </c>
      <c r="K687" s="245"/>
      <c r="L687" s="245"/>
      <c r="M687" s="245"/>
      <c r="N687" s="245"/>
      <c r="O687" s="245"/>
      <c r="P687" s="245"/>
      <c r="Q687" s="246"/>
      <c r="R687" s="233"/>
      <c r="S687" s="234" t="e">
        <f>IF(C687="",NA(),MATCH($B687&amp;$C687,'Smelter Reference List'!$J:$J,0))</f>
        <v>#N/A</v>
      </c>
      <c r="T687" s="235"/>
      <c r="U687" s="235">
        <f t="shared" ca="1" si="22"/>
        <v>0</v>
      </c>
      <c r="V687" s="235"/>
      <c r="W687" s="235"/>
      <c r="Y687" s="228" t="str">
        <f t="shared" si="23"/>
        <v/>
      </c>
    </row>
    <row r="688" spans="1:25" s="228" customFormat="1" ht="20.25">
      <c r="A688" s="257"/>
      <c r="B688" s="232" t="str">
        <f>IF(LEN(A688)=0,"",INDEX('Smelter Reference List'!$A:$A,MATCH($A688,'Smelter Reference List'!$E:$E,0)))</f>
        <v/>
      </c>
      <c r="C688" s="297" t="str">
        <f>IF(LEN(A688)=0,"",INDEX('Smelter Reference List'!$C:$C,MATCH($A688,'Smelter Reference List'!$E:$E,0)))</f>
        <v/>
      </c>
      <c r="D688" s="161" t="str">
        <f ca="1">IF(ISERROR($S688),"",OFFSET('Smelter Reference List'!$C$4,$S688-4,0)&amp;"")</f>
        <v/>
      </c>
      <c r="E688" s="161" t="str">
        <f ca="1">IF(ISERROR($S688),"",OFFSET('Smelter Reference List'!$D$4,$S688-4,0)&amp;"")</f>
        <v/>
      </c>
      <c r="F688" s="161" t="str">
        <f ca="1">IF(ISERROR($S688),"",OFFSET('Smelter Reference List'!$E$4,$S688-4,0))</f>
        <v/>
      </c>
      <c r="G688" s="161" t="str">
        <f ca="1">IF(C688=$U$4,"Enter smelter details", IF(ISERROR($S688),"",OFFSET('Smelter Reference List'!$F$4,$S688-4,0)))</f>
        <v/>
      </c>
      <c r="H688" s="247" t="str">
        <f ca="1">IF(ISERROR($S688),"",OFFSET('Smelter Reference List'!$G$4,$S688-4,0))</f>
        <v/>
      </c>
      <c r="I688" s="248" t="str">
        <f ca="1">IF(ISERROR($S688),"",OFFSET('Smelter Reference List'!$H$4,$S688-4,0))</f>
        <v/>
      </c>
      <c r="J688" s="248" t="str">
        <f ca="1">IF(ISERROR($S688),"",OFFSET('Smelter Reference List'!$I$4,$S688-4,0))</f>
        <v/>
      </c>
      <c r="K688" s="245"/>
      <c r="L688" s="245"/>
      <c r="M688" s="245"/>
      <c r="N688" s="245"/>
      <c r="O688" s="245"/>
      <c r="P688" s="245"/>
      <c r="Q688" s="246"/>
      <c r="R688" s="233"/>
      <c r="S688" s="234" t="e">
        <f>IF(C688="",NA(),MATCH($B688&amp;$C688,'Smelter Reference List'!$J:$J,0))</f>
        <v>#N/A</v>
      </c>
      <c r="T688" s="235"/>
      <c r="U688" s="235">
        <f t="shared" ca="1" si="22"/>
        <v>0</v>
      </c>
      <c r="V688" s="235"/>
      <c r="W688" s="235"/>
      <c r="Y688" s="228" t="str">
        <f t="shared" si="23"/>
        <v/>
      </c>
    </row>
    <row r="689" spans="1:25" s="228" customFormat="1" ht="20.25">
      <c r="A689" s="257"/>
      <c r="B689" s="232" t="str">
        <f>IF(LEN(A689)=0,"",INDEX('Smelter Reference List'!$A:$A,MATCH($A689,'Smelter Reference List'!$E:$E,0)))</f>
        <v/>
      </c>
      <c r="C689" s="297" t="str">
        <f>IF(LEN(A689)=0,"",INDEX('Smelter Reference List'!$C:$C,MATCH($A689,'Smelter Reference List'!$E:$E,0)))</f>
        <v/>
      </c>
      <c r="D689" s="161" t="str">
        <f ca="1">IF(ISERROR($S689),"",OFFSET('Smelter Reference List'!$C$4,$S689-4,0)&amp;"")</f>
        <v/>
      </c>
      <c r="E689" s="161" t="str">
        <f ca="1">IF(ISERROR($S689),"",OFFSET('Smelter Reference List'!$D$4,$S689-4,0)&amp;"")</f>
        <v/>
      </c>
      <c r="F689" s="161" t="str">
        <f ca="1">IF(ISERROR($S689),"",OFFSET('Smelter Reference List'!$E$4,$S689-4,0))</f>
        <v/>
      </c>
      <c r="G689" s="161" t="str">
        <f ca="1">IF(C689=$U$4,"Enter smelter details", IF(ISERROR($S689),"",OFFSET('Smelter Reference List'!$F$4,$S689-4,0)))</f>
        <v/>
      </c>
      <c r="H689" s="247" t="str">
        <f ca="1">IF(ISERROR($S689),"",OFFSET('Smelter Reference List'!$G$4,$S689-4,0))</f>
        <v/>
      </c>
      <c r="I689" s="248" t="str">
        <f ca="1">IF(ISERROR($S689),"",OFFSET('Smelter Reference List'!$H$4,$S689-4,0))</f>
        <v/>
      </c>
      <c r="J689" s="248" t="str">
        <f ca="1">IF(ISERROR($S689),"",OFFSET('Smelter Reference List'!$I$4,$S689-4,0))</f>
        <v/>
      </c>
      <c r="K689" s="245"/>
      <c r="L689" s="245"/>
      <c r="M689" s="245"/>
      <c r="N689" s="245"/>
      <c r="O689" s="245"/>
      <c r="P689" s="245"/>
      <c r="Q689" s="246"/>
      <c r="R689" s="233"/>
      <c r="S689" s="234" t="e">
        <f>IF(C689="",NA(),MATCH($B689&amp;$C689,'Smelter Reference List'!$J:$J,0))</f>
        <v>#N/A</v>
      </c>
      <c r="T689" s="235"/>
      <c r="U689" s="235">
        <f t="shared" ca="1" si="22"/>
        <v>0</v>
      </c>
      <c r="V689" s="235"/>
      <c r="W689" s="235"/>
      <c r="Y689" s="228" t="str">
        <f t="shared" si="23"/>
        <v/>
      </c>
    </row>
    <row r="690" spans="1:25" s="228" customFormat="1" ht="20.25">
      <c r="A690" s="257"/>
      <c r="B690" s="232" t="str">
        <f>IF(LEN(A690)=0,"",INDEX('Smelter Reference List'!$A:$A,MATCH($A690,'Smelter Reference List'!$E:$E,0)))</f>
        <v/>
      </c>
      <c r="C690" s="297" t="str">
        <f>IF(LEN(A690)=0,"",INDEX('Smelter Reference List'!$C:$C,MATCH($A690,'Smelter Reference List'!$E:$E,0)))</f>
        <v/>
      </c>
      <c r="D690" s="161" t="str">
        <f ca="1">IF(ISERROR($S690),"",OFFSET('Smelter Reference List'!$C$4,$S690-4,0)&amp;"")</f>
        <v/>
      </c>
      <c r="E690" s="161" t="str">
        <f ca="1">IF(ISERROR($S690),"",OFFSET('Smelter Reference List'!$D$4,$S690-4,0)&amp;"")</f>
        <v/>
      </c>
      <c r="F690" s="161" t="str">
        <f ca="1">IF(ISERROR($S690),"",OFFSET('Smelter Reference List'!$E$4,$S690-4,0))</f>
        <v/>
      </c>
      <c r="G690" s="161" t="str">
        <f ca="1">IF(C690=$U$4,"Enter smelter details", IF(ISERROR($S690),"",OFFSET('Smelter Reference List'!$F$4,$S690-4,0)))</f>
        <v/>
      </c>
      <c r="H690" s="247" t="str">
        <f ca="1">IF(ISERROR($S690),"",OFFSET('Smelter Reference List'!$G$4,$S690-4,0))</f>
        <v/>
      </c>
      <c r="I690" s="248" t="str">
        <f ca="1">IF(ISERROR($S690),"",OFFSET('Smelter Reference List'!$H$4,$S690-4,0))</f>
        <v/>
      </c>
      <c r="J690" s="248" t="str">
        <f ca="1">IF(ISERROR($S690),"",OFFSET('Smelter Reference List'!$I$4,$S690-4,0))</f>
        <v/>
      </c>
      <c r="K690" s="245"/>
      <c r="L690" s="245"/>
      <c r="M690" s="245"/>
      <c r="N690" s="245"/>
      <c r="O690" s="245"/>
      <c r="P690" s="245"/>
      <c r="Q690" s="246"/>
      <c r="R690" s="233"/>
      <c r="S690" s="234" t="e">
        <f>IF(C690="",NA(),MATCH($B690&amp;$C690,'Smelter Reference List'!$J:$J,0))</f>
        <v>#N/A</v>
      </c>
      <c r="T690" s="235"/>
      <c r="U690" s="235">
        <f t="shared" ca="1" si="22"/>
        <v>0</v>
      </c>
      <c r="V690" s="235"/>
      <c r="W690" s="235"/>
      <c r="Y690" s="228" t="str">
        <f t="shared" si="23"/>
        <v/>
      </c>
    </row>
    <row r="691" spans="1:25" s="228" customFormat="1" ht="20.25">
      <c r="A691" s="257"/>
      <c r="B691" s="232" t="str">
        <f>IF(LEN(A691)=0,"",INDEX('Smelter Reference List'!$A:$A,MATCH($A691,'Smelter Reference List'!$E:$E,0)))</f>
        <v/>
      </c>
      <c r="C691" s="297" t="str">
        <f>IF(LEN(A691)=0,"",INDEX('Smelter Reference List'!$C:$C,MATCH($A691,'Smelter Reference List'!$E:$E,0)))</f>
        <v/>
      </c>
      <c r="D691" s="161" t="str">
        <f ca="1">IF(ISERROR($S691),"",OFFSET('Smelter Reference List'!$C$4,$S691-4,0)&amp;"")</f>
        <v/>
      </c>
      <c r="E691" s="161" t="str">
        <f ca="1">IF(ISERROR($S691),"",OFFSET('Smelter Reference List'!$D$4,$S691-4,0)&amp;"")</f>
        <v/>
      </c>
      <c r="F691" s="161" t="str">
        <f ca="1">IF(ISERROR($S691),"",OFFSET('Smelter Reference List'!$E$4,$S691-4,0))</f>
        <v/>
      </c>
      <c r="G691" s="161" t="str">
        <f ca="1">IF(C691=$U$4,"Enter smelter details", IF(ISERROR($S691),"",OFFSET('Smelter Reference List'!$F$4,$S691-4,0)))</f>
        <v/>
      </c>
      <c r="H691" s="247" t="str">
        <f ca="1">IF(ISERROR($S691),"",OFFSET('Smelter Reference List'!$G$4,$S691-4,0))</f>
        <v/>
      </c>
      <c r="I691" s="248" t="str">
        <f ca="1">IF(ISERROR($S691),"",OFFSET('Smelter Reference List'!$H$4,$S691-4,0))</f>
        <v/>
      </c>
      <c r="J691" s="248" t="str">
        <f ca="1">IF(ISERROR($S691),"",OFFSET('Smelter Reference List'!$I$4,$S691-4,0))</f>
        <v/>
      </c>
      <c r="K691" s="245"/>
      <c r="L691" s="245"/>
      <c r="M691" s="245"/>
      <c r="N691" s="245"/>
      <c r="O691" s="245"/>
      <c r="P691" s="245"/>
      <c r="Q691" s="246"/>
      <c r="R691" s="233"/>
      <c r="S691" s="234" t="e">
        <f>IF(C691="",NA(),MATCH($B691&amp;$C691,'Smelter Reference List'!$J:$J,0))</f>
        <v>#N/A</v>
      </c>
      <c r="T691" s="235"/>
      <c r="U691" s="235">
        <f t="shared" ca="1" si="22"/>
        <v>0</v>
      </c>
      <c r="V691" s="235"/>
      <c r="W691" s="235"/>
      <c r="Y691" s="228" t="str">
        <f t="shared" si="23"/>
        <v/>
      </c>
    </row>
    <row r="692" spans="1:25" s="228" customFormat="1" ht="20.25">
      <c r="A692" s="257"/>
      <c r="B692" s="232" t="str">
        <f>IF(LEN(A692)=0,"",INDEX('Smelter Reference List'!$A:$A,MATCH($A692,'Smelter Reference List'!$E:$E,0)))</f>
        <v/>
      </c>
      <c r="C692" s="297" t="str">
        <f>IF(LEN(A692)=0,"",INDEX('Smelter Reference List'!$C:$C,MATCH($A692,'Smelter Reference List'!$E:$E,0)))</f>
        <v/>
      </c>
      <c r="D692" s="161" t="str">
        <f ca="1">IF(ISERROR($S692),"",OFFSET('Smelter Reference List'!$C$4,$S692-4,0)&amp;"")</f>
        <v/>
      </c>
      <c r="E692" s="161" t="str">
        <f ca="1">IF(ISERROR($S692),"",OFFSET('Smelter Reference List'!$D$4,$S692-4,0)&amp;"")</f>
        <v/>
      </c>
      <c r="F692" s="161" t="str">
        <f ca="1">IF(ISERROR($S692),"",OFFSET('Smelter Reference List'!$E$4,$S692-4,0))</f>
        <v/>
      </c>
      <c r="G692" s="161" t="str">
        <f ca="1">IF(C692=$U$4,"Enter smelter details", IF(ISERROR($S692),"",OFFSET('Smelter Reference List'!$F$4,$S692-4,0)))</f>
        <v/>
      </c>
      <c r="H692" s="247" t="str">
        <f ca="1">IF(ISERROR($S692),"",OFFSET('Smelter Reference List'!$G$4,$S692-4,0))</f>
        <v/>
      </c>
      <c r="I692" s="248" t="str">
        <f ca="1">IF(ISERROR($S692),"",OFFSET('Smelter Reference List'!$H$4,$S692-4,0))</f>
        <v/>
      </c>
      <c r="J692" s="248" t="str">
        <f ca="1">IF(ISERROR($S692),"",OFFSET('Smelter Reference List'!$I$4,$S692-4,0))</f>
        <v/>
      </c>
      <c r="K692" s="245"/>
      <c r="L692" s="245"/>
      <c r="M692" s="245"/>
      <c r="N692" s="245"/>
      <c r="O692" s="245"/>
      <c r="P692" s="245"/>
      <c r="Q692" s="246"/>
      <c r="R692" s="233"/>
      <c r="S692" s="234" t="e">
        <f>IF(C692="",NA(),MATCH($B692&amp;$C692,'Smelter Reference List'!$J:$J,0))</f>
        <v>#N/A</v>
      </c>
      <c r="T692" s="235"/>
      <c r="U692" s="235">
        <f t="shared" ca="1" si="22"/>
        <v>0</v>
      </c>
      <c r="V692" s="235"/>
      <c r="W692" s="235"/>
      <c r="Y692" s="228" t="str">
        <f t="shared" si="23"/>
        <v/>
      </c>
    </row>
    <row r="693" spans="1:25" s="228" customFormat="1" ht="20.25">
      <c r="A693" s="257"/>
      <c r="B693" s="232" t="str">
        <f>IF(LEN(A693)=0,"",INDEX('Smelter Reference List'!$A:$A,MATCH($A693,'Smelter Reference List'!$E:$E,0)))</f>
        <v/>
      </c>
      <c r="C693" s="297" t="str">
        <f>IF(LEN(A693)=0,"",INDEX('Smelter Reference List'!$C:$C,MATCH($A693,'Smelter Reference List'!$E:$E,0)))</f>
        <v/>
      </c>
      <c r="D693" s="161" t="str">
        <f ca="1">IF(ISERROR($S693),"",OFFSET('Smelter Reference List'!$C$4,$S693-4,0)&amp;"")</f>
        <v/>
      </c>
      <c r="E693" s="161" t="str">
        <f ca="1">IF(ISERROR($S693),"",OFFSET('Smelter Reference List'!$D$4,$S693-4,0)&amp;"")</f>
        <v/>
      </c>
      <c r="F693" s="161" t="str">
        <f ca="1">IF(ISERROR($S693),"",OFFSET('Smelter Reference List'!$E$4,$S693-4,0))</f>
        <v/>
      </c>
      <c r="G693" s="161" t="str">
        <f ca="1">IF(C693=$U$4,"Enter smelter details", IF(ISERROR($S693),"",OFFSET('Smelter Reference List'!$F$4,$S693-4,0)))</f>
        <v/>
      </c>
      <c r="H693" s="247" t="str">
        <f ca="1">IF(ISERROR($S693),"",OFFSET('Smelter Reference List'!$G$4,$S693-4,0))</f>
        <v/>
      </c>
      <c r="I693" s="248" t="str">
        <f ca="1">IF(ISERROR($S693),"",OFFSET('Smelter Reference List'!$H$4,$S693-4,0))</f>
        <v/>
      </c>
      <c r="J693" s="248" t="str">
        <f ca="1">IF(ISERROR($S693),"",OFFSET('Smelter Reference List'!$I$4,$S693-4,0))</f>
        <v/>
      </c>
      <c r="K693" s="245"/>
      <c r="L693" s="245"/>
      <c r="M693" s="245"/>
      <c r="N693" s="245"/>
      <c r="O693" s="245"/>
      <c r="P693" s="245"/>
      <c r="Q693" s="246"/>
      <c r="R693" s="233"/>
      <c r="S693" s="234" t="e">
        <f>IF(C693="",NA(),MATCH($B693&amp;$C693,'Smelter Reference List'!$J:$J,0))</f>
        <v>#N/A</v>
      </c>
      <c r="T693" s="235"/>
      <c r="U693" s="235">
        <f t="shared" ca="1" si="22"/>
        <v>0</v>
      </c>
      <c r="V693" s="235"/>
      <c r="W693" s="235"/>
      <c r="Y693" s="228" t="str">
        <f t="shared" si="23"/>
        <v/>
      </c>
    </row>
    <row r="694" spans="1:25" s="228" customFormat="1" ht="20.25">
      <c r="A694" s="257"/>
      <c r="B694" s="232" t="str">
        <f>IF(LEN(A694)=0,"",INDEX('Smelter Reference List'!$A:$A,MATCH($A694,'Smelter Reference List'!$E:$E,0)))</f>
        <v/>
      </c>
      <c r="C694" s="297" t="str">
        <f>IF(LEN(A694)=0,"",INDEX('Smelter Reference List'!$C:$C,MATCH($A694,'Smelter Reference List'!$E:$E,0)))</f>
        <v/>
      </c>
      <c r="D694" s="161" t="str">
        <f ca="1">IF(ISERROR($S694),"",OFFSET('Smelter Reference List'!$C$4,$S694-4,0)&amp;"")</f>
        <v/>
      </c>
      <c r="E694" s="161" t="str">
        <f ca="1">IF(ISERROR($S694),"",OFFSET('Smelter Reference List'!$D$4,$S694-4,0)&amp;"")</f>
        <v/>
      </c>
      <c r="F694" s="161" t="str">
        <f ca="1">IF(ISERROR($S694),"",OFFSET('Smelter Reference List'!$E$4,$S694-4,0))</f>
        <v/>
      </c>
      <c r="G694" s="161" t="str">
        <f ca="1">IF(C694=$U$4,"Enter smelter details", IF(ISERROR($S694),"",OFFSET('Smelter Reference List'!$F$4,$S694-4,0)))</f>
        <v/>
      </c>
      <c r="H694" s="247" t="str">
        <f ca="1">IF(ISERROR($S694),"",OFFSET('Smelter Reference List'!$G$4,$S694-4,0))</f>
        <v/>
      </c>
      <c r="I694" s="248" t="str">
        <f ca="1">IF(ISERROR($S694),"",OFFSET('Smelter Reference List'!$H$4,$S694-4,0))</f>
        <v/>
      </c>
      <c r="J694" s="248" t="str">
        <f ca="1">IF(ISERROR($S694),"",OFFSET('Smelter Reference List'!$I$4,$S694-4,0))</f>
        <v/>
      </c>
      <c r="K694" s="245"/>
      <c r="L694" s="245"/>
      <c r="M694" s="245"/>
      <c r="N694" s="245"/>
      <c r="O694" s="245"/>
      <c r="P694" s="245"/>
      <c r="Q694" s="246"/>
      <c r="R694" s="233"/>
      <c r="S694" s="234" t="e">
        <f>IF(C694="",NA(),MATCH($B694&amp;$C694,'Smelter Reference List'!$J:$J,0))</f>
        <v>#N/A</v>
      </c>
      <c r="T694" s="235"/>
      <c r="U694" s="235">
        <f t="shared" ca="1" si="22"/>
        <v>0</v>
      </c>
      <c r="V694" s="235"/>
      <c r="W694" s="235"/>
      <c r="Y694" s="228" t="str">
        <f t="shared" si="23"/>
        <v/>
      </c>
    </row>
    <row r="695" spans="1:25" s="228" customFormat="1" ht="20.25">
      <c r="A695" s="257"/>
      <c r="B695" s="232" t="str">
        <f>IF(LEN(A695)=0,"",INDEX('Smelter Reference List'!$A:$A,MATCH($A695,'Smelter Reference List'!$E:$E,0)))</f>
        <v/>
      </c>
      <c r="C695" s="297" t="str">
        <f>IF(LEN(A695)=0,"",INDEX('Smelter Reference List'!$C:$C,MATCH($A695,'Smelter Reference List'!$E:$E,0)))</f>
        <v/>
      </c>
      <c r="D695" s="161" t="str">
        <f ca="1">IF(ISERROR($S695),"",OFFSET('Smelter Reference List'!$C$4,$S695-4,0)&amp;"")</f>
        <v/>
      </c>
      <c r="E695" s="161" t="str">
        <f ca="1">IF(ISERROR($S695),"",OFFSET('Smelter Reference List'!$D$4,$S695-4,0)&amp;"")</f>
        <v/>
      </c>
      <c r="F695" s="161" t="str">
        <f ca="1">IF(ISERROR($S695),"",OFFSET('Smelter Reference List'!$E$4,$S695-4,0))</f>
        <v/>
      </c>
      <c r="G695" s="161" t="str">
        <f ca="1">IF(C695=$U$4,"Enter smelter details", IF(ISERROR($S695),"",OFFSET('Smelter Reference List'!$F$4,$S695-4,0)))</f>
        <v/>
      </c>
      <c r="H695" s="247" t="str">
        <f ca="1">IF(ISERROR($S695),"",OFFSET('Smelter Reference List'!$G$4,$S695-4,0))</f>
        <v/>
      </c>
      <c r="I695" s="248" t="str">
        <f ca="1">IF(ISERROR($S695),"",OFFSET('Smelter Reference List'!$H$4,$S695-4,0))</f>
        <v/>
      </c>
      <c r="J695" s="248" t="str">
        <f ca="1">IF(ISERROR($S695),"",OFFSET('Smelter Reference List'!$I$4,$S695-4,0))</f>
        <v/>
      </c>
      <c r="K695" s="245"/>
      <c r="L695" s="245"/>
      <c r="M695" s="245"/>
      <c r="N695" s="245"/>
      <c r="O695" s="245"/>
      <c r="P695" s="245"/>
      <c r="Q695" s="246"/>
      <c r="R695" s="233"/>
      <c r="S695" s="234" t="e">
        <f>IF(C695="",NA(),MATCH($B695&amp;$C695,'Smelter Reference List'!$J:$J,0))</f>
        <v>#N/A</v>
      </c>
      <c r="T695" s="235"/>
      <c r="U695" s="235">
        <f t="shared" ca="1" si="22"/>
        <v>0</v>
      </c>
      <c r="V695" s="235"/>
      <c r="W695" s="235"/>
      <c r="Y695" s="228" t="str">
        <f t="shared" si="23"/>
        <v/>
      </c>
    </row>
    <row r="696" spans="1:25" s="228" customFormat="1" ht="20.25">
      <c r="A696" s="257"/>
      <c r="B696" s="232" t="str">
        <f>IF(LEN(A696)=0,"",INDEX('Smelter Reference List'!$A:$A,MATCH($A696,'Smelter Reference List'!$E:$E,0)))</f>
        <v/>
      </c>
      <c r="C696" s="297" t="str">
        <f>IF(LEN(A696)=0,"",INDEX('Smelter Reference List'!$C:$C,MATCH($A696,'Smelter Reference List'!$E:$E,0)))</f>
        <v/>
      </c>
      <c r="D696" s="161" t="str">
        <f ca="1">IF(ISERROR($S696),"",OFFSET('Smelter Reference List'!$C$4,$S696-4,0)&amp;"")</f>
        <v/>
      </c>
      <c r="E696" s="161" t="str">
        <f ca="1">IF(ISERROR($S696),"",OFFSET('Smelter Reference List'!$D$4,$S696-4,0)&amp;"")</f>
        <v/>
      </c>
      <c r="F696" s="161" t="str">
        <f ca="1">IF(ISERROR($S696),"",OFFSET('Smelter Reference List'!$E$4,$S696-4,0))</f>
        <v/>
      </c>
      <c r="G696" s="161" t="str">
        <f ca="1">IF(C696=$U$4,"Enter smelter details", IF(ISERROR($S696),"",OFFSET('Smelter Reference List'!$F$4,$S696-4,0)))</f>
        <v/>
      </c>
      <c r="H696" s="247" t="str">
        <f ca="1">IF(ISERROR($S696),"",OFFSET('Smelter Reference List'!$G$4,$S696-4,0))</f>
        <v/>
      </c>
      <c r="I696" s="248" t="str">
        <f ca="1">IF(ISERROR($S696),"",OFFSET('Smelter Reference List'!$H$4,$S696-4,0))</f>
        <v/>
      </c>
      <c r="J696" s="248" t="str">
        <f ca="1">IF(ISERROR($S696),"",OFFSET('Smelter Reference List'!$I$4,$S696-4,0))</f>
        <v/>
      </c>
      <c r="K696" s="245"/>
      <c r="L696" s="245"/>
      <c r="M696" s="245"/>
      <c r="N696" s="245"/>
      <c r="O696" s="245"/>
      <c r="P696" s="245"/>
      <c r="Q696" s="246"/>
      <c r="R696" s="233"/>
      <c r="S696" s="234" t="e">
        <f>IF(C696="",NA(),MATCH($B696&amp;$C696,'Smelter Reference List'!$J:$J,0))</f>
        <v>#N/A</v>
      </c>
      <c r="T696" s="235"/>
      <c r="U696" s="235">
        <f t="shared" ca="1" si="22"/>
        <v>0</v>
      </c>
      <c r="V696" s="235"/>
      <c r="W696" s="235"/>
      <c r="Y696" s="228" t="str">
        <f t="shared" si="23"/>
        <v/>
      </c>
    </row>
    <row r="697" spans="1:25" s="228" customFormat="1" ht="20.25">
      <c r="A697" s="257"/>
      <c r="B697" s="232" t="str">
        <f>IF(LEN(A697)=0,"",INDEX('Smelter Reference List'!$A:$A,MATCH($A697,'Smelter Reference List'!$E:$E,0)))</f>
        <v/>
      </c>
      <c r="C697" s="297" t="str">
        <f>IF(LEN(A697)=0,"",INDEX('Smelter Reference List'!$C:$C,MATCH($A697,'Smelter Reference List'!$E:$E,0)))</f>
        <v/>
      </c>
      <c r="D697" s="161" t="str">
        <f ca="1">IF(ISERROR($S697),"",OFFSET('Smelter Reference List'!$C$4,$S697-4,0)&amp;"")</f>
        <v/>
      </c>
      <c r="E697" s="161" t="str">
        <f ca="1">IF(ISERROR($S697),"",OFFSET('Smelter Reference List'!$D$4,$S697-4,0)&amp;"")</f>
        <v/>
      </c>
      <c r="F697" s="161" t="str">
        <f ca="1">IF(ISERROR($S697),"",OFFSET('Smelter Reference List'!$E$4,$S697-4,0))</f>
        <v/>
      </c>
      <c r="G697" s="161" t="str">
        <f ca="1">IF(C697=$U$4,"Enter smelter details", IF(ISERROR($S697),"",OFFSET('Smelter Reference List'!$F$4,$S697-4,0)))</f>
        <v/>
      </c>
      <c r="H697" s="247" t="str">
        <f ca="1">IF(ISERROR($S697),"",OFFSET('Smelter Reference List'!$G$4,$S697-4,0))</f>
        <v/>
      </c>
      <c r="I697" s="248" t="str">
        <f ca="1">IF(ISERROR($S697),"",OFFSET('Smelter Reference List'!$H$4,$S697-4,0))</f>
        <v/>
      </c>
      <c r="J697" s="248" t="str">
        <f ca="1">IF(ISERROR($S697),"",OFFSET('Smelter Reference List'!$I$4,$S697-4,0))</f>
        <v/>
      </c>
      <c r="K697" s="245"/>
      <c r="L697" s="245"/>
      <c r="M697" s="245"/>
      <c r="N697" s="245"/>
      <c r="O697" s="245"/>
      <c r="P697" s="245"/>
      <c r="Q697" s="246"/>
      <c r="R697" s="233"/>
      <c r="S697" s="234" t="e">
        <f>IF(C697="",NA(),MATCH($B697&amp;$C697,'Smelter Reference List'!$J:$J,0))</f>
        <v>#N/A</v>
      </c>
      <c r="T697" s="235"/>
      <c r="U697" s="235">
        <f t="shared" ca="1" si="22"/>
        <v>0</v>
      </c>
      <c r="V697" s="235"/>
      <c r="W697" s="235"/>
      <c r="Y697" s="228" t="str">
        <f t="shared" si="23"/>
        <v/>
      </c>
    </row>
    <row r="698" spans="1:25" s="228" customFormat="1" ht="20.25">
      <c r="A698" s="257"/>
      <c r="B698" s="232" t="str">
        <f>IF(LEN(A698)=0,"",INDEX('Smelter Reference List'!$A:$A,MATCH($A698,'Smelter Reference List'!$E:$E,0)))</f>
        <v/>
      </c>
      <c r="C698" s="297" t="str">
        <f>IF(LEN(A698)=0,"",INDEX('Smelter Reference List'!$C:$C,MATCH($A698,'Smelter Reference List'!$E:$E,0)))</f>
        <v/>
      </c>
      <c r="D698" s="161" t="str">
        <f ca="1">IF(ISERROR($S698),"",OFFSET('Smelter Reference List'!$C$4,$S698-4,0)&amp;"")</f>
        <v/>
      </c>
      <c r="E698" s="161" t="str">
        <f ca="1">IF(ISERROR($S698),"",OFFSET('Smelter Reference List'!$D$4,$S698-4,0)&amp;"")</f>
        <v/>
      </c>
      <c r="F698" s="161" t="str">
        <f ca="1">IF(ISERROR($S698),"",OFFSET('Smelter Reference List'!$E$4,$S698-4,0))</f>
        <v/>
      </c>
      <c r="G698" s="161" t="str">
        <f ca="1">IF(C698=$U$4,"Enter smelter details", IF(ISERROR($S698),"",OFFSET('Smelter Reference List'!$F$4,$S698-4,0)))</f>
        <v/>
      </c>
      <c r="H698" s="247" t="str">
        <f ca="1">IF(ISERROR($S698),"",OFFSET('Smelter Reference List'!$G$4,$S698-4,0))</f>
        <v/>
      </c>
      <c r="I698" s="248" t="str">
        <f ca="1">IF(ISERROR($S698),"",OFFSET('Smelter Reference List'!$H$4,$S698-4,0))</f>
        <v/>
      </c>
      <c r="J698" s="248" t="str">
        <f ca="1">IF(ISERROR($S698),"",OFFSET('Smelter Reference List'!$I$4,$S698-4,0))</f>
        <v/>
      </c>
      <c r="K698" s="245"/>
      <c r="L698" s="245"/>
      <c r="M698" s="245"/>
      <c r="N698" s="245"/>
      <c r="O698" s="245"/>
      <c r="P698" s="245"/>
      <c r="Q698" s="246"/>
      <c r="R698" s="233"/>
      <c r="S698" s="234" t="e">
        <f>IF(C698="",NA(),MATCH($B698&amp;$C698,'Smelter Reference List'!$J:$J,0))</f>
        <v>#N/A</v>
      </c>
      <c r="T698" s="235"/>
      <c r="U698" s="235">
        <f t="shared" ca="1" si="22"/>
        <v>0</v>
      </c>
      <c r="V698" s="235"/>
      <c r="W698" s="235"/>
      <c r="Y698" s="228" t="str">
        <f t="shared" si="23"/>
        <v/>
      </c>
    </row>
    <row r="699" spans="1:25" s="228" customFormat="1" ht="20.25">
      <c r="A699" s="257"/>
      <c r="B699" s="232" t="str">
        <f>IF(LEN(A699)=0,"",INDEX('Smelter Reference List'!$A:$A,MATCH($A699,'Smelter Reference List'!$E:$E,0)))</f>
        <v/>
      </c>
      <c r="C699" s="297" t="str">
        <f>IF(LEN(A699)=0,"",INDEX('Smelter Reference List'!$C:$C,MATCH($A699,'Smelter Reference List'!$E:$E,0)))</f>
        <v/>
      </c>
      <c r="D699" s="161" t="str">
        <f ca="1">IF(ISERROR($S699),"",OFFSET('Smelter Reference List'!$C$4,$S699-4,0)&amp;"")</f>
        <v/>
      </c>
      <c r="E699" s="161" t="str">
        <f ca="1">IF(ISERROR($S699),"",OFFSET('Smelter Reference List'!$D$4,$S699-4,0)&amp;"")</f>
        <v/>
      </c>
      <c r="F699" s="161" t="str">
        <f ca="1">IF(ISERROR($S699),"",OFFSET('Smelter Reference List'!$E$4,$S699-4,0))</f>
        <v/>
      </c>
      <c r="G699" s="161" t="str">
        <f ca="1">IF(C699=$U$4,"Enter smelter details", IF(ISERROR($S699),"",OFFSET('Smelter Reference List'!$F$4,$S699-4,0)))</f>
        <v/>
      </c>
      <c r="H699" s="247" t="str">
        <f ca="1">IF(ISERROR($S699),"",OFFSET('Smelter Reference List'!$G$4,$S699-4,0))</f>
        <v/>
      </c>
      <c r="I699" s="248" t="str">
        <f ca="1">IF(ISERROR($S699),"",OFFSET('Smelter Reference List'!$H$4,$S699-4,0))</f>
        <v/>
      </c>
      <c r="J699" s="248" t="str">
        <f ca="1">IF(ISERROR($S699),"",OFFSET('Smelter Reference List'!$I$4,$S699-4,0))</f>
        <v/>
      </c>
      <c r="K699" s="245"/>
      <c r="L699" s="245"/>
      <c r="M699" s="245"/>
      <c r="N699" s="245"/>
      <c r="O699" s="245"/>
      <c r="P699" s="245"/>
      <c r="Q699" s="246"/>
      <c r="R699" s="233"/>
      <c r="S699" s="234" t="e">
        <f>IF(C699="",NA(),MATCH($B699&amp;$C699,'Smelter Reference List'!$J:$J,0))</f>
        <v>#N/A</v>
      </c>
      <c r="T699" s="235"/>
      <c r="U699" s="235">
        <f t="shared" ca="1" si="22"/>
        <v>0</v>
      </c>
      <c r="V699" s="235"/>
      <c r="W699" s="235"/>
      <c r="Y699" s="228" t="str">
        <f t="shared" si="23"/>
        <v/>
      </c>
    </row>
    <row r="700" spans="1:25" s="228" customFormat="1" ht="20.25">
      <c r="A700" s="257"/>
      <c r="B700" s="232" t="str">
        <f>IF(LEN(A700)=0,"",INDEX('Smelter Reference List'!$A:$A,MATCH($A700,'Smelter Reference List'!$E:$E,0)))</f>
        <v/>
      </c>
      <c r="C700" s="297" t="str">
        <f>IF(LEN(A700)=0,"",INDEX('Smelter Reference List'!$C:$C,MATCH($A700,'Smelter Reference List'!$E:$E,0)))</f>
        <v/>
      </c>
      <c r="D700" s="161" t="str">
        <f ca="1">IF(ISERROR($S700),"",OFFSET('Smelter Reference List'!$C$4,$S700-4,0)&amp;"")</f>
        <v/>
      </c>
      <c r="E700" s="161" t="str">
        <f ca="1">IF(ISERROR($S700),"",OFFSET('Smelter Reference List'!$D$4,$S700-4,0)&amp;"")</f>
        <v/>
      </c>
      <c r="F700" s="161" t="str">
        <f ca="1">IF(ISERROR($S700),"",OFFSET('Smelter Reference List'!$E$4,$S700-4,0))</f>
        <v/>
      </c>
      <c r="G700" s="161" t="str">
        <f ca="1">IF(C700=$U$4,"Enter smelter details", IF(ISERROR($S700),"",OFFSET('Smelter Reference List'!$F$4,$S700-4,0)))</f>
        <v/>
      </c>
      <c r="H700" s="247" t="str">
        <f ca="1">IF(ISERROR($S700),"",OFFSET('Smelter Reference List'!$G$4,$S700-4,0))</f>
        <v/>
      </c>
      <c r="I700" s="248" t="str">
        <f ca="1">IF(ISERROR($S700),"",OFFSET('Smelter Reference List'!$H$4,$S700-4,0))</f>
        <v/>
      </c>
      <c r="J700" s="248" t="str">
        <f ca="1">IF(ISERROR($S700),"",OFFSET('Smelter Reference List'!$I$4,$S700-4,0))</f>
        <v/>
      </c>
      <c r="K700" s="245"/>
      <c r="L700" s="245"/>
      <c r="M700" s="245"/>
      <c r="N700" s="245"/>
      <c r="O700" s="245"/>
      <c r="P700" s="245"/>
      <c r="Q700" s="246"/>
      <c r="R700" s="233"/>
      <c r="S700" s="234" t="e">
        <f>IF(C700="",NA(),MATCH($B700&amp;$C700,'Smelter Reference List'!$J:$J,0))</f>
        <v>#N/A</v>
      </c>
      <c r="T700" s="235"/>
      <c r="U700" s="235">
        <f t="shared" ca="1" si="22"/>
        <v>0</v>
      </c>
      <c r="V700" s="235"/>
      <c r="W700" s="235"/>
      <c r="Y700" s="228" t="str">
        <f t="shared" si="23"/>
        <v/>
      </c>
    </row>
    <row r="701" spans="1:25" s="228" customFormat="1" ht="20.25">
      <c r="A701" s="257"/>
      <c r="B701" s="232" t="str">
        <f>IF(LEN(A701)=0,"",INDEX('Smelter Reference List'!$A:$A,MATCH($A701,'Smelter Reference List'!$E:$E,0)))</f>
        <v/>
      </c>
      <c r="C701" s="297" t="str">
        <f>IF(LEN(A701)=0,"",INDEX('Smelter Reference List'!$C:$C,MATCH($A701,'Smelter Reference List'!$E:$E,0)))</f>
        <v/>
      </c>
      <c r="D701" s="161" t="str">
        <f ca="1">IF(ISERROR($S701),"",OFFSET('Smelter Reference List'!$C$4,$S701-4,0)&amp;"")</f>
        <v/>
      </c>
      <c r="E701" s="161" t="str">
        <f ca="1">IF(ISERROR($S701),"",OFFSET('Smelter Reference List'!$D$4,$S701-4,0)&amp;"")</f>
        <v/>
      </c>
      <c r="F701" s="161" t="str">
        <f ca="1">IF(ISERROR($S701),"",OFFSET('Smelter Reference List'!$E$4,$S701-4,0))</f>
        <v/>
      </c>
      <c r="G701" s="161" t="str">
        <f ca="1">IF(C701=$U$4,"Enter smelter details", IF(ISERROR($S701),"",OFFSET('Smelter Reference List'!$F$4,$S701-4,0)))</f>
        <v/>
      </c>
      <c r="H701" s="247" t="str">
        <f ca="1">IF(ISERROR($S701),"",OFFSET('Smelter Reference List'!$G$4,$S701-4,0))</f>
        <v/>
      </c>
      <c r="I701" s="248" t="str">
        <f ca="1">IF(ISERROR($S701),"",OFFSET('Smelter Reference List'!$H$4,$S701-4,0))</f>
        <v/>
      </c>
      <c r="J701" s="248" t="str">
        <f ca="1">IF(ISERROR($S701),"",OFFSET('Smelter Reference List'!$I$4,$S701-4,0))</f>
        <v/>
      </c>
      <c r="K701" s="245"/>
      <c r="L701" s="245"/>
      <c r="M701" s="245"/>
      <c r="N701" s="245"/>
      <c r="O701" s="245"/>
      <c r="P701" s="245"/>
      <c r="Q701" s="246"/>
      <c r="R701" s="233"/>
      <c r="S701" s="234" t="e">
        <f>IF(C701="",NA(),MATCH($B701&amp;$C701,'Smelter Reference List'!$J:$J,0))</f>
        <v>#N/A</v>
      </c>
      <c r="T701" s="235"/>
      <c r="U701" s="235">
        <f t="shared" ca="1" si="22"/>
        <v>0</v>
      </c>
      <c r="V701" s="235"/>
      <c r="W701" s="235"/>
      <c r="Y701" s="228" t="str">
        <f t="shared" si="23"/>
        <v/>
      </c>
    </row>
    <row r="702" spans="1:25" s="228" customFormat="1" ht="20.25">
      <c r="A702" s="257"/>
      <c r="B702" s="232" t="str">
        <f>IF(LEN(A702)=0,"",INDEX('Smelter Reference List'!$A:$A,MATCH($A702,'Smelter Reference List'!$E:$E,0)))</f>
        <v/>
      </c>
      <c r="C702" s="297" t="str">
        <f>IF(LEN(A702)=0,"",INDEX('Smelter Reference List'!$C:$C,MATCH($A702,'Smelter Reference List'!$E:$E,0)))</f>
        <v/>
      </c>
      <c r="D702" s="161" t="str">
        <f ca="1">IF(ISERROR($S702),"",OFFSET('Smelter Reference List'!$C$4,$S702-4,0)&amp;"")</f>
        <v/>
      </c>
      <c r="E702" s="161" t="str">
        <f ca="1">IF(ISERROR($S702),"",OFFSET('Smelter Reference List'!$D$4,$S702-4,0)&amp;"")</f>
        <v/>
      </c>
      <c r="F702" s="161" t="str">
        <f ca="1">IF(ISERROR($S702),"",OFFSET('Smelter Reference List'!$E$4,$S702-4,0))</f>
        <v/>
      </c>
      <c r="G702" s="161" t="str">
        <f ca="1">IF(C702=$U$4,"Enter smelter details", IF(ISERROR($S702),"",OFFSET('Smelter Reference List'!$F$4,$S702-4,0)))</f>
        <v/>
      </c>
      <c r="H702" s="247" t="str">
        <f ca="1">IF(ISERROR($S702),"",OFFSET('Smelter Reference List'!$G$4,$S702-4,0))</f>
        <v/>
      </c>
      <c r="I702" s="248" t="str">
        <f ca="1">IF(ISERROR($S702),"",OFFSET('Smelter Reference List'!$H$4,$S702-4,0))</f>
        <v/>
      </c>
      <c r="J702" s="248" t="str">
        <f ca="1">IF(ISERROR($S702),"",OFFSET('Smelter Reference List'!$I$4,$S702-4,0))</f>
        <v/>
      </c>
      <c r="K702" s="245"/>
      <c r="L702" s="245"/>
      <c r="M702" s="245"/>
      <c r="N702" s="245"/>
      <c r="O702" s="245"/>
      <c r="P702" s="245"/>
      <c r="Q702" s="246"/>
      <c r="R702" s="233"/>
      <c r="S702" s="234" t="e">
        <f>IF(C702="",NA(),MATCH($B702&amp;$C702,'Smelter Reference List'!$J:$J,0))</f>
        <v>#N/A</v>
      </c>
      <c r="T702" s="235"/>
      <c r="U702" s="235">
        <f t="shared" ca="1" si="22"/>
        <v>0</v>
      </c>
      <c r="V702" s="235"/>
      <c r="W702" s="235"/>
      <c r="Y702" s="228" t="str">
        <f t="shared" si="23"/>
        <v/>
      </c>
    </row>
    <row r="703" spans="1:25" s="228" customFormat="1" ht="20.25">
      <c r="A703" s="257"/>
      <c r="B703" s="232" t="str">
        <f>IF(LEN(A703)=0,"",INDEX('Smelter Reference List'!$A:$A,MATCH($A703,'Smelter Reference List'!$E:$E,0)))</f>
        <v/>
      </c>
      <c r="C703" s="297" t="str">
        <f>IF(LEN(A703)=0,"",INDEX('Smelter Reference List'!$C:$C,MATCH($A703,'Smelter Reference List'!$E:$E,0)))</f>
        <v/>
      </c>
      <c r="D703" s="161" t="str">
        <f ca="1">IF(ISERROR($S703),"",OFFSET('Smelter Reference List'!$C$4,$S703-4,0)&amp;"")</f>
        <v/>
      </c>
      <c r="E703" s="161" t="str">
        <f ca="1">IF(ISERROR($S703),"",OFFSET('Smelter Reference List'!$D$4,$S703-4,0)&amp;"")</f>
        <v/>
      </c>
      <c r="F703" s="161" t="str">
        <f ca="1">IF(ISERROR($S703),"",OFFSET('Smelter Reference List'!$E$4,$S703-4,0))</f>
        <v/>
      </c>
      <c r="G703" s="161" t="str">
        <f ca="1">IF(C703=$U$4,"Enter smelter details", IF(ISERROR($S703),"",OFFSET('Smelter Reference List'!$F$4,$S703-4,0)))</f>
        <v/>
      </c>
      <c r="H703" s="247" t="str">
        <f ca="1">IF(ISERROR($S703),"",OFFSET('Smelter Reference List'!$G$4,$S703-4,0))</f>
        <v/>
      </c>
      <c r="I703" s="248" t="str">
        <f ca="1">IF(ISERROR($S703),"",OFFSET('Smelter Reference List'!$H$4,$S703-4,0))</f>
        <v/>
      </c>
      <c r="J703" s="248" t="str">
        <f ca="1">IF(ISERROR($S703),"",OFFSET('Smelter Reference List'!$I$4,$S703-4,0))</f>
        <v/>
      </c>
      <c r="K703" s="245"/>
      <c r="L703" s="245"/>
      <c r="M703" s="245"/>
      <c r="N703" s="245"/>
      <c r="O703" s="245"/>
      <c r="P703" s="245"/>
      <c r="Q703" s="246"/>
      <c r="R703" s="233"/>
      <c r="S703" s="234" t="e">
        <f>IF(C703="",NA(),MATCH($B703&amp;$C703,'Smelter Reference List'!$J:$J,0))</f>
        <v>#N/A</v>
      </c>
      <c r="T703" s="235"/>
      <c r="U703" s="235">
        <f t="shared" ca="1" si="22"/>
        <v>0</v>
      </c>
      <c r="V703" s="235"/>
      <c r="W703" s="235"/>
      <c r="Y703" s="228" t="str">
        <f t="shared" si="23"/>
        <v/>
      </c>
    </row>
    <row r="704" spans="1:25" s="228" customFormat="1" ht="20.25">
      <c r="A704" s="257"/>
      <c r="B704" s="232" t="str">
        <f>IF(LEN(A704)=0,"",INDEX('Smelter Reference List'!$A:$A,MATCH($A704,'Smelter Reference List'!$E:$E,0)))</f>
        <v/>
      </c>
      <c r="C704" s="297" t="str">
        <f>IF(LEN(A704)=0,"",INDEX('Smelter Reference List'!$C:$C,MATCH($A704,'Smelter Reference List'!$E:$E,0)))</f>
        <v/>
      </c>
      <c r="D704" s="161" t="str">
        <f ca="1">IF(ISERROR($S704),"",OFFSET('Smelter Reference List'!$C$4,$S704-4,0)&amp;"")</f>
        <v/>
      </c>
      <c r="E704" s="161" t="str">
        <f ca="1">IF(ISERROR($S704),"",OFFSET('Smelter Reference List'!$D$4,$S704-4,0)&amp;"")</f>
        <v/>
      </c>
      <c r="F704" s="161" t="str">
        <f ca="1">IF(ISERROR($S704),"",OFFSET('Smelter Reference List'!$E$4,$S704-4,0))</f>
        <v/>
      </c>
      <c r="G704" s="161" t="str">
        <f ca="1">IF(C704=$U$4,"Enter smelter details", IF(ISERROR($S704),"",OFFSET('Smelter Reference List'!$F$4,$S704-4,0)))</f>
        <v/>
      </c>
      <c r="H704" s="247" t="str">
        <f ca="1">IF(ISERROR($S704),"",OFFSET('Smelter Reference List'!$G$4,$S704-4,0))</f>
        <v/>
      </c>
      <c r="I704" s="248" t="str">
        <f ca="1">IF(ISERROR($S704),"",OFFSET('Smelter Reference List'!$H$4,$S704-4,0))</f>
        <v/>
      </c>
      <c r="J704" s="248" t="str">
        <f ca="1">IF(ISERROR($S704),"",OFFSET('Smelter Reference List'!$I$4,$S704-4,0))</f>
        <v/>
      </c>
      <c r="K704" s="245"/>
      <c r="L704" s="245"/>
      <c r="M704" s="245"/>
      <c r="N704" s="245"/>
      <c r="O704" s="245"/>
      <c r="P704" s="245"/>
      <c r="Q704" s="246"/>
      <c r="R704" s="233"/>
      <c r="S704" s="234" t="e">
        <f>IF(C704="",NA(),MATCH($B704&amp;$C704,'Smelter Reference List'!$J:$J,0))</f>
        <v>#N/A</v>
      </c>
      <c r="T704" s="235"/>
      <c r="U704" s="235">
        <f t="shared" ca="1" si="22"/>
        <v>0</v>
      </c>
      <c r="V704" s="235"/>
      <c r="W704" s="235"/>
      <c r="Y704" s="228" t="str">
        <f t="shared" si="23"/>
        <v/>
      </c>
    </row>
    <row r="705" spans="1:25" s="228" customFormat="1" ht="20.25">
      <c r="A705" s="257"/>
      <c r="B705" s="232" t="str">
        <f>IF(LEN(A705)=0,"",INDEX('Smelter Reference List'!$A:$A,MATCH($A705,'Smelter Reference List'!$E:$E,0)))</f>
        <v/>
      </c>
      <c r="C705" s="297" t="str">
        <f>IF(LEN(A705)=0,"",INDEX('Smelter Reference List'!$C:$C,MATCH($A705,'Smelter Reference List'!$E:$E,0)))</f>
        <v/>
      </c>
      <c r="D705" s="161" t="str">
        <f ca="1">IF(ISERROR($S705),"",OFFSET('Smelter Reference List'!$C$4,$S705-4,0)&amp;"")</f>
        <v/>
      </c>
      <c r="E705" s="161" t="str">
        <f ca="1">IF(ISERROR($S705),"",OFFSET('Smelter Reference List'!$D$4,$S705-4,0)&amp;"")</f>
        <v/>
      </c>
      <c r="F705" s="161" t="str">
        <f ca="1">IF(ISERROR($S705),"",OFFSET('Smelter Reference List'!$E$4,$S705-4,0))</f>
        <v/>
      </c>
      <c r="G705" s="161" t="str">
        <f ca="1">IF(C705=$U$4,"Enter smelter details", IF(ISERROR($S705),"",OFFSET('Smelter Reference List'!$F$4,$S705-4,0)))</f>
        <v/>
      </c>
      <c r="H705" s="247" t="str">
        <f ca="1">IF(ISERROR($S705),"",OFFSET('Smelter Reference List'!$G$4,$S705-4,0))</f>
        <v/>
      </c>
      <c r="I705" s="248" t="str">
        <f ca="1">IF(ISERROR($S705),"",OFFSET('Smelter Reference List'!$H$4,$S705-4,0))</f>
        <v/>
      </c>
      <c r="J705" s="248" t="str">
        <f ca="1">IF(ISERROR($S705),"",OFFSET('Smelter Reference List'!$I$4,$S705-4,0))</f>
        <v/>
      </c>
      <c r="K705" s="245"/>
      <c r="L705" s="245"/>
      <c r="M705" s="245"/>
      <c r="N705" s="245"/>
      <c r="O705" s="245"/>
      <c r="P705" s="245"/>
      <c r="Q705" s="246"/>
      <c r="R705" s="233"/>
      <c r="S705" s="234" t="e">
        <f>IF(C705="",NA(),MATCH($B705&amp;$C705,'Smelter Reference List'!$J:$J,0))</f>
        <v>#N/A</v>
      </c>
      <c r="T705" s="235"/>
      <c r="U705" s="235">
        <f t="shared" ca="1" si="22"/>
        <v>0</v>
      </c>
      <c r="V705" s="235"/>
      <c r="W705" s="235"/>
      <c r="Y705" s="228" t="str">
        <f t="shared" si="23"/>
        <v/>
      </c>
    </row>
    <row r="706" spans="1:25" s="228" customFormat="1" ht="20.25">
      <c r="A706" s="257"/>
      <c r="B706" s="232" t="str">
        <f>IF(LEN(A706)=0,"",INDEX('Smelter Reference List'!$A:$A,MATCH($A706,'Smelter Reference List'!$E:$E,0)))</f>
        <v/>
      </c>
      <c r="C706" s="297" t="str">
        <f>IF(LEN(A706)=0,"",INDEX('Smelter Reference List'!$C:$C,MATCH($A706,'Smelter Reference List'!$E:$E,0)))</f>
        <v/>
      </c>
      <c r="D706" s="161" t="str">
        <f ca="1">IF(ISERROR($S706),"",OFFSET('Smelter Reference List'!$C$4,$S706-4,0)&amp;"")</f>
        <v/>
      </c>
      <c r="E706" s="161" t="str">
        <f ca="1">IF(ISERROR($S706),"",OFFSET('Smelter Reference List'!$D$4,$S706-4,0)&amp;"")</f>
        <v/>
      </c>
      <c r="F706" s="161" t="str">
        <f ca="1">IF(ISERROR($S706),"",OFFSET('Smelter Reference List'!$E$4,$S706-4,0))</f>
        <v/>
      </c>
      <c r="G706" s="161" t="str">
        <f ca="1">IF(C706=$U$4,"Enter smelter details", IF(ISERROR($S706),"",OFFSET('Smelter Reference List'!$F$4,$S706-4,0)))</f>
        <v/>
      </c>
      <c r="H706" s="247" t="str">
        <f ca="1">IF(ISERROR($S706),"",OFFSET('Smelter Reference List'!$G$4,$S706-4,0))</f>
        <v/>
      </c>
      <c r="I706" s="248" t="str">
        <f ca="1">IF(ISERROR($S706),"",OFFSET('Smelter Reference List'!$H$4,$S706-4,0))</f>
        <v/>
      </c>
      <c r="J706" s="248" t="str">
        <f ca="1">IF(ISERROR($S706),"",OFFSET('Smelter Reference List'!$I$4,$S706-4,0))</f>
        <v/>
      </c>
      <c r="K706" s="245"/>
      <c r="L706" s="245"/>
      <c r="M706" s="245"/>
      <c r="N706" s="245"/>
      <c r="O706" s="245"/>
      <c r="P706" s="245"/>
      <c r="Q706" s="246"/>
      <c r="R706" s="233"/>
      <c r="S706" s="234" t="e">
        <f>IF(C706="",NA(),MATCH($B706&amp;$C706,'Smelter Reference List'!$J:$J,0))</f>
        <v>#N/A</v>
      </c>
      <c r="T706" s="235"/>
      <c r="U706" s="235">
        <f t="shared" ca="1" si="22"/>
        <v>0</v>
      </c>
      <c r="V706" s="235"/>
      <c r="W706" s="235"/>
      <c r="Y706" s="228" t="str">
        <f t="shared" si="23"/>
        <v/>
      </c>
    </row>
    <row r="707" spans="1:25" s="228" customFormat="1" ht="20.25">
      <c r="A707" s="257"/>
      <c r="B707" s="232" t="str">
        <f>IF(LEN(A707)=0,"",INDEX('Smelter Reference List'!$A:$A,MATCH($A707,'Smelter Reference List'!$E:$E,0)))</f>
        <v/>
      </c>
      <c r="C707" s="297" t="str">
        <f>IF(LEN(A707)=0,"",INDEX('Smelter Reference List'!$C:$C,MATCH($A707,'Smelter Reference List'!$E:$E,0)))</f>
        <v/>
      </c>
      <c r="D707" s="161" t="str">
        <f ca="1">IF(ISERROR($S707),"",OFFSET('Smelter Reference List'!$C$4,$S707-4,0)&amp;"")</f>
        <v/>
      </c>
      <c r="E707" s="161" t="str">
        <f ca="1">IF(ISERROR($S707),"",OFFSET('Smelter Reference List'!$D$4,$S707-4,0)&amp;"")</f>
        <v/>
      </c>
      <c r="F707" s="161" t="str">
        <f ca="1">IF(ISERROR($S707),"",OFFSET('Smelter Reference List'!$E$4,$S707-4,0))</f>
        <v/>
      </c>
      <c r="G707" s="161" t="str">
        <f ca="1">IF(C707=$U$4,"Enter smelter details", IF(ISERROR($S707),"",OFFSET('Smelter Reference List'!$F$4,$S707-4,0)))</f>
        <v/>
      </c>
      <c r="H707" s="247" t="str">
        <f ca="1">IF(ISERROR($S707),"",OFFSET('Smelter Reference List'!$G$4,$S707-4,0))</f>
        <v/>
      </c>
      <c r="I707" s="248" t="str">
        <f ca="1">IF(ISERROR($S707),"",OFFSET('Smelter Reference List'!$H$4,$S707-4,0))</f>
        <v/>
      </c>
      <c r="J707" s="248" t="str">
        <f ca="1">IF(ISERROR($S707),"",OFFSET('Smelter Reference List'!$I$4,$S707-4,0))</f>
        <v/>
      </c>
      <c r="K707" s="245"/>
      <c r="L707" s="245"/>
      <c r="M707" s="245"/>
      <c r="N707" s="245"/>
      <c r="O707" s="245"/>
      <c r="P707" s="245"/>
      <c r="Q707" s="246"/>
      <c r="R707" s="233"/>
      <c r="S707" s="234" t="e">
        <f>IF(C707="",NA(),MATCH($B707&amp;$C707,'Smelter Reference List'!$J:$J,0))</f>
        <v>#N/A</v>
      </c>
      <c r="T707" s="235"/>
      <c r="U707" s="235">
        <f t="shared" ca="1" si="22"/>
        <v>0</v>
      </c>
      <c r="V707" s="235"/>
      <c r="W707" s="235"/>
      <c r="Y707" s="228" t="str">
        <f t="shared" si="23"/>
        <v/>
      </c>
    </row>
    <row r="708" spans="1:25" s="228" customFormat="1" ht="20.25">
      <c r="A708" s="257"/>
      <c r="B708" s="232" t="str">
        <f>IF(LEN(A708)=0,"",INDEX('Smelter Reference List'!$A:$A,MATCH($A708,'Smelter Reference List'!$E:$E,0)))</f>
        <v/>
      </c>
      <c r="C708" s="297" t="str">
        <f>IF(LEN(A708)=0,"",INDEX('Smelter Reference List'!$C:$C,MATCH($A708,'Smelter Reference List'!$E:$E,0)))</f>
        <v/>
      </c>
      <c r="D708" s="161" t="str">
        <f ca="1">IF(ISERROR($S708),"",OFFSET('Smelter Reference List'!$C$4,$S708-4,0)&amp;"")</f>
        <v/>
      </c>
      <c r="E708" s="161" t="str">
        <f ca="1">IF(ISERROR($S708),"",OFFSET('Smelter Reference List'!$D$4,$S708-4,0)&amp;"")</f>
        <v/>
      </c>
      <c r="F708" s="161" t="str">
        <f ca="1">IF(ISERROR($S708),"",OFFSET('Smelter Reference List'!$E$4,$S708-4,0))</f>
        <v/>
      </c>
      <c r="G708" s="161" t="str">
        <f ca="1">IF(C708=$U$4,"Enter smelter details", IF(ISERROR($S708),"",OFFSET('Smelter Reference List'!$F$4,$S708-4,0)))</f>
        <v/>
      </c>
      <c r="H708" s="247" t="str">
        <f ca="1">IF(ISERROR($S708),"",OFFSET('Smelter Reference List'!$G$4,$S708-4,0))</f>
        <v/>
      </c>
      <c r="I708" s="248" t="str">
        <f ca="1">IF(ISERROR($S708),"",OFFSET('Smelter Reference List'!$H$4,$S708-4,0))</f>
        <v/>
      </c>
      <c r="J708" s="248" t="str">
        <f ca="1">IF(ISERROR($S708),"",OFFSET('Smelter Reference List'!$I$4,$S708-4,0))</f>
        <v/>
      </c>
      <c r="K708" s="245"/>
      <c r="L708" s="245"/>
      <c r="M708" s="245"/>
      <c r="N708" s="245"/>
      <c r="O708" s="245"/>
      <c r="P708" s="245"/>
      <c r="Q708" s="246"/>
      <c r="R708" s="233"/>
      <c r="S708" s="234" t="e">
        <f>IF(C708="",NA(),MATCH($B708&amp;$C708,'Smelter Reference List'!$J:$J,0))</f>
        <v>#N/A</v>
      </c>
      <c r="T708" s="235"/>
      <c r="U708" s="235">
        <f t="shared" ca="1" si="22"/>
        <v>0</v>
      </c>
      <c r="V708" s="235"/>
      <c r="W708" s="235"/>
      <c r="Y708" s="228" t="str">
        <f t="shared" si="23"/>
        <v/>
      </c>
    </row>
    <row r="709" spans="1:25" s="228" customFormat="1" ht="20.25">
      <c r="A709" s="257"/>
      <c r="B709" s="232" t="str">
        <f>IF(LEN(A709)=0,"",INDEX('Smelter Reference List'!$A:$A,MATCH($A709,'Smelter Reference List'!$E:$E,0)))</f>
        <v/>
      </c>
      <c r="C709" s="297" t="str">
        <f>IF(LEN(A709)=0,"",INDEX('Smelter Reference List'!$C:$C,MATCH($A709,'Smelter Reference List'!$E:$E,0)))</f>
        <v/>
      </c>
      <c r="D709" s="161" t="str">
        <f ca="1">IF(ISERROR($S709),"",OFFSET('Smelter Reference List'!$C$4,$S709-4,0)&amp;"")</f>
        <v/>
      </c>
      <c r="E709" s="161" t="str">
        <f ca="1">IF(ISERROR($S709),"",OFFSET('Smelter Reference List'!$D$4,$S709-4,0)&amp;"")</f>
        <v/>
      </c>
      <c r="F709" s="161" t="str">
        <f ca="1">IF(ISERROR($S709),"",OFFSET('Smelter Reference List'!$E$4,$S709-4,0))</f>
        <v/>
      </c>
      <c r="G709" s="161" t="str">
        <f ca="1">IF(C709=$U$4,"Enter smelter details", IF(ISERROR($S709),"",OFFSET('Smelter Reference List'!$F$4,$S709-4,0)))</f>
        <v/>
      </c>
      <c r="H709" s="247" t="str">
        <f ca="1">IF(ISERROR($S709),"",OFFSET('Smelter Reference List'!$G$4,$S709-4,0))</f>
        <v/>
      </c>
      <c r="I709" s="248" t="str">
        <f ca="1">IF(ISERROR($S709),"",OFFSET('Smelter Reference List'!$H$4,$S709-4,0))</f>
        <v/>
      </c>
      <c r="J709" s="248" t="str">
        <f ca="1">IF(ISERROR($S709),"",OFFSET('Smelter Reference List'!$I$4,$S709-4,0))</f>
        <v/>
      </c>
      <c r="K709" s="245"/>
      <c r="L709" s="245"/>
      <c r="M709" s="245"/>
      <c r="N709" s="245"/>
      <c r="O709" s="245"/>
      <c r="P709" s="245"/>
      <c r="Q709" s="246"/>
      <c r="R709" s="233"/>
      <c r="S709" s="234" t="e">
        <f>IF(C709="",NA(),MATCH($B709&amp;$C709,'Smelter Reference List'!$J:$J,0))</f>
        <v>#N/A</v>
      </c>
      <c r="T709" s="235"/>
      <c r="U709" s="235">
        <f t="shared" ca="1" si="22"/>
        <v>0</v>
      </c>
      <c r="V709" s="235"/>
      <c r="W709" s="235"/>
      <c r="Y709" s="228" t="str">
        <f t="shared" si="23"/>
        <v/>
      </c>
    </row>
    <row r="710" spans="1:25" s="228" customFormat="1" ht="20.25">
      <c r="A710" s="257"/>
      <c r="B710" s="232" t="str">
        <f>IF(LEN(A710)=0,"",INDEX('Smelter Reference List'!$A:$A,MATCH($A710,'Smelter Reference List'!$E:$E,0)))</f>
        <v/>
      </c>
      <c r="C710" s="297" t="str">
        <f>IF(LEN(A710)=0,"",INDEX('Smelter Reference List'!$C:$C,MATCH($A710,'Smelter Reference List'!$E:$E,0)))</f>
        <v/>
      </c>
      <c r="D710" s="161" t="str">
        <f ca="1">IF(ISERROR($S710),"",OFFSET('Smelter Reference List'!$C$4,$S710-4,0)&amp;"")</f>
        <v/>
      </c>
      <c r="E710" s="161" t="str">
        <f ca="1">IF(ISERROR($S710),"",OFFSET('Smelter Reference List'!$D$4,$S710-4,0)&amp;"")</f>
        <v/>
      </c>
      <c r="F710" s="161" t="str">
        <f ca="1">IF(ISERROR($S710),"",OFFSET('Smelter Reference List'!$E$4,$S710-4,0))</f>
        <v/>
      </c>
      <c r="G710" s="161" t="str">
        <f ca="1">IF(C710=$U$4,"Enter smelter details", IF(ISERROR($S710),"",OFFSET('Smelter Reference List'!$F$4,$S710-4,0)))</f>
        <v/>
      </c>
      <c r="H710" s="247" t="str">
        <f ca="1">IF(ISERROR($S710),"",OFFSET('Smelter Reference List'!$G$4,$S710-4,0))</f>
        <v/>
      </c>
      <c r="I710" s="248" t="str">
        <f ca="1">IF(ISERROR($S710),"",OFFSET('Smelter Reference List'!$H$4,$S710-4,0))</f>
        <v/>
      </c>
      <c r="J710" s="248" t="str">
        <f ca="1">IF(ISERROR($S710),"",OFFSET('Smelter Reference List'!$I$4,$S710-4,0))</f>
        <v/>
      </c>
      <c r="K710" s="245"/>
      <c r="L710" s="245"/>
      <c r="M710" s="245"/>
      <c r="N710" s="245"/>
      <c r="O710" s="245"/>
      <c r="P710" s="245"/>
      <c r="Q710" s="246"/>
      <c r="R710" s="233"/>
      <c r="S710" s="234" t="e">
        <f>IF(C710="",NA(),MATCH($B710&amp;$C710,'Smelter Reference List'!$J:$J,0))</f>
        <v>#N/A</v>
      </c>
      <c r="T710" s="235"/>
      <c r="U710" s="235">
        <f t="shared" ca="1" si="22"/>
        <v>0</v>
      </c>
      <c r="V710" s="235"/>
      <c r="W710" s="235"/>
      <c r="Y710" s="228" t="str">
        <f t="shared" si="23"/>
        <v/>
      </c>
    </row>
    <row r="711" spans="1:25" s="228" customFormat="1" ht="20.25">
      <c r="A711" s="257"/>
      <c r="B711" s="232" t="str">
        <f>IF(LEN(A711)=0,"",INDEX('Smelter Reference List'!$A:$A,MATCH($A711,'Smelter Reference List'!$E:$E,0)))</f>
        <v/>
      </c>
      <c r="C711" s="297" t="str">
        <f>IF(LEN(A711)=0,"",INDEX('Smelter Reference List'!$C:$C,MATCH($A711,'Smelter Reference List'!$E:$E,0)))</f>
        <v/>
      </c>
      <c r="D711" s="161" t="str">
        <f ca="1">IF(ISERROR($S711),"",OFFSET('Smelter Reference List'!$C$4,$S711-4,0)&amp;"")</f>
        <v/>
      </c>
      <c r="E711" s="161" t="str">
        <f ca="1">IF(ISERROR($S711),"",OFFSET('Smelter Reference List'!$D$4,$S711-4,0)&amp;"")</f>
        <v/>
      </c>
      <c r="F711" s="161" t="str">
        <f ca="1">IF(ISERROR($S711),"",OFFSET('Smelter Reference List'!$E$4,$S711-4,0))</f>
        <v/>
      </c>
      <c r="G711" s="161" t="str">
        <f ca="1">IF(C711=$U$4,"Enter smelter details", IF(ISERROR($S711),"",OFFSET('Smelter Reference List'!$F$4,$S711-4,0)))</f>
        <v/>
      </c>
      <c r="H711" s="247" t="str">
        <f ca="1">IF(ISERROR($S711),"",OFFSET('Smelter Reference List'!$G$4,$S711-4,0))</f>
        <v/>
      </c>
      <c r="I711" s="248" t="str">
        <f ca="1">IF(ISERROR($S711),"",OFFSET('Smelter Reference List'!$H$4,$S711-4,0))</f>
        <v/>
      </c>
      <c r="J711" s="248" t="str">
        <f ca="1">IF(ISERROR($S711),"",OFFSET('Smelter Reference List'!$I$4,$S711-4,0))</f>
        <v/>
      </c>
      <c r="K711" s="245"/>
      <c r="L711" s="245"/>
      <c r="M711" s="245"/>
      <c r="N711" s="245"/>
      <c r="O711" s="245"/>
      <c r="P711" s="245"/>
      <c r="Q711" s="246"/>
      <c r="R711" s="233"/>
      <c r="S711" s="234" t="e">
        <f>IF(C711="",NA(),MATCH($B711&amp;$C711,'Smelter Reference List'!$J:$J,0))</f>
        <v>#N/A</v>
      </c>
      <c r="T711" s="235"/>
      <c r="U711" s="235">
        <f t="shared" ca="1" si="22"/>
        <v>0</v>
      </c>
      <c r="V711" s="235"/>
      <c r="W711" s="235"/>
      <c r="Y711" s="228" t="str">
        <f t="shared" si="23"/>
        <v/>
      </c>
    </row>
    <row r="712" spans="1:25" s="228" customFormat="1" ht="20.25">
      <c r="A712" s="257"/>
      <c r="B712" s="232" t="str">
        <f>IF(LEN(A712)=0,"",INDEX('Smelter Reference List'!$A:$A,MATCH($A712,'Smelter Reference List'!$E:$E,0)))</f>
        <v/>
      </c>
      <c r="C712" s="297" t="str">
        <f>IF(LEN(A712)=0,"",INDEX('Smelter Reference List'!$C:$C,MATCH($A712,'Smelter Reference List'!$E:$E,0)))</f>
        <v/>
      </c>
      <c r="D712" s="161" t="str">
        <f ca="1">IF(ISERROR($S712),"",OFFSET('Smelter Reference List'!$C$4,$S712-4,0)&amp;"")</f>
        <v/>
      </c>
      <c r="E712" s="161" t="str">
        <f ca="1">IF(ISERROR($S712),"",OFFSET('Smelter Reference List'!$D$4,$S712-4,0)&amp;"")</f>
        <v/>
      </c>
      <c r="F712" s="161" t="str">
        <f ca="1">IF(ISERROR($S712),"",OFFSET('Smelter Reference List'!$E$4,$S712-4,0))</f>
        <v/>
      </c>
      <c r="G712" s="161" t="str">
        <f ca="1">IF(C712=$U$4,"Enter smelter details", IF(ISERROR($S712),"",OFFSET('Smelter Reference List'!$F$4,$S712-4,0)))</f>
        <v/>
      </c>
      <c r="H712" s="247" t="str">
        <f ca="1">IF(ISERROR($S712),"",OFFSET('Smelter Reference List'!$G$4,$S712-4,0))</f>
        <v/>
      </c>
      <c r="I712" s="248" t="str">
        <f ca="1">IF(ISERROR($S712),"",OFFSET('Smelter Reference List'!$H$4,$S712-4,0))</f>
        <v/>
      </c>
      <c r="J712" s="248" t="str">
        <f ca="1">IF(ISERROR($S712),"",OFFSET('Smelter Reference List'!$I$4,$S712-4,0))</f>
        <v/>
      </c>
      <c r="K712" s="245"/>
      <c r="L712" s="245"/>
      <c r="M712" s="245"/>
      <c r="N712" s="245"/>
      <c r="O712" s="245"/>
      <c r="P712" s="245"/>
      <c r="Q712" s="246"/>
      <c r="R712" s="233"/>
      <c r="S712" s="234" t="e">
        <f>IF(C712="",NA(),MATCH($B712&amp;$C712,'Smelter Reference List'!$J:$J,0))</f>
        <v>#N/A</v>
      </c>
      <c r="T712" s="235"/>
      <c r="U712" s="235">
        <f t="shared" ca="1" si="22"/>
        <v>0</v>
      </c>
      <c r="V712" s="235"/>
      <c r="W712" s="235"/>
      <c r="Y712" s="228" t="str">
        <f t="shared" si="23"/>
        <v/>
      </c>
    </row>
    <row r="713" spans="1:25" s="228" customFormat="1" ht="20.25">
      <c r="A713" s="257"/>
      <c r="B713" s="232" t="str">
        <f>IF(LEN(A713)=0,"",INDEX('Smelter Reference List'!$A:$A,MATCH($A713,'Smelter Reference List'!$E:$E,0)))</f>
        <v/>
      </c>
      <c r="C713" s="297" t="str">
        <f>IF(LEN(A713)=0,"",INDEX('Smelter Reference List'!$C:$C,MATCH($A713,'Smelter Reference List'!$E:$E,0)))</f>
        <v/>
      </c>
      <c r="D713" s="161" t="str">
        <f ca="1">IF(ISERROR($S713),"",OFFSET('Smelter Reference List'!$C$4,$S713-4,0)&amp;"")</f>
        <v/>
      </c>
      <c r="E713" s="161" t="str">
        <f ca="1">IF(ISERROR($S713),"",OFFSET('Smelter Reference List'!$D$4,$S713-4,0)&amp;"")</f>
        <v/>
      </c>
      <c r="F713" s="161" t="str">
        <f ca="1">IF(ISERROR($S713),"",OFFSET('Smelter Reference List'!$E$4,$S713-4,0))</f>
        <v/>
      </c>
      <c r="G713" s="161" t="str">
        <f ca="1">IF(C713=$U$4,"Enter smelter details", IF(ISERROR($S713),"",OFFSET('Smelter Reference List'!$F$4,$S713-4,0)))</f>
        <v/>
      </c>
      <c r="H713" s="247" t="str">
        <f ca="1">IF(ISERROR($S713),"",OFFSET('Smelter Reference List'!$G$4,$S713-4,0))</f>
        <v/>
      </c>
      <c r="I713" s="248" t="str">
        <f ca="1">IF(ISERROR($S713),"",OFFSET('Smelter Reference List'!$H$4,$S713-4,0))</f>
        <v/>
      </c>
      <c r="J713" s="248" t="str">
        <f ca="1">IF(ISERROR($S713),"",OFFSET('Smelter Reference List'!$I$4,$S713-4,0))</f>
        <v/>
      </c>
      <c r="K713" s="245"/>
      <c r="L713" s="245"/>
      <c r="M713" s="245"/>
      <c r="N713" s="245"/>
      <c r="O713" s="245"/>
      <c r="P713" s="245"/>
      <c r="Q713" s="246"/>
      <c r="R713" s="233"/>
      <c r="S713" s="234" t="e">
        <f>IF(C713="",NA(),MATCH($B713&amp;$C713,'Smelter Reference List'!$J:$J,0))</f>
        <v>#N/A</v>
      </c>
      <c r="T713" s="235"/>
      <c r="U713" s="235">
        <f t="shared" ca="1" si="22"/>
        <v>0</v>
      </c>
      <c r="V713" s="235"/>
      <c r="W713" s="235"/>
      <c r="Y713" s="228" t="str">
        <f t="shared" si="23"/>
        <v/>
      </c>
    </row>
    <row r="714" spans="1:25" s="228" customFormat="1" ht="20.25">
      <c r="A714" s="257"/>
      <c r="B714" s="232" t="str">
        <f>IF(LEN(A714)=0,"",INDEX('Smelter Reference List'!$A:$A,MATCH($A714,'Smelter Reference List'!$E:$E,0)))</f>
        <v/>
      </c>
      <c r="C714" s="297" t="str">
        <f>IF(LEN(A714)=0,"",INDEX('Smelter Reference List'!$C:$C,MATCH($A714,'Smelter Reference List'!$E:$E,0)))</f>
        <v/>
      </c>
      <c r="D714" s="161" t="str">
        <f ca="1">IF(ISERROR($S714),"",OFFSET('Smelter Reference List'!$C$4,$S714-4,0)&amp;"")</f>
        <v/>
      </c>
      <c r="E714" s="161" t="str">
        <f ca="1">IF(ISERROR($S714),"",OFFSET('Smelter Reference List'!$D$4,$S714-4,0)&amp;"")</f>
        <v/>
      </c>
      <c r="F714" s="161" t="str">
        <f ca="1">IF(ISERROR($S714),"",OFFSET('Smelter Reference List'!$E$4,$S714-4,0))</f>
        <v/>
      </c>
      <c r="G714" s="161" t="str">
        <f ca="1">IF(C714=$U$4,"Enter smelter details", IF(ISERROR($S714),"",OFFSET('Smelter Reference List'!$F$4,$S714-4,0)))</f>
        <v/>
      </c>
      <c r="H714" s="247" t="str">
        <f ca="1">IF(ISERROR($S714),"",OFFSET('Smelter Reference List'!$G$4,$S714-4,0))</f>
        <v/>
      </c>
      <c r="I714" s="248" t="str">
        <f ca="1">IF(ISERROR($S714),"",OFFSET('Smelter Reference List'!$H$4,$S714-4,0))</f>
        <v/>
      </c>
      <c r="J714" s="248" t="str">
        <f ca="1">IF(ISERROR($S714),"",OFFSET('Smelter Reference List'!$I$4,$S714-4,0))</f>
        <v/>
      </c>
      <c r="K714" s="245"/>
      <c r="L714" s="245"/>
      <c r="M714" s="245"/>
      <c r="N714" s="245"/>
      <c r="O714" s="245"/>
      <c r="P714" s="245"/>
      <c r="Q714" s="246"/>
      <c r="R714" s="233"/>
      <c r="S714" s="234" t="e">
        <f>IF(C714="",NA(),MATCH($B714&amp;$C714,'Smelter Reference List'!$J:$J,0))</f>
        <v>#N/A</v>
      </c>
      <c r="T714" s="235"/>
      <c r="U714" s="235">
        <f t="shared" ca="1" si="22"/>
        <v>0</v>
      </c>
      <c r="V714" s="235"/>
      <c r="W714" s="235"/>
      <c r="Y714" s="228" t="str">
        <f t="shared" si="23"/>
        <v/>
      </c>
    </row>
    <row r="715" spans="1:25" s="228" customFormat="1" ht="20.25">
      <c r="A715" s="257"/>
      <c r="B715" s="232" t="str">
        <f>IF(LEN(A715)=0,"",INDEX('Smelter Reference List'!$A:$A,MATCH($A715,'Smelter Reference List'!$E:$E,0)))</f>
        <v/>
      </c>
      <c r="C715" s="297" t="str">
        <f>IF(LEN(A715)=0,"",INDEX('Smelter Reference List'!$C:$C,MATCH($A715,'Smelter Reference List'!$E:$E,0)))</f>
        <v/>
      </c>
      <c r="D715" s="161" t="str">
        <f ca="1">IF(ISERROR($S715),"",OFFSET('Smelter Reference List'!$C$4,$S715-4,0)&amp;"")</f>
        <v/>
      </c>
      <c r="E715" s="161" t="str">
        <f ca="1">IF(ISERROR($S715),"",OFFSET('Smelter Reference List'!$D$4,$S715-4,0)&amp;"")</f>
        <v/>
      </c>
      <c r="F715" s="161" t="str">
        <f ca="1">IF(ISERROR($S715),"",OFFSET('Smelter Reference List'!$E$4,$S715-4,0))</f>
        <v/>
      </c>
      <c r="G715" s="161" t="str">
        <f ca="1">IF(C715=$U$4,"Enter smelter details", IF(ISERROR($S715),"",OFFSET('Smelter Reference List'!$F$4,$S715-4,0)))</f>
        <v/>
      </c>
      <c r="H715" s="247" t="str">
        <f ca="1">IF(ISERROR($S715),"",OFFSET('Smelter Reference List'!$G$4,$S715-4,0))</f>
        <v/>
      </c>
      <c r="I715" s="248" t="str">
        <f ca="1">IF(ISERROR($S715),"",OFFSET('Smelter Reference List'!$H$4,$S715-4,0))</f>
        <v/>
      </c>
      <c r="J715" s="248" t="str">
        <f ca="1">IF(ISERROR($S715),"",OFFSET('Smelter Reference List'!$I$4,$S715-4,0))</f>
        <v/>
      </c>
      <c r="K715" s="245"/>
      <c r="L715" s="245"/>
      <c r="M715" s="245"/>
      <c r="N715" s="245"/>
      <c r="O715" s="245"/>
      <c r="P715" s="245"/>
      <c r="Q715" s="246"/>
      <c r="R715" s="233"/>
      <c r="S715" s="234" t="e">
        <f>IF(C715="",NA(),MATCH($B715&amp;$C715,'Smelter Reference List'!$J:$J,0))</f>
        <v>#N/A</v>
      </c>
      <c r="T715" s="235"/>
      <c r="U715" s="235">
        <f t="shared" ca="1" si="22"/>
        <v>0</v>
      </c>
      <c r="V715" s="235"/>
      <c r="W715" s="235"/>
      <c r="Y715" s="228" t="str">
        <f t="shared" si="23"/>
        <v/>
      </c>
    </row>
    <row r="716" spans="1:25" s="228" customFormat="1" ht="20.25">
      <c r="A716" s="257"/>
      <c r="B716" s="232" t="str">
        <f>IF(LEN(A716)=0,"",INDEX('Smelter Reference List'!$A:$A,MATCH($A716,'Smelter Reference List'!$E:$E,0)))</f>
        <v/>
      </c>
      <c r="C716" s="297" t="str">
        <f>IF(LEN(A716)=0,"",INDEX('Smelter Reference List'!$C:$C,MATCH($A716,'Smelter Reference List'!$E:$E,0)))</f>
        <v/>
      </c>
      <c r="D716" s="161" t="str">
        <f ca="1">IF(ISERROR($S716),"",OFFSET('Smelter Reference List'!$C$4,$S716-4,0)&amp;"")</f>
        <v/>
      </c>
      <c r="E716" s="161" t="str">
        <f ca="1">IF(ISERROR($S716),"",OFFSET('Smelter Reference List'!$D$4,$S716-4,0)&amp;"")</f>
        <v/>
      </c>
      <c r="F716" s="161" t="str">
        <f ca="1">IF(ISERROR($S716),"",OFFSET('Smelter Reference List'!$E$4,$S716-4,0))</f>
        <v/>
      </c>
      <c r="G716" s="161" t="str">
        <f ca="1">IF(C716=$U$4,"Enter smelter details", IF(ISERROR($S716),"",OFFSET('Smelter Reference List'!$F$4,$S716-4,0)))</f>
        <v/>
      </c>
      <c r="H716" s="247" t="str">
        <f ca="1">IF(ISERROR($S716),"",OFFSET('Smelter Reference List'!$G$4,$S716-4,0))</f>
        <v/>
      </c>
      <c r="I716" s="248" t="str">
        <f ca="1">IF(ISERROR($S716),"",OFFSET('Smelter Reference List'!$H$4,$S716-4,0))</f>
        <v/>
      </c>
      <c r="J716" s="248" t="str">
        <f ca="1">IF(ISERROR($S716),"",OFFSET('Smelter Reference List'!$I$4,$S716-4,0))</f>
        <v/>
      </c>
      <c r="K716" s="245"/>
      <c r="L716" s="245"/>
      <c r="M716" s="245"/>
      <c r="N716" s="245"/>
      <c r="O716" s="245"/>
      <c r="P716" s="245"/>
      <c r="Q716" s="246"/>
      <c r="R716" s="233"/>
      <c r="S716" s="234" t="e">
        <f>IF(C716="",NA(),MATCH($B716&amp;$C716,'Smelter Reference List'!$J:$J,0))</f>
        <v>#N/A</v>
      </c>
      <c r="T716" s="235"/>
      <c r="U716" s="235">
        <f t="shared" ca="1" si="22"/>
        <v>0</v>
      </c>
      <c r="V716" s="235"/>
      <c r="W716" s="235"/>
      <c r="Y716" s="228" t="str">
        <f t="shared" si="23"/>
        <v/>
      </c>
    </row>
    <row r="717" spans="1:25" s="228" customFormat="1" ht="20.25">
      <c r="A717" s="257"/>
      <c r="B717" s="232" t="str">
        <f>IF(LEN(A717)=0,"",INDEX('Smelter Reference List'!$A:$A,MATCH($A717,'Smelter Reference List'!$E:$E,0)))</f>
        <v/>
      </c>
      <c r="C717" s="297" t="str">
        <f>IF(LEN(A717)=0,"",INDEX('Smelter Reference List'!$C:$C,MATCH($A717,'Smelter Reference List'!$E:$E,0)))</f>
        <v/>
      </c>
      <c r="D717" s="161" t="str">
        <f ca="1">IF(ISERROR($S717),"",OFFSET('Smelter Reference List'!$C$4,$S717-4,0)&amp;"")</f>
        <v/>
      </c>
      <c r="E717" s="161" t="str">
        <f ca="1">IF(ISERROR($S717),"",OFFSET('Smelter Reference List'!$D$4,$S717-4,0)&amp;"")</f>
        <v/>
      </c>
      <c r="F717" s="161" t="str">
        <f ca="1">IF(ISERROR($S717),"",OFFSET('Smelter Reference List'!$E$4,$S717-4,0))</f>
        <v/>
      </c>
      <c r="G717" s="161" t="str">
        <f ca="1">IF(C717=$U$4,"Enter smelter details", IF(ISERROR($S717),"",OFFSET('Smelter Reference List'!$F$4,$S717-4,0)))</f>
        <v/>
      </c>
      <c r="H717" s="247" t="str">
        <f ca="1">IF(ISERROR($S717),"",OFFSET('Smelter Reference List'!$G$4,$S717-4,0))</f>
        <v/>
      </c>
      <c r="I717" s="248" t="str">
        <f ca="1">IF(ISERROR($S717),"",OFFSET('Smelter Reference List'!$H$4,$S717-4,0))</f>
        <v/>
      </c>
      <c r="J717" s="248" t="str">
        <f ca="1">IF(ISERROR($S717),"",OFFSET('Smelter Reference List'!$I$4,$S717-4,0))</f>
        <v/>
      </c>
      <c r="K717" s="245"/>
      <c r="L717" s="245"/>
      <c r="M717" s="245"/>
      <c r="N717" s="245"/>
      <c r="O717" s="245"/>
      <c r="P717" s="245"/>
      <c r="Q717" s="246"/>
      <c r="R717" s="233"/>
      <c r="S717" s="234" t="e">
        <f>IF(C717="",NA(),MATCH($B717&amp;$C717,'Smelter Reference List'!$J:$J,0))</f>
        <v>#N/A</v>
      </c>
      <c r="T717" s="235"/>
      <c r="U717" s="235">
        <f t="shared" ca="1" si="22"/>
        <v>0</v>
      </c>
      <c r="V717" s="235"/>
      <c r="W717" s="235"/>
      <c r="Y717" s="228" t="str">
        <f t="shared" si="23"/>
        <v/>
      </c>
    </row>
    <row r="718" spans="1:25" s="228" customFormat="1" ht="20.25">
      <c r="A718" s="257"/>
      <c r="B718" s="232" t="str">
        <f>IF(LEN(A718)=0,"",INDEX('Smelter Reference List'!$A:$A,MATCH($A718,'Smelter Reference List'!$E:$E,0)))</f>
        <v/>
      </c>
      <c r="C718" s="297" t="str">
        <f>IF(LEN(A718)=0,"",INDEX('Smelter Reference List'!$C:$C,MATCH($A718,'Smelter Reference List'!$E:$E,0)))</f>
        <v/>
      </c>
      <c r="D718" s="161" t="str">
        <f ca="1">IF(ISERROR($S718),"",OFFSET('Smelter Reference List'!$C$4,$S718-4,0)&amp;"")</f>
        <v/>
      </c>
      <c r="E718" s="161" t="str">
        <f ca="1">IF(ISERROR($S718),"",OFFSET('Smelter Reference List'!$D$4,$S718-4,0)&amp;"")</f>
        <v/>
      </c>
      <c r="F718" s="161" t="str">
        <f ca="1">IF(ISERROR($S718),"",OFFSET('Smelter Reference List'!$E$4,$S718-4,0))</f>
        <v/>
      </c>
      <c r="G718" s="161" t="str">
        <f ca="1">IF(C718=$U$4,"Enter smelter details", IF(ISERROR($S718),"",OFFSET('Smelter Reference List'!$F$4,$S718-4,0)))</f>
        <v/>
      </c>
      <c r="H718" s="247" t="str">
        <f ca="1">IF(ISERROR($S718),"",OFFSET('Smelter Reference List'!$G$4,$S718-4,0))</f>
        <v/>
      </c>
      <c r="I718" s="248" t="str">
        <f ca="1">IF(ISERROR($S718),"",OFFSET('Smelter Reference List'!$H$4,$S718-4,0))</f>
        <v/>
      </c>
      <c r="J718" s="248" t="str">
        <f ca="1">IF(ISERROR($S718),"",OFFSET('Smelter Reference List'!$I$4,$S718-4,0))</f>
        <v/>
      </c>
      <c r="K718" s="245"/>
      <c r="L718" s="245"/>
      <c r="M718" s="245"/>
      <c r="N718" s="245"/>
      <c r="O718" s="245"/>
      <c r="P718" s="245"/>
      <c r="Q718" s="246"/>
      <c r="R718" s="233"/>
      <c r="S718" s="234" t="e">
        <f>IF(C718="",NA(),MATCH($B718&amp;$C718,'Smelter Reference List'!$J:$J,0))</f>
        <v>#N/A</v>
      </c>
      <c r="T718" s="235"/>
      <c r="U718" s="235">
        <f t="shared" ca="1" si="22"/>
        <v>0</v>
      </c>
      <c r="V718" s="235"/>
      <c r="W718" s="235"/>
      <c r="Y718" s="228" t="str">
        <f t="shared" si="23"/>
        <v/>
      </c>
    </row>
    <row r="719" spans="1:25" s="228" customFormat="1" ht="20.25">
      <c r="A719" s="257"/>
      <c r="B719" s="232" t="str">
        <f>IF(LEN(A719)=0,"",INDEX('Smelter Reference List'!$A:$A,MATCH($A719,'Smelter Reference List'!$E:$E,0)))</f>
        <v/>
      </c>
      <c r="C719" s="297" t="str">
        <f>IF(LEN(A719)=0,"",INDEX('Smelter Reference List'!$C:$C,MATCH($A719,'Smelter Reference List'!$E:$E,0)))</f>
        <v/>
      </c>
      <c r="D719" s="161" t="str">
        <f ca="1">IF(ISERROR($S719),"",OFFSET('Smelter Reference List'!$C$4,$S719-4,0)&amp;"")</f>
        <v/>
      </c>
      <c r="E719" s="161" t="str">
        <f ca="1">IF(ISERROR($S719),"",OFFSET('Smelter Reference List'!$D$4,$S719-4,0)&amp;"")</f>
        <v/>
      </c>
      <c r="F719" s="161" t="str">
        <f ca="1">IF(ISERROR($S719),"",OFFSET('Smelter Reference List'!$E$4,$S719-4,0))</f>
        <v/>
      </c>
      <c r="G719" s="161" t="str">
        <f ca="1">IF(C719=$U$4,"Enter smelter details", IF(ISERROR($S719),"",OFFSET('Smelter Reference List'!$F$4,$S719-4,0)))</f>
        <v/>
      </c>
      <c r="H719" s="247" t="str">
        <f ca="1">IF(ISERROR($S719),"",OFFSET('Smelter Reference List'!$G$4,$S719-4,0))</f>
        <v/>
      </c>
      <c r="I719" s="248" t="str">
        <f ca="1">IF(ISERROR($S719),"",OFFSET('Smelter Reference List'!$H$4,$S719-4,0))</f>
        <v/>
      </c>
      <c r="J719" s="248" t="str">
        <f ca="1">IF(ISERROR($S719),"",OFFSET('Smelter Reference List'!$I$4,$S719-4,0))</f>
        <v/>
      </c>
      <c r="K719" s="245"/>
      <c r="L719" s="245"/>
      <c r="M719" s="245"/>
      <c r="N719" s="245"/>
      <c r="O719" s="245"/>
      <c r="P719" s="245"/>
      <c r="Q719" s="246"/>
      <c r="R719" s="233"/>
      <c r="S719" s="234" t="e">
        <f>IF(C719="",NA(),MATCH($B719&amp;$C719,'Smelter Reference List'!$J:$J,0))</f>
        <v>#N/A</v>
      </c>
      <c r="T719" s="235"/>
      <c r="U719" s="235">
        <f t="shared" ca="1" si="22"/>
        <v>0</v>
      </c>
      <c r="V719" s="235"/>
      <c r="W719" s="235"/>
      <c r="Y719" s="228" t="str">
        <f t="shared" si="23"/>
        <v/>
      </c>
    </row>
    <row r="720" spans="1:25" s="228" customFormat="1" ht="20.25">
      <c r="A720" s="257"/>
      <c r="B720" s="232" t="str">
        <f>IF(LEN(A720)=0,"",INDEX('Smelter Reference List'!$A:$A,MATCH($A720,'Smelter Reference List'!$E:$E,0)))</f>
        <v/>
      </c>
      <c r="C720" s="297" t="str">
        <f>IF(LEN(A720)=0,"",INDEX('Smelter Reference List'!$C:$C,MATCH($A720,'Smelter Reference List'!$E:$E,0)))</f>
        <v/>
      </c>
      <c r="D720" s="161" t="str">
        <f ca="1">IF(ISERROR($S720),"",OFFSET('Smelter Reference List'!$C$4,$S720-4,0)&amp;"")</f>
        <v/>
      </c>
      <c r="E720" s="161" t="str">
        <f ca="1">IF(ISERROR($S720),"",OFFSET('Smelter Reference List'!$D$4,$S720-4,0)&amp;"")</f>
        <v/>
      </c>
      <c r="F720" s="161" t="str">
        <f ca="1">IF(ISERROR($S720),"",OFFSET('Smelter Reference List'!$E$4,$S720-4,0))</f>
        <v/>
      </c>
      <c r="G720" s="161" t="str">
        <f ca="1">IF(C720=$U$4,"Enter smelter details", IF(ISERROR($S720),"",OFFSET('Smelter Reference List'!$F$4,$S720-4,0)))</f>
        <v/>
      </c>
      <c r="H720" s="247" t="str">
        <f ca="1">IF(ISERROR($S720),"",OFFSET('Smelter Reference List'!$G$4,$S720-4,0))</f>
        <v/>
      </c>
      <c r="I720" s="248" t="str">
        <f ca="1">IF(ISERROR($S720),"",OFFSET('Smelter Reference List'!$H$4,$S720-4,0))</f>
        <v/>
      </c>
      <c r="J720" s="248" t="str">
        <f ca="1">IF(ISERROR($S720),"",OFFSET('Smelter Reference List'!$I$4,$S720-4,0))</f>
        <v/>
      </c>
      <c r="K720" s="245"/>
      <c r="L720" s="245"/>
      <c r="M720" s="245"/>
      <c r="N720" s="245"/>
      <c r="O720" s="245"/>
      <c r="P720" s="245"/>
      <c r="Q720" s="246"/>
      <c r="R720" s="233"/>
      <c r="S720" s="234" t="e">
        <f>IF(C720="",NA(),MATCH($B720&amp;$C720,'Smelter Reference List'!$J:$J,0))</f>
        <v>#N/A</v>
      </c>
      <c r="T720" s="235"/>
      <c r="U720" s="235">
        <f t="shared" ca="1" si="22"/>
        <v>0</v>
      </c>
      <c r="V720" s="235"/>
      <c r="W720" s="235"/>
      <c r="Y720" s="228" t="str">
        <f t="shared" si="23"/>
        <v/>
      </c>
    </row>
    <row r="721" spans="1:25" s="228" customFormat="1" ht="20.25">
      <c r="A721" s="257"/>
      <c r="B721" s="232" t="str">
        <f>IF(LEN(A721)=0,"",INDEX('Smelter Reference List'!$A:$A,MATCH($A721,'Smelter Reference List'!$E:$E,0)))</f>
        <v/>
      </c>
      <c r="C721" s="297" t="str">
        <f>IF(LEN(A721)=0,"",INDEX('Smelter Reference List'!$C:$C,MATCH($A721,'Smelter Reference List'!$E:$E,0)))</f>
        <v/>
      </c>
      <c r="D721" s="161" t="str">
        <f ca="1">IF(ISERROR($S721),"",OFFSET('Smelter Reference List'!$C$4,$S721-4,0)&amp;"")</f>
        <v/>
      </c>
      <c r="E721" s="161" t="str">
        <f ca="1">IF(ISERROR($S721),"",OFFSET('Smelter Reference List'!$D$4,$S721-4,0)&amp;"")</f>
        <v/>
      </c>
      <c r="F721" s="161" t="str">
        <f ca="1">IF(ISERROR($S721),"",OFFSET('Smelter Reference List'!$E$4,$S721-4,0))</f>
        <v/>
      </c>
      <c r="G721" s="161" t="str">
        <f ca="1">IF(C721=$U$4,"Enter smelter details", IF(ISERROR($S721),"",OFFSET('Smelter Reference List'!$F$4,$S721-4,0)))</f>
        <v/>
      </c>
      <c r="H721" s="247" t="str">
        <f ca="1">IF(ISERROR($S721),"",OFFSET('Smelter Reference List'!$G$4,$S721-4,0))</f>
        <v/>
      </c>
      <c r="I721" s="248" t="str">
        <f ca="1">IF(ISERROR($S721),"",OFFSET('Smelter Reference List'!$H$4,$S721-4,0))</f>
        <v/>
      </c>
      <c r="J721" s="248" t="str">
        <f ca="1">IF(ISERROR($S721),"",OFFSET('Smelter Reference List'!$I$4,$S721-4,0))</f>
        <v/>
      </c>
      <c r="K721" s="245"/>
      <c r="L721" s="245"/>
      <c r="M721" s="245"/>
      <c r="N721" s="245"/>
      <c r="O721" s="245"/>
      <c r="P721" s="245"/>
      <c r="Q721" s="246"/>
      <c r="R721" s="233"/>
      <c r="S721" s="234" t="e">
        <f>IF(C721="",NA(),MATCH($B721&amp;$C721,'Smelter Reference List'!$J:$J,0))</f>
        <v>#N/A</v>
      </c>
      <c r="T721" s="235"/>
      <c r="U721" s="235">
        <f t="shared" ca="1" si="22"/>
        <v>0</v>
      </c>
      <c r="V721" s="235"/>
      <c r="W721" s="235"/>
      <c r="Y721" s="228" t="str">
        <f t="shared" si="23"/>
        <v/>
      </c>
    </row>
    <row r="722" spans="1:25" s="228" customFormat="1" ht="20.25">
      <c r="A722" s="257"/>
      <c r="B722" s="232" t="str">
        <f>IF(LEN(A722)=0,"",INDEX('Smelter Reference List'!$A:$A,MATCH($A722,'Smelter Reference List'!$E:$E,0)))</f>
        <v/>
      </c>
      <c r="C722" s="297" t="str">
        <f>IF(LEN(A722)=0,"",INDEX('Smelter Reference List'!$C:$C,MATCH($A722,'Smelter Reference List'!$E:$E,0)))</f>
        <v/>
      </c>
      <c r="D722" s="161" t="str">
        <f ca="1">IF(ISERROR($S722),"",OFFSET('Smelter Reference List'!$C$4,$S722-4,0)&amp;"")</f>
        <v/>
      </c>
      <c r="E722" s="161" t="str">
        <f ca="1">IF(ISERROR($S722),"",OFFSET('Smelter Reference List'!$D$4,$S722-4,0)&amp;"")</f>
        <v/>
      </c>
      <c r="F722" s="161" t="str">
        <f ca="1">IF(ISERROR($S722),"",OFFSET('Smelter Reference List'!$E$4,$S722-4,0))</f>
        <v/>
      </c>
      <c r="G722" s="161" t="str">
        <f ca="1">IF(C722=$U$4,"Enter smelter details", IF(ISERROR($S722),"",OFFSET('Smelter Reference List'!$F$4,$S722-4,0)))</f>
        <v/>
      </c>
      <c r="H722" s="247" t="str">
        <f ca="1">IF(ISERROR($S722),"",OFFSET('Smelter Reference List'!$G$4,$S722-4,0))</f>
        <v/>
      </c>
      <c r="I722" s="248" t="str">
        <f ca="1">IF(ISERROR($S722),"",OFFSET('Smelter Reference List'!$H$4,$S722-4,0))</f>
        <v/>
      </c>
      <c r="J722" s="248" t="str">
        <f ca="1">IF(ISERROR($S722),"",OFFSET('Smelter Reference List'!$I$4,$S722-4,0))</f>
        <v/>
      </c>
      <c r="K722" s="245"/>
      <c r="L722" s="245"/>
      <c r="M722" s="245"/>
      <c r="N722" s="245"/>
      <c r="O722" s="245"/>
      <c r="P722" s="245"/>
      <c r="Q722" s="246"/>
      <c r="R722" s="233"/>
      <c r="S722" s="234" t="e">
        <f>IF(C722="",NA(),MATCH($B722&amp;$C722,'Smelter Reference List'!$J:$J,0))</f>
        <v>#N/A</v>
      </c>
      <c r="T722" s="235"/>
      <c r="U722" s="235">
        <f t="shared" ca="1" si="22"/>
        <v>0</v>
      </c>
      <c r="V722" s="235"/>
      <c r="W722" s="235"/>
      <c r="Y722" s="228" t="str">
        <f t="shared" si="23"/>
        <v/>
      </c>
    </row>
    <row r="723" spans="1:25" s="228" customFormat="1" ht="20.25">
      <c r="A723" s="257"/>
      <c r="B723" s="232" t="str">
        <f>IF(LEN(A723)=0,"",INDEX('Smelter Reference List'!$A:$A,MATCH($A723,'Smelter Reference List'!$E:$E,0)))</f>
        <v/>
      </c>
      <c r="C723" s="297" t="str">
        <f>IF(LEN(A723)=0,"",INDEX('Smelter Reference List'!$C:$C,MATCH($A723,'Smelter Reference List'!$E:$E,0)))</f>
        <v/>
      </c>
      <c r="D723" s="161" t="str">
        <f ca="1">IF(ISERROR($S723),"",OFFSET('Smelter Reference List'!$C$4,$S723-4,0)&amp;"")</f>
        <v/>
      </c>
      <c r="E723" s="161" t="str">
        <f ca="1">IF(ISERROR($S723),"",OFFSET('Smelter Reference List'!$D$4,$S723-4,0)&amp;"")</f>
        <v/>
      </c>
      <c r="F723" s="161" t="str">
        <f ca="1">IF(ISERROR($S723),"",OFFSET('Smelter Reference List'!$E$4,$S723-4,0))</f>
        <v/>
      </c>
      <c r="G723" s="161" t="str">
        <f ca="1">IF(C723=$U$4,"Enter smelter details", IF(ISERROR($S723),"",OFFSET('Smelter Reference List'!$F$4,$S723-4,0)))</f>
        <v/>
      </c>
      <c r="H723" s="247" t="str">
        <f ca="1">IF(ISERROR($S723),"",OFFSET('Smelter Reference List'!$G$4,$S723-4,0))</f>
        <v/>
      </c>
      <c r="I723" s="248" t="str">
        <f ca="1">IF(ISERROR($S723),"",OFFSET('Smelter Reference List'!$H$4,$S723-4,0))</f>
        <v/>
      </c>
      <c r="J723" s="248" t="str">
        <f ca="1">IF(ISERROR($S723),"",OFFSET('Smelter Reference List'!$I$4,$S723-4,0))</f>
        <v/>
      </c>
      <c r="K723" s="245"/>
      <c r="L723" s="245"/>
      <c r="M723" s="245"/>
      <c r="N723" s="245"/>
      <c r="O723" s="245"/>
      <c r="P723" s="245"/>
      <c r="Q723" s="246"/>
      <c r="R723" s="233"/>
      <c r="S723" s="234" t="e">
        <f>IF(C723="",NA(),MATCH($B723&amp;$C723,'Smelter Reference List'!$J:$J,0))</f>
        <v>#N/A</v>
      </c>
      <c r="T723" s="235"/>
      <c r="U723" s="235">
        <f t="shared" ca="1" si="22"/>
        <v>0</v>
      </c>
      <c r="V723" s="235"/>
      <c r="W723" s="235"/>
      <c r="Y723" s="228" t="str">
        <f t="shared" si="23"/>
        <v/>
      </c>
    </row>
    <row r="724" spans="1:25" s="228" customFormat="1" ht="20.25">
      <c r="A724" s="257"/>
      <c r="B724" s="232" t="str">
        <f>IF(LEN(A724)=0,"",INDEX('Smelter Reference List'!$A:$A,MATCH($A724,'Smelter Reference List'!$E:$E,0)))</f>
        <v/>
      </c>
      <c r="C724" s="297" t="str">
        <f>IF(LEN(A724)=0,"",INDEX('Smelter Reference List'!$C:$C,MATCH($A724,'Smelter Reference List'!$E:$E,0)))</f>
        <v/>
      </c>
      <c r="D724" s="161" t="str">
        <f ca="1">IF(ISERROR($S724),"",OFFSET('Smelter Reference List'!$C$4,$S724-4,0)&amp;"")</f>
        <v/>
      </c>
      <c r="E724" s="161" t="str">
        <f ca="1">IF(ISERROR($S724),"",OFFSET('Smelter Reference List'!$D$4,$S724-4,0)&amp;"")</f>
        <v/>
      </c>
      <c r="F724" s="161" t="str">
        <f ca="1">IF(ISERROR($S724),"",OFFSET('Smelter Reference List'!$E$4,$S724-4,0))</f>
        <v/>
      </c>
      <c r="G724" s="161" t="str">
        <f ca="1">IF(C724=$U$4,"Enter smelter details", IF(ISERROR($S724),"",OFFSET('Smelter Reference List'!$F$4,$S724-4,0)))</f>
        <v/>
      </c>
      <c r="H724" s="247" t="str">
        <f ca="1">IF(ISERROR($S724),"",OFFSET('Smelter Reference List'!$G$4,$S724-4,0))</f>
        <v/>
      </c>
      <c r="I724" s="248" t="str">
        <f ca="1">IF(ISERROR($S724),"",OFFSET('Smelter Reference List'!$H$4,$S724-4,0))</f>
        <v/>
      </c>
      <c r="J724" s="248" t="str">
        <f ca="1">IF(ISERROR($S724),"",OFFSET('Smelter Reference List'!$I$4,$S724-4,0))</f>
        <v/>
      </c>
      <c r="K724" s="245"/>
      <c r="L724" s="245"/>
      <c r="M724" s="245"/>
      <c r="N724" s="245"/>
      <c r="O724" s="245"/>
      <c r="P724" s="245"/>
      <c r="Q724" s="246"/>
      <c r="R724" s="233"/>
      <c r="S724" s="234" t="e">
        <f>IF(C724="",NA(),MATCH($B724&amp;$C724,'Smelter Reference List'!$J:$J,0))</f>
        <v>#N/A</v>
      </c>
      <c r="T724" s="235"/>
      <c r="U724" s="235">
        <f t="shared" ca="1" si="22"/>
        <v>0</v>
      </c>
      <c r="V724" s="235"/>
      <c r="W724" s="235"/>
      <c r="Y724" s="228" t="str">
        <f t="shared" si="23"/>
        <v/>
      </c>
    </row>
    <row r="725" spans="1:25" s="228" customFormat="1" ht="20.25">
      <c r="A725" s="257"/>
      <c r="B725" s="232" t="str">
        <f>IF(LEN(A725)=0,"",INDEX('Smelter Reference List'!$A:$A,MATCH($A725,'Smelter Reference List'!$E:$E,0)))</f>
        <v/>
      </c>
      <c r="C725" s="297" t="str">
        <f>IF(LEN(A725)=0,"",INDEX('Smelter Reference List'!$C:$C,MATCH($A725,'Smelter Reference List'!$E:$E,0)))</f>
        <v/>
      </c>
      <c r="D725" s="161" t="str">
        <f ca="1">IF(ISERROR($S725),"",OFFSET('Smelter Reference List'!$C$4,$S725-4,0)&amp;"")</f>
        <v/>
      </c>
      <c r="E725" s="161" t="str">
        <f ca="1">IF(ISERROR($S725),"",OFFSET('Smelter Reference List'!$D$4,$S725-4,0)&amp;"")</f>
        <v/>
      </c>
      <c r="F725" s="161" t="str">
        <f ca="1">IF(ISERROR($S725),"",OFFSET('Smelter Reference List'!$E$4,$S725-4,0))</f>
        <v/>
      </c>
      <c r="G725" s="161" t="str">
        <f ca="1">IF(C725=$U$4,"Enter smelter details", IF(ISERROR($S725),"",OFFSET('Smelter Reference List'!$F$4,$S725-4,0)))</f>
        <v/>
      </c>
      <c r="H725" s="247" t="str">
        <f ca="1">IF(ISERROR($S725),"",OFFSET('Smelter Reference List'!$G$4,$S725-4,0))</f>
        <v/>
      </c>
      <c r="I725" s="248" t="str">
        <f ca="1">IF(ISERROR($S725),"",OFFSET('Smelter Reference List'!$H$4,$S725-4,0))</f>
        <v/>
      </c>
      <c r="J725" s="248" t="str">
        <f ca="1">IF(ISERROR($S725),"",OFFSET('Smelter Reference List'!$I$4,$S725-4,0))</f>
        <v/>
      </c>
      <c r="K725" s="245"/>
      <c r="L725" s="245"/>
      <c r="M725" s="245"/>
      <c r="N725" s="245"/>
      <c r="O725" s="245"/>
      <c r="P725" s="245"/>
      <c r="Q725" s="246"/>
      <c r="R725" s="233"/>
      <c r="S725" s="234" t="e">
        <f>IF(C725="",NA(),MATCH($B725&amp;$C725,'Smelter Reference List'!$J:$J,0))</f>
        <v>#N/A</v>
      </c>
      <c r="T725" s="235"/>
      <c r="U725" s="235">
        <f t="shared" ca="1" si="22"/>
        <v>0</v>
      </c>
      <c r="V725" s="235"/>
      <c r="W725" s="235"/>
      <c r="Y725" s="228" t="str">
        <f t="shared" si="23"/>
        <v/>
      </c>
    </row>
    <row r="726" spans="1:25" s="228" customFormat="1" ht="20.25">
      <c r="A726" s="257"/>
      <c r="B726" s="232" t="str">
        <f>IF(LEN(A726)=0,"",INDEX('Smelter Reference List'!$A:$A,MATCH($A726,'Smelter Reference List'!$E:$E,0)))</f>
        <v/>
      </c>
      <c r="C726" s="297" t="str">
        <f>IF(LEN(A726)=0,"",INDEX('Smelter Reference List'!$C:$C,MATCH($A726,'Smelter Reference List'!$E:$E,0)))</f>
        <v/>
      </c>
      <c r="D726" s="161" t="str">
        <f ca="1">IF(ISERROR($S726),"",OFFSET('Smelter Reference List'!$C$4,$S726-4,0)&amp;"")</f>
        <v/>
      </c>
      <c r="E726" s="161" t="str">
        <f ca="1">IF(ISERROR($S726),"",OFFSET('Smelter Reference List'!$D$4,$S726-4,0)&amp;"")</f>
        <v/>
      </c>
      <c r="F726" s="161" t="str">
        <f ca="1">IF(ISERROR($S726),"",OFFSET('Smelter Reference List'!$E$4,$S726-4,0))</f>
        <v/>
      </c>
      <c r="G726" s="161" t="str">
        <f ca="1">IF(C726=$U$4,"Enter smelter details", IF(ISERROR($S726),"",OFFSET('Smelter Reference List'!$F$4,$S726-4,0)))</f>
        <v/>
      </c>
      <c r="H726" s="247" t="str">
        <f ca="1">IF(ISERROR($S726),"",OFFSET('Smelter Reference List'!$G$4,$S726-4,0))</f>
        <v/>
      </c>
      <c r="I726" s="248" t="str">
        <f ca="1">IF(ISERROR($S726),"",OFFSET('Smelter Reference List'!$H$4,$S726-4,0))</f>
        <v/>
      </c>
      <c r="J726" s="248" t="str">
        <f ca="1">IF(ISERROR($S726),"",OFFSET('Smelter Reference List'!$I$4,$S726-4,0))</f>
        <v/>
      </c>
      <c r="K726" s="245"/>
      <c r="L726" s="245"/>
      <c r="M726" s="245"/>
      <c r="N726" s="245"/>
      <c r="O726" s="245"/>
      <c r="P726" s="245"/>
      <c r="Q726" s="246"/>
      <c r="R726" s="233"/>
      <c r="S726" s="234" t="e">
        <f>IF(C726="",NA(),MATCH($B726&amp;$C726,'Smelter Reference List'!$J:$J,0))</f>
        <v>#N/A</v>
      </c>
      <c r="T726" s="235"/>
      <c r="U726" s="235">
        <f t="shared" ca="1" si="22"/>
        <v>0</v>
      </c>
      <c r="V726" s="235"/>
      <c r="W726" s="235"/>
      <c r="Y726" s="228" t="str">
        <f t="shared" si="23"/>
        <v/>
      </c>
    </row>
    <row r="727" spans="1:25" s="228" customFormat="1" ht="20.25">
      <c r="A727" s="257"/>
      <c r="B727" s="232" t="str">
        <f>IF(LEN(A727)=0,"",INDEX('Smelter Reference List'!$A:$A,MATCH($A727,'Smelter Reference List'!$E:$E,0)))</f>
        <v/>
      </c>
      <c r="C727" s="297" t="str">
        <f>IF(LEN(A727)=0,"",INDEX('Smelter Reference List'!$C:$C,MATCH($A727,'Smelter Reference List'!$E:$E,0)))</f>
        <v/>
      </c>
      <c r="D727" s="161" t="str">
        <f ca="1">IF(ISERROR($S727),"",OFFSET('Smelter Reference List'!$C$4,$S727-4,0)&amp;"")</f>
        <v/>
      </c>
      <c r="E727" s="161" t="str">
        <f ca="1">IF(ISERROR($S727),"",OFFSET('Smelter Reference List'!$D$4,$S727-4,0)&amp;"")</f>
        <v/>
      </c>
      <c r="F727" s="161" t="str">
        <f ca="1">IF(ISERROR($S727),"",OFFSET('Smelter Reference List'!$E$4,$S727-4,0))</f>
        <v/>
      </c>
      <c r="G727" s="161" t="str">
        <f ca="1">IF(C727=$U$4,"Enter smelter details", IF(ISERROR($S727),"",OFFSET('Smelter Reference List'!$F$4,$S727-4,0)))</f>
        <v/>
      </c>
      <c r="H727" s="247" t="str">
        <f ca="1">IF(ISERROR($S727),"",OFFSET('Smelter Reference List'!$G$4,$S727-4,0))</f>
        <v/>
      </c>
      <c r="I727" s="248" t="str">
        <f ca="1">IF(ISERROR($S727),"",OFFSET('Smelter Reference List'!$H$4,$S727-4,0))</f>
        <v/>
      </c>
      <c r="J727" s="248" t="str">
        <f ca="1">IF(ISERROR($S727),"",OFFSET('Smelter Reference List'!$I$4,$S727-4,0))</f>
        <v/>
      </c>
      <c r="K727" s="245"/>
      <c r="L727" s="245"/>
      <c r="M727" s="245"/>
      <c r="N727" s="245"/>
      <c r="O727" s="245"/>
      <c r="P727" s="245"/>
      <c r="Q727" s="246"/>
      <c r="R727" s="233"/>
      <c r="S727" s="234" t="e">
        <f>IF(C727="",NA(),MATCH($B727&amp;$C727,'Smelter Reference List'!$J:$J,0))</f>
        <v>#N/A</v>
      </c>
      <c r="T727" s="235"/>
      <c r="U727" s="235">
        <f t="shared" ca="1" si="22"/>
        <v>0</v>
      </c>
      <c r="V727" s="235"/>
      <c r="W727" s="235"/>
      <c r="Y727" s="228" t="str">
        <f t="shared" si="23"/>
        <v/>
      </c>
    </row>
    <row r="728" spans="1:25" s="228" customFormat="1" ht="20.25">
      <c r="A728" s="257"/>
      <c r="B728" s="232" t="str">
        <f>IF(LEN(A728)=0,"",INDEX('Smelter Reference List'!$A:$A,MATCH($A728,'Smelter Reference List'!$E:$E,0)))</f>
        <v/>
      </c>
      <c r="C728" s="297" t="str">
        <f>IF(LEN(A728)=0,"",INDEX('Smelter Reference List'!$C:$C,MATCH($A728,'Smelter Reference List'!$E:$E,0)))</f>
        <v/>
      </c>
      <c r="D728" s="161" t="str">
        <f ca="1">IF(ISERROR($S728),"",OFFSET('Smelter Reference List'!$C$4,$S728-4,0)&amp;"")</f>
        <v/>
      </c>
      <c r="E728" s="161" t="str">
        <f ca="1">IF(ISERROR($S728),"",OFFSET('Smelter Reference List'!$D$4,$S728-4,0)&amp;"")</f>
        <v/>
      </c>
      <c r="F728" s="161" t="str">
        <f ca="1">IF(ISERROR($S728),"",OFFSET('Smelter Reference List'!$E$4,$S728-4,0))</f>
        <v/>
      </c>
      <c r="G728" s="161" t="str">
        <f ca="1">IF(C728=$U$4,"Enter smelter details", IF(ISERROR($S728),"",OFFSET('Smelter Reference List'!$F$4,$S728-4,0)))</f>
        <v/>
      </c>
      <c r="H728" s="247" t="str">
        <f ca="1">IF(ISERROR($S728),"",OFFSET('Smelter Reference List'!$G$4,$S728-4,0))</f>
        <v/>
      </c>
      <c r="I728" s="248" t="str">
        <f ca="1">IF(ISERROR($S728),"",OFFSET('Smelter Reference List'!$H$4,$S728-4,0))</f>
        <v/>
      </c>
      <c r="J728" s="248" t="str">
        <f ca="1">IF(ISERROR($S728),"",OFFSET('Smelter Reference List'!$I$4,$S728-4,0))</f>
        <v/>
      </c>
      <c r="K728" s="245"/>
      <c r="L728" s="245"/>
      <c r="M728" s="245"/>
      <c r="N728" s="245"/>
      <c r="O728" s="245"/>
      <c r="P728" s="245"/>
      <c r="Q728" s="246"/>
      <c r="R728" s="233"/>
      <c r="S728" s="234" t="e">
        <f>IF(C728="",NA(),MATCH($B728&amp;$C728,'Smelter Reference List'!$J:$J,0))</f>
        <v>#N/A</v>
      </c>
      <c r="T728" s="235"/>
      <c r="U728" s="235">
        <f t="shared" ref="U728:U791" ca="1" si="24">IF(AND(C728="Smelter not listed",OR(LEN(D728)=0,LEN(E728)=0)),1,0)</f>
        <v>0</v>
      </c>
      <c r="V728" s="235"/>
      <c r="W728" s="235"/>
      <c r="Y728" s="228" t="str">
        <f t="shared" ref="Y728:Y791" si="25">B728&amp;C728</f>
        <v/>
      </c>
    </row>
    <row r="729" spans="1:25" s="228" customFormat="1" ht="20.25">
      <c r="A729" s="257"/>
      <c r="B729" s="232" t="str">
        <f>IF(LEN(A729)=0,"",INDEX('Smelter Reference List'!$A:$A,MATCH($A729,'Smelter Reference List'!$E:$E,0)))</f>
        <v/>
      </c>
      <c r="C729" s="297" t="str">
        <f>IF(LEN(A729)=0,"",INDEX('Smelter Reference List'!$C:$C,MATCH($A729,'Smelter Reference List'!$E:$E,0)))</f>
        <v/>
      </c>
      <c r="D729" s="161" t="str">
        <f ca="1">IF(ISERROR($S729),"",OFFSET('Smelter Reference List'!$C$4,$S729-4,0)&amp;"")</f>
        <v/>
      </c>
      <c r="E729" s="161" t="str">
        <f ca="1">IF(ISERROR($S729),"",OFFSET('Smelter Reference List'!$D$4,$S729-4,0)&amp;"")</f>
        <v/>
      </c>
      <c r="F729" s="161" t="str">
        <f ca="1">IF(ISERROR($S729),"",OFFSET('Smelter Reference List'!$E$4,$S729-4,0))</f>
        <v/>
      </c>
      <c r="G729" s="161" t="str">
        <f ca="1">IF(C729=$U$4,"Enter smelter details", IF(ISERROR($S729),"",OFFSET('Smelter Reference List'!$F$4,$S729-4,0)))</f>
        <v/>
      </c>
      <c r="H729" s="247" t="str">
        <f ca="1">IF(ISERROR($S729),"",OFFSET('Smelter Reference List'!$G$4,$S729-4,0))</f>
        <v/>
      </c>
      <c r="I729" s="248" t="str">
        <f ca="1">IF(ISERROR($S729),"",OFFSET('Smelter Reference List'!$H$4,$S729-4,0))</f>
        <v/>
      </c>
      <c r="J729" s="248" t="str">
        <f ca="1">IF(ISERROR($S729),"",OFFSET('Smelter Reference List'!$I$4,$S729-4,0))</f>
        <v/>
      </c>
      <c r="K729" s="245"/>
      <c r="L729" s="245"/>
      <c r="M729" s="245"/>
      <c r="N729" s="245"/>
      <c r="O729" s="245"/>
      <c r="P729" s="245"/>
      <c r="Q729" s="246"/>
      <c r="R729" s="233"/>
      <c r="S729" s="234" t="e">
        <f>IF(C729="",NA(),MATCH($B729&amp;$C729,'Smelter Reference List'!$J:$J,0))</f>
        <v>#N/A</v>
      </c>
      <c r="T729" s="235"/>
      <c r="U729" s="235">
        <f t="shared" ca="1" si="24"/>
        <v>0</v>
      </c>
      <c r="V729" s="235"/>
      <c r="W729" s="235"/>
      <c r="Y729" s="228" t="str">
        <f t="shared" si="25"/>
        <v/>
      </c>
    </row>
    <row r="730" spans="1:25" s="228" customFormat="1" ht="20.25">
      <c r="A730" s="257"/>
      <c r="B730" s="232" t="str">
        <f>IF(LEN(A730)=0,"",INDEX('Smelter Reference List'!$A:$A,MATCH($A730,'Smelter Reference List'!$E:$E,0)))</f>
        <v/>
      </c>
      <c r="C730" s="297" t="str">
        <f>IF(LEN(A730)=0,"",INDEX('Smelter Reference List'!$C:$C,MATCH($A730,'Smelter Reference List'!$E:$E,0)))</f>
        <v/>
      </c>
      <c r="D730" s="161" t="str">
        <f ca="1">IF(ISERROR($S730),"",OFFSET('Smelter Reference List'!$C$4,$S730-4,0)&amp;"")</f>
        <v/>
      </c>
      <c r="E730" s="161" t="str">
        <f ca="1">IF(ISERROR($S730),"",OFFSET('Smelter Reference List'!$D$4,$S730-4,0)&amp;"")</f>
        <v/>
      </c>
      <c r="F730" s="161" t="str">
        <f ca="1">IF(ISERROR($S730),"",OFFSET('Smelter Reference List'!$E$4,$S730-4,0))</f>
        <v/>
      </c>
      <c r="G730" s="161" t="str">
        <f ca="1">IF(C730=$U$4,"Enter smelter details", IF(ISERROR($S730),"",OFFSET('Smelter Reference List'!$F$4,$S730-4,0)))</f>
        <v/>
      </c>
      <c r="H730" s="247" t="str">
        <f ca="1">IF(ISERROR($S730),"",OFFSET('Smelter Reference List'!$G$4,$S730-4,0))</f>
        <v/>
      </c>
      <c r="I730" s="248" t="str">
        <f ca="1">IF(ISERROR($S730),"",OFFSET('Smelter Reference List'!$H$4,$S730-4,0))</f>
        <v/>
      </c>
      <c r="J730" s="248" t="str">
        <f ca="1">IF(ISERROR($S730),"",OFFSET('Smelter Reference List'!$I$4,$S730-4,0))</f>
        <v/>
      </c>
      <c r="K730" s="245"/>
      <c r="L730" s="245"/>
      <c r="M730" s="245"/>
      <c r="N730" s="245"/>
      <c r="O730" s="245"/>
      <c r="P730" s="245"/>
      <c r="Q730" s="246"/>
      <c r="R730" s="233"/>
      <c r="S730" s="234" t="e">
        <f>IF(C730="",NA(),MATCH($B730&amp;$C730,'Smelter Reference List'!$J:$J,0))</f>
        <v>#N/A</v>
      </c>
      <c r="T730" s="235"/>
      <c r="U730" s="235">
        <f t="shared" ca="1" si="24"/>
        <v>0</v>
      </c>
      <c r="V730" s="235"/>
      <c r="W730" s="235"/>
      <c r="Y730" s="228" t="str">
        <f t="shared" si="25"/>
        <v/>
      </c>
    </row>
    <row r="731" spans="1:25" s="228" customFormat="1" ht="20.25">
      <c r="A731" s="257"/>
      <c r="B731" s="232" t="str">
        <f>IF(LEN(A731)=0,"",INDEX('Smelter Reference List'!$A:$A,MATCH($A731,'Smelter Reference List'!$E:$E,0)))</f>
        <v/>
      </c>
      <c r="C731" s="297" t="str">
        <f>IF(LEN(A731)=0,"",INDEX('Smelter Reference List'!$C:$C,MATCH($A731,'Smelter Reference List'!$E:$E,0)))</f>
        <v/>
      </c>
      <c r="D731" s="161" t="str">
        <f ca="1">IF(ISERROR($S731),"",OFFSET('Smelter Reference List'!$C$4,$S731-4,0)&amp;"")</f>
        <v/>
      </c>
      <c r="E731" s="161" t="str">
        <f ca="1">IF(ISERROR($S731),"",OFFSET('Smelter Reference List'!$D$4,$S731-4,0)&amp;"")</f>
        <v/>
      </c>
      <c r="F731" s="161" t="str">
        <f ca="1">IF(ISERROR($S731),"",OFFSET('Smelter Reference List'!$E$4,$S731-4,0))</f>
        <v/>
      </c>
      <c r="G731" s="161" t="str">
        <f ca="1">IF(C731=$U$4,"Enter smelter details", IF(ISERROR($S731),"",OFFSET('Smelter Reference List'!$F$4,$S731-4,0)))</f>
        <v/>
      </c>
      <c r="H731" s="247" t="str">
        <f ca="1">IF(ISERROR($S731),"",OFFSET('Smelter Reference List'!$G$4,$S731-4,0))</f>
        <v/>
      </c>
      <c r="I731" s="248" t="str">
        <f ca="1">IF(ISERROR($S731),"",OFFSET('Smelter Reference List'!$H$4,$S731-4,0))</f>
        <v/>
      </c>
      <c r="J731" s="248" t="str">
        <f ca="1">IF(ISERROR($S731),"",OFFSET('Smelter Reference List'!$I$4,$S731-4,0))</f>
        <v/>
      </c>
      <c r="K731" s="245"/>
      <c r="L731" s="245"/>
      <c r="M731" s="245"/>
      <c r="N731" s="245"/>
      <c r="O731" s="245"/>
      <c r="P731" s="245"/>
      <c r="Q731" s="246"/>
      <c r="R731" s="233"/>
      <c r="S731" s="234" t="e">
        <f>IF(C731="",NA(),MATCH($B731&amp;$C731,'Smelter Reference List'!$J:$J,0))</f>
        <v>#N/A</v>
      </c>
      <c r="T731" s="235"/>
      <c r="U731" s="235">
        <f t="shared" ca="1" si="24"/>
        <v>0</v>
      </c>
      <c r="V731" s="235"/>
      <c r="W731" s="235"/>
      <c r="Y731" s="228" t="str">
        <f t="shared" si="25"/>
        <v/>
      </c>
    </row>
    <row r="732" spans="1:25" s="228" customFormat="1" ht="20.25">
      <c r="A732" s="257"/>
      <c r="B732" s="232" t="str">
        <f>IF(LEN(A732)=0,"",INDEX('Smelter Reference List'!$A:$A,MATCH($A732,'Smelter Reference List'!$E:$E,0)))</f>
        <v/>
      </c>
      <c r="C732" s="297" t="str">
        <f>IF(LEN(A732)=0,"",INDEX('Smelter Reference List'!$C:$C,MATCH($A732,'Smelter Reference List'!$E:$E,0)))</f>
        <v/>
      </c>
      <c r="D732" s="161" t="str">
        <f ca="1">IF(ISERROR($S732),"",OFFSET('Smelter Reference List'!$C$4,$S732-4,0)&amp;"")</f>
        <v/>
      </c>
      <c r="E732" s="161" t="str">
        <f ca="1">IF(ISERROR($S732),"",OFFSET('Smelter Reference List'!$D$4,$S732-4,0)&amp;"")</f>
        <v/>
      </c>
      <c r="F732" s="161" t="str">
        <f ca="1">IF(ISERROR($S732),"",OFFSET('Smelter Reference List'!$E$4,$S732-4,0))</f>
        <v/>
      </c>
      <c r="G732" s="161" t="str">
        <f ca="1">IF(C732=$U$4,"Enter smelter details", IF(ISERROR($S732),"",OFFSET('Smelter Reference List'!$F$4,$S732-4,0)))</f>
        <v/>
      </c>
      <c r="H732" s="247" t="str">
        <f ca="1">IF(ISERROR($S732),"",OFFSET('Smelter Reference List'!$G$4,$S732-4,0))</f>
        <v/>
      </c>
      <c r="I732" s="248" t="str">
        <f ca="1">IF(ISERROR($S732),"",OFFSET('Smelter Reference List'!$H$4,$S732-4,0))</f>
        <v/>
      </c>
      <c r="J732" s="248" t="str">
        <f ca="1">IF(ISERROR($S732),"",OFFSET('Smelter Reference List'!$I$4,$S732-4,0))</f>
        <v/>
      </c>
      <c r="K732" s="245"/>
      <c r="L732" s="245"/>
      <c r="M732" s="245"/>
      <c r="N732" s="245"/>
      <c r="O732" s="245"/>
      <c r="P732" s="245"/>
      <c r="Q732" s="246"/>
      <c r="R732" s="233"/>
      <c r="S732" s="234" t="e">
        <f>IF(C732="",NA(),MATCH($B732&amp;$C732,'Smelter Reference List'!$J:$J,0))</f>
        <v>#N/A</v>
      </c>
      <c r="T732" s="235"/>
      <c r="U732" s="235">
        <f t="shared" ca="1" si="24"/>
        <v>0</v>
      </c>
      <c r="V732" s="235"/>
      <c r="W732" s="235"/>
      <c r="Y732" s="228" t="str">
        <f t="shared" si="25"/>
        <v/>
      </c>
    </row>
    <row r="733" spans="1:25" s="228" customFormat="1" ht="20.25">
      <c r="A733" s="257"/>
      <c r="B733" s="232" t="str">
        <f>IF(LEN(A733)=0,"",INDEX('Smelter Reference List'!$A:$A,MATCH($A733,'Smelter Reference List'!$E:$E,0)))</f>
        <v/>
      </c>
      <c r="C733" s="297" t="str">
        <f>IF(LEN(A733)=0,"",INDEX('Smelter Reference List'!$C:$C,MATCH($A733,'Smelter Reference List'!$E:$E,0)))</f>
        <v/>
      </c>
      <c r="D733" s="161" t="str">
        <f ca="1">IF(ISERROR($S733),"",OFFSET('Smelter Reference List'!$C$4,$S733-4,0)&amp;"")</f>
        <v/>
      </c>
      <c r="E733" s="161" t="str">
        <f ca="1">IF(ISERROR($S733),"",OFFSET('Smelter Reference List'!$D$4,$S733-4,0)&amp;"")</f>
        <v/>
      </c>
      <c r="F733" s="161" t="str">
        <f ca="1">IF(ISERROR($S733),"",OFFSET('Smelter Reference List'!$E$4,$S733-4,0))</f>
        <v/>
      </c>
      <c r="G733" s="161" t="str">
        <f ca="1">IF(C733=$U$4,"Enter smelter details", IF(ISERROR($S733),"",OFFSET('Smelter Reference List'!$F$4,$S733-4,0)))</f>
        <v/>
      </c>
      <c r="H733" s="247" t="str">
        <f ca="1">IF(ISERROR($S733),"",OFFSET('Smelter Reference List'!$G$4,$S733-4,0))</f>
        <v/>
      </c>
      <c r="I733" s="248" t="str">
        <f ca="1">IF(ISERROR($S733),"",OFFSET('Smelter Reference List'!$H$4,$S733-4,0))</f>
        <v/>
      </c>
      <c r="J733" s="248" t="str">
        <f ca="1">IF(ISERROR($S733),"",OFFSET('Smelter Reference List'!$I$4,$S733-4,0))</f>
        <v/>
      </c>
      <c r="K733" s="245"/>
      <c r="L733" s="245"/>
      <c r="M733" s="245"/>
      <c r="N733" s="245"/>
      <c r="O733" s="245"/>
      <c r="P733" s="245"/>
      <c r="Q733" s="246"/>
      <c r="R733" s="233"/>
      <c r="S733" s="234" t="e">
        <f>IF(C733="",NA(),MATCH($B733&amp;$C733,'Smelter Reference List'!$J:$J,0))</f>
        <v>#N/A</v>
      </c>
      <c r="T733" s="235"/>
      <c r="U733" s="235">
        <f t="shared" ca="1" si="24"/>
        <v>0</v>
      </c>
      <c r="V733" s="235"/>
      <c r="W733" s="235"/>
      <c r="Y733" s="228" t="str">
        <f t="shared" si="25"/>
        <v/>
      </c>
    </row>
    <row r="734" spans="1:25" s="228" customFormat="1" ht="20.25">
      <c r="A734" s="257"/>
      <c r="B734" s="232" t="str">
        <f>IF(LEN(A734)=0,"",INDEX('Smelter Reference List'!$A:$A,MATCH($A734,'Smelter Reference List'!$E:$E,0)))</f>
        <v/>
      </c>
      <c r="C734" s="297" t="str">
        <f>IF(LEN(A734)=0,"",INDEX('Smelter Reference List'!$C:$C,MATCH($A734,'Smelter Reference List'!$E:$E,0)))</f>
        <v/>
      </c>
      <c r="D734" s="161" t="str">
        <f ca="1">IF(ISERROR($S734),"",OFFSET('Smelter Reference List'!$C$4,$S734-4,0)&amp;"")</f>
        <v/>
      </c>
      <c r="E734" s="161" t="str">
        <f ca="1">IF(ISERROR($S734),"",OFFSET('Smelter Reference List'!$D$4,$S734-4,0)&amp;"")</f>
        <v/>
      </c>
      <c r="F734" s="161" t="str">
        <f ca="1">IF(ISERROR($S734),"",OFFSET('Smelter Reference List'!$E$4,$S734-4,0))</f>
        <v/>
      </c>
      <c r="G734" s="161" t="str">
        <f ca="1">IF(C734=$U$4,"Enter smelter details", IF(ISERROR($S734),"",OFFSET('Smelter Reference List'!$F$4,$S734-4,0)))</f>
        <v/>
      </c>
      <c r="H734" s="247" t="str">
        <f ca="1">IF(ISERROR($S734),"",OFFSET('Smelter Reference List'!$G$4,$S734-4,0))</f>
        <v/>
      </c>
      <c r="I734" s="248" t="str">
        <f ca="1">IF(ISERROR($S734),"",OFFSET('Smelter Reference List'!$H$4,$S734-4,0))</f>
        <v/>
      </c>
      <c r="J734" s="248" t="str">
        <f ca="1">IF(ISERROR($S734),"",OFFSET('Smelter Reference List'!$I$4,$S734-4,0))</f>
        <v/>
      </c>
      <c r="K734" s="245"/>
      <c r="L734" s="245"/>
      <c r="M734" s="245"/>
      <c r="N734" s="245"/>
      <c r="O734" s="245"/>
      <c r="P734" s="245"/>
      <c r="Q734" s="246"/>
      <c r="R734" s="233"/>
      <c r="S734" s="234" t="e">
        <f>IF(C734="",NA(),MATCH($B734&amp;$C734,'Smelter Reference List'!$J:$J,0))</f>
        <v>#N/A</v>
      </c>
      <c r="T734" s="235"/>
      <c r="U734" s="235">
        <f t="shared" ca="1" si="24"/>
        <v>0</v>
      </c>
      <c r="V734" s="235"/>
      <c r="W734" s="235"/>
      <c r="Y734" s="228" t="str">
        <f t="shared" si="25"/>
        <v/>
      </c>
    </row>
    <row r="735" spans="1:25" s="228" customFormat="1" ht="20.25">
      <c r="A735" s="257"/>
      <c r="B735" s="232" t="str">
        <f>IF(LEN(A735)=0,"",INDEX('Smelter Reference List'!$A:$A,MATCH($A735,'Smelter Reference List'!$E:$E,0)))</f>
        <v/>
      </c>
      <c r="C735" s="297" t="str">
        <f>IF(LEN(A735)=0,"",INDEX('Smelter Reference List'!$C:$C,MATCH($A735,'Smelter Reference List'!$E:$E,0)))</f>
        <v/>
      </c>
      <c r="D735" s="161" t="str">
        <f ca="1">IF(ISERROR($S735),"",OFFSET('Smelter Reference List'!$C$4,$S735-4,0)&amp;"")</f>
        <v/>
      </c>
      <c r="E735" s="161" t="str">
        <f ca="1">IF(ISERROR($S735),"",OFFSET('Smelter Reference List'!$D$4,$S735-4,0)&amp;"")</f>
        <v/>
      </c>
      <c r="F735" s="161" t="str">
        <f ca="1">IF(ISERROR($S735),"",OFFSET('Smelter Reference List'!$E$4,$S735-4,0))</f>
        <v/>
      </c>
      <c r="G735" s="161" t="str">
        <f ca="1">IF(C735=$U$4,"Enter smelter details", IF(ISERROR($S735),"",OFFSET('Smelter Reference List'!$F$4,$S735-4,0)))</f>
        <v/>
      </c>
      <c r="H735" s="247" t="str">
        <f ca="1">IF(ISERROR($S735),"",OFFSET('Smelter Reference List'!$G$4,$S735-4,0))</f>
        <v/>
      </c>
      <c r="I735" s="248" t="str">
        <f ca="1">IF(ISERROR($S735),"",OFFSET('Smelter Reference List'!$H$4,$S735-4,0))</f>
        <v/>
      </c>
      <c r="J735" s="248" t="str">
        <f ca="1">IF(ISERROR($S735),"",OFFSET('Smelter Reference List'!$I$4,$S735-4,0))</f>
        <v/>
      </c>
      <c r="K735" s="245"/>
      <c r="L735" s="245"/>
      <c r="M735" s="245"/>
      <c r="N735" s="245"/>
      <c r="O735" s="245"/>
      <c r="P735" s="245"/>
      <c r="Q735" s="246"/>
      <c r="R735" s="233"/>
      <c r="S735" s="234" t="e">
        <f>IF(C735="",NA(),MATCH($B735&amp;$C735,'Smelter Reference List'!$J:$J,0))</f>
        <v>#N/A</v>
      </c>
      <c r="T735" s="235"/>
      <c r="U735" s="235">
        <f t="shared" ca="1" si="24"/>
        <v>0</v>
      </c>
      <c r="V735" s="235"/>
      <c r="W735" s="235"/>
      <c r="Y735" s="228" t="str">
        <f t="shared" si="25"/>
        <v/>
      </c>
    </row>
    <row r="736" spans="1:25" s="228" customFormat="1" ht="20.25">
      <c r="A736" s="257"/>
      <c r="B736" s="232" t="str">
        <f>IF(LEN(A736)=0,"",INDEX('Smelter Reference List'!$A:$A,MATCH($A736,'Smelter Reference List'!$E:$E,0)))</f>
        <v/>
      </c>
      <c r="C736" s="297" t="str">
        <f>IF(LEN(A736)=0,"",INDEX('Smelter Reference List'!$C:$C,MATCH($A736,'Smelter Reference List'!$E:$E,0)))</f>
        <v/>
      </c>
      <c r="D736" s="161" t="str">
        <f ca="1">IF(ISERROR($S736),"",OFFSET('Smelter Reference List'!$C$4,$S736-4,0)&amp;"")</f>
        <v/>
      </c>
      <c r="E736" s="161" t="str">
        <f ca="1">IF(ISERROR($S736),"",OFFSET('Smelter Reference List'!$D$4,$S736-4,0)&amp;"")</f>
        <v/>
      </c>
      <c r="F736" s="161" t="str">
        <f ca="1">IF(ISERROR($S736),"",OFFSET('Smelter Reference List'!$E$4,$S736-4,0))</f>
        <v/>
      </c>
      <c r="G736" s="161" t="str">
        <f ca="1">IF(C736=$U$4,"Enter smelter details", IF(ISERROR($S736),"",OFFSET('Smelter Reference List'!$F$4,$S736-4,0)))</f>
        <v/>
      </c>
      <c r="H736" s="247" t="str">
        <f ca="1">IF(ISERROR($S736),"",OFFSET('Smelter Reference List'!$G$4,$S736-4,0))</f>
        <v/>
      </c>
      <c r="I736" s="248" t="str">
        <f ca="1">IF(ISERROR($S736),"",OFFSET('Smelter Reference List'!$H$4,$S736-4,0))</f>
        <v/>
      </c>
      <c r="J736" s="248" t="str">
        <f ca="1">IF(ISERROR($S736),"",OFFSET('Smelter Reference List'!$I$4,$S736-4,0))</f>
        <v/>
      </c>
      <c r="K736" s="245"/>
      <c r="L736" s="245"/>
      <c r="M736" s="245"/>
      <c r="N736" s="245"/>
      <c r="O736" s="245"/>
      <c r="P736" s="245"/>
      <c r="Q736" s="246"/>
      <c r="R736" s="233"/>
      <c r="S736" s="234" t="e">
        <f>IF(C736="",NA(),MATCH($B736&amp;$C736,'Smelter Reference List'!$J:$J,0))</f>
        <v>#N/A</v>
      </c>
      <c r="T736" s="235"/>
      <c r="U736" s="235">
        <f t="shared" ca="1" si="24"/>
        <v>0</v>
      </c>
      <c r="V736" s="235"/>
      <c r="W736" s="235"/>
      <c r="Y736" s="228" t="str">
        <f t="shared" si="25"/>
        <v/>
      </c>
    </row>
    <row r="737" spans="1:25" s="228" customFormat="1" ht="20.25">
      <c r="A737" s="257"/>
      <c r="B737" s="232" t="str">
        <f>IF(LEN(A737)=0,"",INDEX('Smelter Reference List'!$A:$A,MATCH($A737,'Smelter Reference List'!$E:$E,0)))</f>
        <v/>
      </c>
      <c r="C737" s="297" t="str">
        <f>IF(LEN(A737)=0,"",INDEX('Smelter Reference List'!$C:$C,MATCH($A737,'Smelter Reference List'!$E:$E,0)))</f>
        <v/>
      </c>
      <c r="D737" s="161" t="str">
        <f ca="1">IF(ISERROR($S737),"",OFFSET('Smelter Reference List'!$C$4,$S737-4,0)&amp;"")</f>
        <v/>
      </c>
      <c r="E737" s="161" t="str">
        <f ca="1">IF(ISERROR($S737),"",OFFSET('Smelter Reference List'!$D$4,$S737-4,0)&amp;"")</f>
        <v/>
      </c>
      <c r="F737" s="161" t="str">
        <f ca="1">IF(ISERROR($S737),"",OFFSET('Smelter Reference List'!$E$4,$S737-4,0))</f>
        <v/>
      </c>
      <c r="G737" s="161" t="str">
        <f ca="1">IF(C737=$U$4,"Enter smelter details", IF(ISERROR($S737),"",OFFSET('Smelter Reference List'!$F$4,$S737-4,0)))</f>
        <v/>
      </c>
      <c r="H737" s="247" t="str">
        <f ca="1">IF(ISERROR($S737),"",OFFSET('Smelter Reference List'!$G$4,$S737-4,0))</f>
        <v/>
      </c>
      <c r="I737" s="248" t="str">
        <f ca="1">IF(ISERROR($S737),"",OFFSET('Smelter Reference List'!$H$4,$S737-4,0))</f>
        <v/>
      </c>
      <c r="J737" s="248" t="str">
        <f ca="1">IF(ISERROR($S737),"",OFFSET('Smelter Reference List'!$I$4,$S737-4,0))</f>
        <v/>
      </c>
      <c r="K737" s="245"/>
      <c r="L737" s="245"/>
      <c r="M737" s="245"/>
      <c r="N737" s="245"/>
      <c r="O737" s="245"/>
      <c r="P737" s="245"/>
      <c r="Q737" s="246"/>
      <c r="R737" s="233"/>
      <c r="S737" s="234" t="e">
        <f>IF(C737="",NA(),MATCH($B737&amp;$C737,'Smelter Reference List'!$J:$J,0))</f>
        <v>#N/A</v>
      </c>
      <c r="T737" s="235"/>
      <c r="U737" s="235">
        <f t="shared" ca="1" si="24"/>
        <v>0</v>
      </c>
      <c r="V737" s="235"/>
      <c r="W737" s="235"/>
      <c r="Y737" s="228" t="str">
        <f t="shared" si="25"/>
        <v/>
      </c>
    </row>
    <row r="738" spans="1:25" s="228" customFormat="1" ht="20.25">
      <c r="A738" s="257"/>
      <c r="B738" s="232" t="str">
        <f>IF(LEN(A738)=0,"",INDEX('Smelter Reference List'!$A:$A,MATCH($A738,'Smelter Reference List'!$E:$E,0)))</f>
        <v/>
      </c>
      <c r="C738" s="297" t="str">
        <f>IF(LEN(A738)=0,"",INDEX('Smelter Reference List'!$C:$C,MATCH($A738,'Smelter Reference List'!$E:$E,0)))</f>
        <v/>
      </c>
      <c r="D738" s="161" t="str">
        <f ca="1">IF(ISERROR($S738),"",OFFSET('Smelter Reference List'!$C$4,$S738-4,0)&amp;"")</f>
        <v/>
      </c>
      <c r="E738" s="161" t="str">
        <f ca="1">IF(ISERROR($S738),"",OFFSET('Smelter Reference List'!$D$4,$S738-4,0)&amp;"")</f>
        <v/>
      </c>
      <c r="F738" s="161" t="str">
        <f ca="1">IF(ISERROR($S738),"",OFFSET('Smelter Reference List'!$E$4,$S738-4,0))</f>
        <v/>
      </c>
      <c r="G738" s="161" t="str">
        <f ca="1">IF(C738=$U$4,"Enter smelter details", IF(ISERROR($S738),"",OFFSET('Smelter Reference List'!$F$4,$S738-4,0)))</f>
        <v/>
      </c>
      <c r="H738" s="247" t="str">
        <f ca="1">IF(ISERROR($S738),"",OFFSET('Smelter Reference List'!$G$4,$S738-4,0))</f>
        <v/>
      </c>
      <c r="I738" s="248" t="str">
        <f ca="1">IF(ISERROR($S738),"",OFFSET('Smelter Reference List'!$H$4,$S738-4,0))</f>
        <v/>
      </c>
      <c r="J738" s="248" t="str">
        <f ca="1">IF(ISERROR($S738),"",OFFSET('Smelter Reference List'!$I$4,$S738-4,0))</f>
        <v/>
      </c>
      <c r="K738" s="245"/>
      <c r="L738" s="245"/>
      <c r="M738" s="245"/>
      <c r="N738" s="245"/>
      <c r="O738" s="245"/>
      <c r="P738" s="245"/>
      <c r="Q738" s="246"/>
      <c r="R738" s="233"/>
      <c r="S738" s="234" t="e">
        <f>IF(C738="",NA(),MATCH($B738&amp;$C738,'Smelter Reference List'!$J:$J,0))</f>
        <v>#N/A</v>
      </c>
      <c r="T738" s="235"/>
      <c r="U738" s="235">
        <f t="shared" ca="1" si="24"/>
        <v>0</v>
      </c>
      <c r="V738" s="235"/>
      <c r="W738" s="235"/>
      <c r="Y738" s="228" t="str">
        <f t="shared" si="25"/>
        <v/>
      </c>
    </row>
    <row r="739" spans="1:25" s="228" customFormat="1" ht="20.25">
      <c r="A739" s="257"/>
      <c r="B739" s="232" t="str">
        <f>IF(LEN(A739)=0,"",INDEX('Smelter Reference List'!$A:$A,MATCH($A739,'Smelter Reference List'!$E:$E,0)))</f>
        <v/>
      </c>
      <c r="C739" s="297" t="str">
        <f>IF(LEN(A739)=0,"",INDEX('Smelter Reference List'!$C:$C,MATCH($A739,'Smelter Reference List'!$E:$E,0)))</f>
        <v/>
      </c>
      <c r="D739" s="161" t="str">
        <f ca="1">IF(ISERROR($S739),"",OFFSET('Smelter Reference List'!$C$4,$S739-4,0)&amp;"")</f>
        <v/>
      </c>
      <c r="E739" s="161" t="str">
        <f ca="1">IF(ISERROR($S739),"",OFFSET('Smelter Reference List'!$D$4,$S739-4,0)&amp;"")</f>
        <v/>
      </c>
      <c r="F739" s="161" t="str">
        <f ca="1">IF(ISERROR($S739),"",OFFSET('Smelter Reference List'!$E$4,$S739-4,0))</f>
        <v/>
      </c>
      <c r="G739" s="161" t="str">
        <f ca="1">IF(C739=$U$4,"Enter smelter details", IF(ISERROR($S739),"",OFFSET('Smelter Reference List'!$F$4,$S739-4,0)))</f>
        <v/>
      </c>
      <c r="H739" s="247" t="str">
        <f ca="1">IF(ISERROR($S739),"",OFFSET('Smelter Reference List'!$G$4,$S739-4,0))</f>
        <v/>
      </c>
      <c r="I739" s="248" t="str">
        <f ca="1">IF(ISERROR($S739),"",OFFSET('Smelter Reference List'!$H$4,$S739-4,0))</f>
        <v/>
      </c>
      <c r="J739" s="248" t="str">
        <f ca="1">IF(ISERROR($S739),"",OFFSET('Smelter Reference List'!$I$4,$S739-4,0))</f>
        <v/>
      </c>
      <c r="K739" s="245"/>
      <c r="L739" s="245"/>
      <c r="M739" s="245"/>
      <c r="N739" s="245"/>
      <c r="O739" s="245"/>
      <c r="P739" s="245"/>
      <c r="Q739" s="246"/>
      <c r="R739" s="233"/>
      <c r="S739" s="234" t="e">
        <f>IF(C739="",NA(),MATCH($B739&amp;$C739,'Smelter Reference List'!$J:$J,0))</f>
        <v>#N/A</v>
      </c>
      <c r="T739" s="235"/>
      <c r="U739" s="235">
        <f t="shared" ca="1" si="24"/>
        <v>0</v>
      </c>
      <c r="V739" s="235"/>
      <c r="W739" s="235"/>
      <c r="Y739" s="228" t="str">
        <f t="shared" si="25"/>
        <v/>
      </c>
    </row>
    <row r="740" spans="1:25" s="228" customFormat="1" ht="20.25">
      <c r="A740" s="257"/>
      <c r="B740" s="232" t="str">
        <f>IF(LEN(A740)=0,"",INDEX('Smelter Reference List'!$A:$A,MATCH($A740,'Smelter Reference List'!$E:$E,0)))</f>
        <v/>
      </c>
      <c r="C740" s="297" t="str">
        <f>IF(LEN(A740)=0,"",INDEX('Smelter Reference List'!$C:$C,MATCH($A740,'Smelter Reference List'!$E:$E,0)))</f>
        <v/>
      </c>
      <c r="D740" s="161" t="str">
        <f ca="1">IF(ISERROR($S740),"",OFFSET('Smelter Reference List'!$C$4,$S740-4,0)&amp;"")</f>
        <v/>
      </c>
      <c r="E740" s="161" t="str">
        <f ca="1">IF(ISERROR($S740),"",OFFSET('Smelter Reference List'!$D$4,$S740-4,0)&amp;"")</f>
        <v/>
      </c>
      <c r="F740" s="161" t="str">
        <f ca="1">IF(ISERROR($S740),"",OFFSET('Smelter Reference List'!$E$4,$S740-4,0))</f>
        <v/>
      </c>
      <c r="G740" s="161" t="str">
        <f ca="1">IF(C740=$U$4,"Enter smelter details", IF(ISERROR($S740),"",OFFSET('Smelter Reference List'!$F$4,$S740-4,0)))</f>
        <v/>
      </c>
      <c r="H740" s="247" t="str">
        <f ca="1">IF(ISERROR($S740),"",OFFSET('Smelter Reference List'!$G$4,$S740-4,0))</f>
        <v/>
      </c>
      <c r="I740" s="248" t="str">
        <f ca="1">IF(ISERROR($S740),"",OFFSET('Smelter Reference List'!$H$4,$S740-4,0))</f>
        <v/>
      </c>
      <c r="J740" s="248" t="str">
        <f ca="1">IF(ISERROR($S740),"",OFFSET('Smelter Reference List'!$I$4,$S740-4,0))</f>
        <v/>
      </c>
      <c r="K740" s="245"/>
      <c r="L740" s="245"/>
      <c r="M740" s="245"/>
      <c r="N740" s="245"/>
      <c r="O740" s="245"/>
      <c r="P740" s="245"/>
      <c r="Q740" s="246"/>
      <c r="R740" s="233"/>
      <c r="S740" s="234" t="e">
        <f>IF(C740="",NA(),MATCH($B740&amp;$C740,'Smelter Reference List'!$J:$J,0))</f>
        <v>#N/A</v>
      </c>
      <c r="T740" s="235"/>
      <c r="U740" s="235">
        <f t="shared" ca="1" si="24"/>
        <v>0</v>
      </c>
      <c r="V740" s="235"/>
      <c r="W740" s="235"/>
      <c r="Y740" s="228" t="str">
        <f t="shared" si="25"/>
        <v/>
      </c>
    </row>
    <row r="741" spans="1:25" s="228" customFormat="1" ht="20.25">
      <c r="A741" s="257"/>
      <c r="B741" s="232" t="str">
        <f>IF(LEN(A741)=0,"",INDEX('Smelter Reference List'!$A:$A,MATCH($A741,'Smelter Reference List'!$E:$E,0)))</f>
        <v/>
      </c>
      <c r="C741" s="297" t="str">
        <f>IF(LEN(A741)=0,"",INDEX('Smelter Reference List'!$C:$C,MATCH($A741,'Smelter Reference List'!$E:$E,0)))</f>
        <v/>
      </c>
      <c r="D741" s="161" t="str">
        <f ca="1">IF(ISERROR($S741),"",OFFSET('Smelter Reference List'!$C$4,$S741-4,0)&amp;"")</f>
        <v/>
      </c>
      <c r="E741" s="161" t="str">
        <f ca="1">IF(ISERROR($S741),"",OFFSET('Smelter Reference List'!$D$4,$S741-4,0)&amp;"")</f>
        <v/>
      </c>
      <c r="F741" s="161" t="str">
        <f ca="1">IF(ISERROR($S741),"",OFFSET('Smelter Reference List'!$E$4,$S741-4,0))</f>
        <v/>
      </c>
      <c r="G741" s="161" t="str">
        <f ca="1">IF(C741=$U$4,"Enter smelter details", IF(ISERROR($S741),"",OFFSET('Smelter Reference List'!$F$4,$S741-4,0)))</f>
        <v/>
      </c>
      <c r="H741" s="247" t="str">
        <f ca="1">IF(ISERROR($S741),"",OFFSET('Smelter Reference List'!$G$4,$S741-4,0))</f>
        <v/>
      </c>
      <c r="I741" s="248" t="str">
        <f ca="1">IF(ISERROR($S741),"",OFFSET('Smelter Reference List'!$H$4,$S741-4,0))</f>
        <v/>
      </c>
      <c r="J741" s="248" t="str">
        <f ca="1">IF(ISERROR($S741),"",OFFSET('Smelter Reference List'!$I$4,$S741-4,0))</f>
        <v/>
      </c>
      <c r="K741" s="245"/>
      <c r="L741" s="245"/>
      <c r="M741" s="245"/>
      <c r="N741" s="245"/>
      <c r="O741" s="245"/>
      <c r="P741" s="245"/>
      <c r="Q741" s="246"/>
      <c r="R741" s="233"/>
      <c r="S741" s="234" t="e">
        <f>IF(C741="",NA(),MATCH($B741&amp;$C741,'Smelter Reference List'!$J:$J,0))</f>
        <v>#N/A</v>
      </c>
      <c r="T741" s="235"/>
      <c r="U741" s="235">
        <f t="shared" ca="1" si="24"/>
        <v>0</v>
      </c>
      <c r="V741" s="235"/>
      <c r="W741" s="235"/>
      <c r="Y741" s="228" t="str">
        <f t="shared" si="25"/>
        <v/>
      </c>
    </row>
    <row r="742" spans="1:25" s="228" customFormat="1" ht="20.25">
      <c r="A742" s="257"/>
      <c r="B742" s="232" t="str">
        <f>IF(LEN(A742)=0,"",INDEX('Smelter Reference List'!$A:$A,MATCH($A742,'Smelter Reference List'!$E:$E,0)))</f>
        <v/>
      </c>
      <c r="C742" s="297" t="str">
        <f>IF(LEN(A742)=0,"",INDEX('Smelter Reference List'!$C:$C,MATCH($A742,'Smelter Reference List'!$E:$E,0)))</f>
        <v/>
      </c>
      <c r="D742" s="161" t="str">
        <f ca="1">IF(ISERROR($S742),"",OFFSET('Smelter Reference List'!$C$4,$S742-4,0)&amp;"")</f>
        <v/>
      </c>
      <c r="E742" s="161" t="str">
        <f ca="1">IF(ISERROR($S742),"",OFFSET('Smelter Reference List'!$D$4,$S742-4,0)&amp;"")</f>
        <v/>
      </c>
      <c r="F742" s="161" t="str">
        <f ca="1">IF(ISERROR($S742),"",OFFSET('Smelter Reference List'!$E$4,$S742-4,0))</f>
        <v/>
      </c>
      <c r="G742" s="161" t="str">
        <f ca="1">IF(C742=$U$4,"Enter smelter details", IF(ISERROR($S742),"",OFFSET('Smelter Reference List'!$F$4,$S742-4,0)))</f>
        <v/>
      </c>
      <c r="H742" s="247" t="str">
        <f ca="1">IF(ISERROR($S742),"",OFFSET('Smelter Reference List'!$G$4,$S742-4,0))</f>
        <v/>
      </c>
      <c r="I742" s="248" t="str">
        <f ca="1">IF(ISERROR($S742),"",OFFSET('Smelter Reference List'!$H$4,$S742-4,0))</f>
        <v/>
      </c>
      <c r="J742" s="248" t="str">
        <f ca="1">IF(ISERROR($S742),"",OFFSET('Smelter Reference List'!$I$4,$S742-4,0))</f>
        <v/>
      </c>
      <c r="K742" s="245"/>
      <c r="L742" s="245"/>
      <c r="M742" s="245"/>
      <c r="N742" s="245"/>
      <c r="O742" s="245"/>
      <c r="P742" s="245"/>
      <c r="Q742" s="246"/>
      <c r="R742" s="233"/>
      <c r="S742" s="234" t="e">
        <f>IF(C742="",NA(),MATCH($B742&amp;$C742,'Smelter Reference List'!$J:$J,0))</f>
        <v>#N/A</v>
      </c>
      <c r="T742" s="235"/>
      <c r="U742" s="235">
        <f t="shared" ca="1" si="24"/>
        <v>0</v>
      </c>
      <c r="V742" s="235"/>
      <c r="W742" s="235"/>
      <c r="Y742" s="228" t="str">
        <f t="shared" si="25"/>
        <v/>
      </c>
    </row>
    <row r="743" spans="1:25" s="228" customFormat="1" ht="20.25">
      <c r="A743" s="257"/>
      <c r="B743" s="232" t="str">
        <f>IF(LEN(A743)=0,"",INDEX('Smelter Reference List'!$A:$A,MATCH($A743,'Smelter Reference List'!$E:$E,0)))</f>
        <v/>
      </c>
      <c r="C743" s="297" t="str">
        <f>IF(LEN(A743)=0,"",INDEX('Smelter Reference List'!$C:$C,MATCH($A743,'Smelter Reference List'!$E:$E,0)))</f>
        <v/>
      </c>
      <c r="D743" s="161" t="str">
        <f ca="1">IF(ISERROR($S743),"",OFFSET('Smelter Reference List'!$C$4,$S743-4,0)&amp;"")</f>
        <v/>
      </c>
      <c r="E743" s="161" t="str">
        <f ca="1">IF(ISERROR($S743),"",OFFSET('Smelter Reference List'!$D$4,$S743-4,0)&amp;"")</f>
        <v/>
      </c>
      <c r="F743" s="161" t="str">
        <f ca="1">IF(ISERROR($S743),"",OFFSET('Smelter Reference List'!$E$4,$S743-4,0))</f>
        <v/>
      </c>
      <c r="G743" s="161" t="str">
        <f ca="1">IF(C743=$U$4,"Enter smelter details", IF(ISERROR($S743),"",OFFSET('Smelter Reference List'!$F$4,$S743-4,0)))</f>
        <v/>
      </c>
      <c r="H743" s="247" t="str">
        <f ca="1">IF(ISERROR($S743),"",OFFSET('Smelter Reference List'!$G$4,$S743-4,0))</f>
        <v/>
      </c>
      <c r="I743" s="248" t="str">
        <f ca="1">IF(ISERROR($S743),"",OFFSET('Smelter Reference List'!$H$4,$S743-4,0))</f>
        <v/>
      </c>
      <c r="J743" s="248" t="str">
        <f ca="1">IF(ISERROR($S743),"",OFFSET('Smelter Reference List'!$I$4,$S743-4,0))</f>
        <v/>
      </c>
      <c r="K743" s="245"/>
      <c r="L743" s="245"/>
      <c r="M743" s="245"/>
      <c r="N743" s="245"/>
      <c r="O743" s="245"/>
      <c r="P743" s="245"/>
      <c r="Q743" s="246"/>
      <c r="R743" s="233"/>
      <c r="S743" s="234" t="e">
        <f>IF(C743="",NA(),MATCH($B743&amp;$C743,'Smelter Reference List'!$J:$J,0))</f>
        <v>#N/A</v>
      </c>
      <c r="T743" s="235"/>
      <c r="U743" s="235">
        <f t="shared" ca="1" si="24"/>
        <v>0</v>
      </c>
      <c r="V743" s="235"/>
      <c r="W743" s="235"/>
      <c r="Y743" s="228" t="str">
        <f t="shared" si="25"/>
        <v/>
      </c>
    </row>
    <row r="744" spans="1:25" s="228" customFormat="1" ht="20.25">
      <c r="A744" s="257"/>
      <c r="B744" s="232" t="str">
        <f>IF(LEN(A744)=0,"",INDEX('Smelter Reference List'!$A:$A,MATCH($A744,'Smelter Reference List'!$E:$E,0)))</f>
        <v/>
      </c>
      <c r="C744" s="297" t="str">
        <f>IF(LEN(A744)=0,"",INDEX('Smelter Reference List'!$C:$C,MATCH($A744,'Smelter Reference List'!$E:$E,0)))</f>
        <v/>
      </c>
      <c r="D744" s="161" t="str">
        <f ca="1">IF(ISERROR($S744),"",OFFSET('Smelter Reference List'!$C$4,$S744-4,0)&amp;"")</f>
        <v/>
      </c>
      <c r="E744" s="161" t="str">
        <f ca="1">IF(ISERROR($S744),"",OFFSET('Smelter Reference List'!$D$4,$S744-4,0)&amp;"")</f>
        <v/>
      </c>
      <c r="F744" s="161" t="str">
        <f ca="1">IF(ISERROR($S744),"",OFFSET('Smelter Reference List'!$E$4,$S744-4,0))</f>
        <v/>
      </c>
      <c r="G744" s="161" t="str">
        <f ca="1">IF(C744=$U$4,"Enter smelter details", IF(ISERROR($S744),"",OFFSET('Smelter Reference List'!$F$4,$S744-4,0)))</f>
        <v/>
      </c>
      <c r="H744" s="247" t="str">
        <f ca="1">IF(ISERROR($S744),"",OFFSET('Smelter Reference List'!$G$4,$S744-4,0))</f>
        <v/>
      </c>
      <c r="I744" s="248" t="str">
        <f ca="1">IF(ISERROR($S744),"",OFFSET('Smelter Reference List'!$H$4,$S744-4,0))</f>
        <v/>
      </c>
      <c r="J744" s="248" t="str">
        <f ca="1">IF(ISERROR($S744),"",OFFSET('Smelter Reference List'!$I$4,$S744-4,0))</f>
        <v/>
      </c>
      <c r="K744" s="245"/>
      <c r="L744" s="245"/>
      <c r="M744" s="245"/>
      <c r="N744" s="245"/>
      <c r="O744" s="245"/>
      <c r="P744" s="245"/>
      <c r="Q744" s="246"/>
      <c r="R744" s="233"/>
      <c r="S744" s="234" t="e">
        <f>IF(C744="",NA(),MATCH($B744&amp;$C744,'Smelter Reference List'!$J:$J,0))</f>
        <v>#N/A</v>
      </c>
      <c r="T744" s="235"/>
      <c r="U744" s="235">
        <f t="shared" ca="1" si="24"/>
        <v>0</v>
      </c>
      <c r="V744" s="235"/>
      <c r="W744" s="235"/>
      <c r="Y744" s="228" t="str">
        <f t="shared" si="25"/>
        <v/>
      </c>
    </row>
    <row r="745" spans="1:25" s="228" customFormat="1" ht="20.25">
      <c r="A745" s="257"/>
      <c r="B745" s="232" t="str">
        <f>IF(LEN(A745)=0,"",INDEX('Smelter Reference List'!$A:$A,MATCH($A745,'Smelter Reference List'!$E:$E,0)))</f>
        <v/>
      </c>
      <c r="C745" s="297" t="str">
        <f>IF(LEN(A745)=0,"",INDEX('Smelter Reference List'!$C:$C,MATCH($A745,'Smelter Reference List'!$E:$E,0)))</f>
        <v/>
      </c>
      <c r="D745" s="161" t="str">
        <f ca="1">IF(ISERROR($S745),"",OFFSET('Smelter Reference List'!$C$4,$S745-4,0)&amp;"")</f>
        <v/>
      </c>
      <c r="E745" s="161" t="str">
        <f ca="1">IF(ISERROR($S745),"",OFFSET('Smelter Reference List'!$D$4,$S745-4,0)&amp;"")</f>
        <v/>
      </c>
      <c r="F745" s="161" t="str">
        <f ca="1">IF(ISERROR($S745),"",OFFSET('Smelter Reference List'!$E$4,$S745-4,0))</f>
        <v/>
      </c>
      <c r="G745" s="161" t="str">
        <f ca="1">IF(C745=$U$4,"Enter smelter details", IF(ISERROR($S745),"",OFFSET('Smelter Reference List'!$F$4,$S745-4,0)))</f>
        <v/>
      </c>
      <c r="H745" s="247" t="str">
        <f ca="1">IF(ISERROR($S745),"",OFFSET('Smelter Reference List'!$G$4,$S745-4,0))</f>
        <v/>
      </c>
      <c r="I745" s="248" t="str">
        <f ca="1">IF(ISERROR($S745),"",OFFSET('Smelter Reference List'!$H$4,$S745-4,0))</f>
        <v/>
      </c>
      <c r="J745" s="248" t="str">
        <f ca="1">IF(ISERROR($S745),"",OFFSET('Smelter Reference List'!$I$4,$S745-4,0))</f>
        <v/>
      </c>
      <c r="K745" s="245"/>
      <c r="L745" s="245"/>
      <c r="M745" s="245"/>
      <c r="N745" s="245"/>
      <c r="O745" s="245"/>
      <c r="P745" s="245"/>
      <c r="Q745" s="246"/>
      <c r="R745" s="233"/>
      <c r="S745" s="234" t="e">
        <f>IF(C745="",NA(),MATCH($B745&amp;$C745,'Smelter Reference List'!$J:$J,0))</f>
        <v>#N/A</v>
      </c>
      <c r="T745" s="235"/>
      <c r="U745" s="235">
        <f t="shared" ca="1" si="24"/>
        <v>0</v>
      </c>
      <c r="V745" s="235"/>
      <c r="W745" s="235"/>
      <c r="Y745" s="228" t="str">
        <f t="shared" si="25"/>
        <v/>
      </c>
    </row>
    <row r="746" spans="1:25" s="228" customFormat="1" ht="20.25">
      <c r="A746" s="257"/>
      <c r="B746" s="232" t="str">
        <f>IF(LEN(A746)=0,"",INDEX('Smelter Reference List'!$A:$A,MATCH($A746,'Smelter Reference List'!$E:$E,0)))</f>
        <v/>
      </c>
      <c r="C746" s="297" t="str">
        <f>IF(LEN(A746)=0,"",INDEX('Smelter Reference List'!$C:$C,MATCH($A746,'Smelter Reference List'!$E:$E,0)))</f>
        <v/>
      </c>
      <c r="D746" s="161" t="str">
        <f ca="1">IF(ISERROR($S746),"",OFFSET('Smelter Reference List'!$C$4,$S746-4,0)&amp;"")</f>
        <v/>
      </c>
      <c r="E746" s="161" t="str">
        <f ca="1">IF(ISERROR($S746),"",OFFSET('Smelter Reference List'!$D$4,$S746-4,0)&amp;"")</f>
        <v/>
      </c>
      <c r="F746" s="161" t="str">
        <f ca="1">IF(ISERROR($S746),"",OFFSET('Smelter Reference List'!$E$4,$S746-4,0))</f>
        <v/>
      </c>
      <c r="G746" s="161" t="str">
        <f ca="1">IF(C746=$U$4,"Enter smelter details", IF(ISERROR($S746),"",OFFSET('Smelter Reference List'!$F$4,$S746-4,0)))</f>
        <v/>
      </c>
      <c r="H746" s="247" t="str">
        <f ca="1">IF(ISERROR($S746),"",OFFSET('Smelter Reference List'!$G$4,$S746-4,0))</f>
        <v/>
      </c>
      <c r="I746" s="248" t="str">
        <f ca="1">IF(ISERROR($S746),"",OFFSET('Smelter Reference List'!$H$4,$S746-4,0))</f>
        <v/>
      </c>
      <c r="J746" s="248" t="str">
        <f ca="1">IF(ISERROR($S746),"",OFFSET('Smelter Reference List'!$I$4,$S746-4,0))</f>
        <v/>
      </c>
      <c r="K746" s="245"/>
      <c r="L746" s="245"/>
      <c r="M746" s="245"/>
      <c r="N746" s="245"/>
      <c r="O746" s="245"/>
      <c r="P746" s="245"/>
      <c r="Q746" s="246"/>
      <c r="R746" s="233"/>
      <c r="S746" s="234" t="e">
        <f>IF(C746="",NA(),MATCH($B746&amp;$C746,'Smelter Reference List'!$J:$J,0))</f>
        <v>#N/A</v>
      </c>
      <c r="T746" s="235"/>
      <c r="U746" s="235">
        <f t="shared" ca="1" si="24"/>
        <v>0</v>
      </c>
      <c r="V746" s="235"/>
      <c r="W746" s="235"/>
      <c r="Y746" s="228" t="str">
        <f t="shared" si="25"/>
        <v/>
      </c>
    </row>
    <row r="747" spans="1:25" s="228" customFormat="1" ht="20.25">
      <c r="A747" s="257"/>
      <c r="B747" s="232" t="str">
        <f>IF(LEN(A747)=0,"",INDEX('Smelter Reference List'!$A:$A,MATCH($A747,'Smelter Reference List'!$E:$E,0)))</f>
        <v/>
      </c>
      <c r="C747" s="297" t="str">
        <f>IF(LEN(A747)=0,"",INDEX('Smelter Reference List'!$C:$C,MATCH($A747,'Smelter Reference List'!$E:$E,0)))</f>
        <v/>
      </c>
      <c r="D747" s="161" t="str">
        <f ca="1">IF(ISERROR($S747),"",OFFSET('Smelter Reference List'!$C$4,$S747-4,0)&amp;"")</f>
        <v/>
      </c>
      <c r="E747" s="161" t="str">
        <f ca="1">IF(ISERROR($S747),"",OFFSET('Smelter Reference List'!$D$4,$S747-4,0)&amp;"")</f>
        <v/>
      </c>
      <c r="F747" s="161" t="str">
        <f ca="1">IF(ISERROR($S747),"",OFFSET('Smelter Reference List'!$E$4,$S747-4,0))</f>
        <v/>
      </c>
      <c r="G747" s="161" t="str">
        <f ca="1">IF(C747=$U$4,"Enter smelter details", IF(ISERROR($S747),"",OFFSET('Smelter Reference List'!$F$4,$S747-4,0)))</f>
        <v/>
      </c>
      <c r="H747" s="247" t="str">
        <f ca="1">IF(ISERROR($S747),"",OFFSET('Smelter Reference List'!$G$4,$S747-4,0))</f>
        <v/>
      </c>
      <c r="I747" s="248" t="str">
        <f ca="1">IF(ISERROR($S747),"",OFFSET('Smelter Reference List'!$H$4,$S747-4,0))</f>
        <v/>
      </c>
      <c r="J747" s="248" t="str">
        <f ca="1">IF(ISERROR($S747),"",OFFSET('Smelter Reference List'!$I$4,$S747-4,0))</f>
        <v/>
      </c>
      <c r="K747" s="245"/>
      <c r="L747" s="245"/>
      <c r="M747" s="245"/>
      <c r="N747" s="245"/>
      <c r="O747" s="245"/>
      <c r="P747" s="245"/>
      <c r="Q747" s="246"/>
      <c r="R747" s="233"/>
      <c r="S747" s="234" t="e">
        <f>IF(C747="",NA(),MATCH($B747&amp;$C747,'Smelter Reference List'!$J:$J,0))</f>
        <v>#N/A</v>
      </c>
      <c r="T747" s="235"/>
      <c r="U747" s="235">
        <f t="shared" ca="1" si="24"/>
        <v>0</v>
      </c>
      <c r="V747" s="235"/>
      <c r="W747" s="235"/>
      <c r="Y747" s="228" t="str">
        <f t="shared" si="25"/>
        <v/>
      </c>
    </row>
    <row r="748" spans="1:25" s="228" customFormat="1" ht="20.25">
      <c r="A748" s="257"/>
      <c r="B748" s="232" t="str">
        <f>IF(LEN(A748)=0,"",INDEX('Smelter Reference List'!$A:$A,MATCH($A748,'Smelter Reference List'!$E:$E,0)))</f>
        <v/>
      </c>
      <c r="C748" s="297" t="str">
        <f>IF(LEN(A748)=0,"",INDEX('Smelter Reference List'!$C:$C,MATCH($A748,'Smelter Reference List'!$E:$E,0)))</f>
        <v/>
      </c>
      <c r="D748" s="161" t="str">
        <f ca="1">IF(ISERROR($S748),"",OFFSET('Smelter Reference List'!$C$4,$S748-4,0)&amp;"")</f>
        <v/>
      </c>
      <c r="E748" s="161" t="str">
        <f ca="1">IF(ISERROR($S748),"",OFFSET('Smelter Reference List'!$D$4,$S748-4,0)&amp;"")</f>
        <v/>
      </c>
      <c r="F748" s="161" t="str">
        <f ca="1">IF(ISERROR($S748),"",OFFSET('Smelter Reference List'!$E$4,$S748-4,0))</f>
        <v/>
      </c>
      <c r="G748" s="161" t="str">
        <f ca="1">IF(C748=$U$4,"Enter smelter details", IF(ISERROR($S748),"",OFFSET('Smelter Reference List'!$F$4,$S748-4,0)))</f>
        <v/>
      </c>
      <c r="H748" s="247" t="str">
        <f ca="1">IF(ISERROR($S748),"",OFFSET('Smelter Reference List'!$G$4,$S748-4,0))</f>
        <v/>
      </c>
      <c r="I748" s="248" t="str">
        <f ca="1">IF(ISERROR($S748),"",OFFSET('Smelter Reference List'!$H$4,$S748-4,0))</f>
        <v/>
      </c>
      <c r="J748" s="248" t="str">
        <f ca="1">IF(ISERROR($S748),"",OFFSET('Smelter Reference List'!$I$4,$S748-4,0))</f>
        <v/>
      </c>
      <c r="K748" s="245"/>
      <c r="L748" s="245"/>
      <c r="M748" s="245"/>
      <c r="N748" s="245"/>
      <c r="O748" s="245"/>
      <c r="P748" s="245"/>
      <c r="Q748" s="246"/>
      <c r="R748" s="233"/>
      <c r="S748" s="234" t="e">
        <f>IF(C748="",NA(),MATCH($B748&amp;$C748,'Smelter Reference List'!$J:$J,0))</f>
        <v>#N/A</v>
      </c>
      <c r="T748" s="235"/>
      <c r="U748" s="235">
        <f t="shared" ca="1" si="24"/>
        <v>0</v>
      </c>
      <c r="V748" s="235"/>
      <c r="W748" s="235"/>
      <c r="Y748" s="228" t="str">
        <f t="shared" si="25"/>
        <v/>
      </c>
    </row>
    <row r="749" spans="1:25" s="228" customFormat="1" ht="20.25">
      <c r="A749" s="257"/>
      <c r="B749" s="232" t="str">
        <f>IF(LEN(A749)=0,"",INDEX('Smelter Reference List'!$A:$A,MATCH($A749,'Smelter Reference List'!$E:$E,0)))</f>
        <v/>
      </c>
      <c r="C749" s="297" t="str">
        <f>IF(LEN(A749)=0,"",INDEX('Smelter Reference List'!$C:$C,MATCH($A749,'Smelter Reference List'!$E:$E,0)))</f>
        <v/>
      </c>
      <c r="D749" s="161" t="str">
        <f ca="1">IF(ISERROR($S749),"",OFFSET('Smelter Reference List'!$C$4,$S749-4,0)&amp;"")</f>
        <v/>
      </c>
      <c r="E749" s="161" t="str">
        <f ca="1">IF(ISERROR($S749),"",OFFSET('Smelter Reference List'!$D$4,$S749-4,0)&amp;"")</f>
        <v/>
      </c>
      <c r="F749" s="161" t="str">
        <f ca="1">IF(ISERROR($S749),"",OFFSET('Smelter Reference List'!$E$4,$S749-4,0))</f>
        <v/>
      </c>
      <c r="G749" s="161" t="str">
        <f ca="1">IF(C749=$U$4,"Enter smelter details", IF(ISERROR($S749),"",OFFSET('Smelter Reference List'!$F$4,$S749-4,0)))</f>
        <v/>
      </c>
      <c r="H749" s="247" t="str">
        <f ca="1">IF(ISERROR($S749),"",OFFSET('Smelter Reference List'!$G$4,$S749-4,0))</f>
        <v/>
      </c>
      <c r="I749" s="248" t="str">
        <f ca="1">IF(ISERROR($S749),"",OFFSET('Smelter Reference List'!$H$4,$S749-4,0))</f>
        <v/>
      </c>
      <c r="J749" s="248" t="str">
        <f ca="1">IF(ISERROR($S749),"",OFFSET('Smelter Reference List'!$I$4,$S749-4,0))</f>
        <v/>
      </c>
      <c r="K749" s="245"/>
      <c r="L749" s="245"/>
      <c r="M749" s="245"/>
      <c r="N749" s="245"/>
      <c r="O749" s="245"/>
      <c r="P749" s="245"/>
      <c r="Q749" s="246"/>
      <c r="R749" s="233"/>
      <c r="S749" s="234" t="e">
        <f>IF(C749="",NA(),MATCH($B749&amp;$C749,'Smelter Reference List'!$J:$J,0))</f>
        <v>#N/A</v>
      </c>
      <c r="T749" s="235"/>
      <c r="U749" s="235">
        <f t="shared" ca="1" si="24"/>
        <v>0</v>
      </c>
      <c r="V749" s="235"/>
      <c r="W749" s="235"/>
      <c r="Y749" s="228" t="str">
        <f t="shared" si="25"/>
        <v/>
      </c>
    </row>
    <row r="750" spans="1:25" s="228" customFormat="1" ht="20.25">
      <c r="A750" s="257"/>
      <c r="B750" s="232" t="str">
        <f>IF(LEN(A750)=0,"",INDEX('Smelter Reference List'!$A:$A,MATCH($A750,'Smelter Reference List'!$E:$E,0)))</f>
        <v/>
      </c>
      <c r="C750" s="297" t="str">
        <f>IF(LEN(A750)=0,"",INDEX('Smelter Reference List'!$C:$C,MATCH($A750,'Smelter Reference List'!$E:$E,0)))</f>
        <v/>
      </c>
      <c r="D750" s="161" t="str">
        <f ca="1">IF(ISERROR($S750),"",OFFSET('Smelter Reference List'!$C$4,$S750-4,0)&amp;"")</f>
        <v/>
      </c>
      <c r="E750" s="161" t="str">
        <f ca="1">IF(ISERROR($S750),"",OFFSET('Smelter Reference List'!$D$4,$S750-4,0)&amp;"")</f>
        <v/>
      </c>
      <c r="F750" s="161" t="str">
        <f ca="1">IF(ISERROR($S750),"",OFFSET('Smelter Reference List'!$E$4,$S750-4,0))</f>
        <v/>
      </c>
      <c r="G750" s="161" t="str">
        <f ca="1">IF(C750=$U$4,"Enter smelter details", IF(ISERROR($S750),"",OFFSET('Smelter Reference List'!$F$4,$S750-4,0)))</f>
        <v/>
      </c>
      <c r="H750" s="247" t="str">
        <f ca="1">IF(ISERROR($S750),"",OFFSET('Smelter Reference List'!$G$4,$S750-4,0))</f>
        <v/>
      </c>
      <c r="I750" s="248" t="str">
        <f ca="1">IF(ISERROR($S750),"",OFFSET('Smelter Reference List'!$H$4,$S750-4,0))</f>
        <v/>
      </c>
      <c r="J750" s="248" t="str">
        <f ca="1">IF(ISERROR($S750),"",OFFSET('Smelter Reference List'!$I$4,$S750-4,0))</f>
        <v/>
      </c>
      <c r="K750" s="245"/>
      <c r="L750" s="245"/>
      <c r="M750" s="245"/>
      <c r="N750" s="245"/>
      <c r="O750" s="245"/>
      <c r="P750" s="245"/>
      <c r="Q750" s="246"/>
      <c r="R750" s="233"/>
      <c r="S750" s="234" t="e">
        <f>IF(C750="",NA(),MATCH($B750&amp;$C750,'Smelter Reference List'!$J:$J,0))</f>
        <v>#N/A</v>
      </c>
      <c r="T750" s="235"/>
      <c r="U750" s="235">
        <f t="shared" ca="1" si="24"/>
        <v>0</v>
      </c>
      <c r="V750" s="235"/>
      <c r="W750" s="235"/>
      <c r="Y750" s="228" t="str">
        <f t="shared" si="25"/>
        <v/>
      </c>
    </row>
    <row r="751" spans="1:25" s="228" customFormat="1" ht="20.25">
      <c r="A751" s="257"/>
      <c r="B751" s="232" t="str">
        <f>IF(LEN(A751)=0,"",INDEX('Smelter Reference List'!$A:$A,MATCH($A751,'Smelter Reference List'!$E:$E,0)))</f>
        <v/>
      </c>
      <c r="C751" s="297" t="str">
        <f>IF(LEN(A751)=0,"",INDEX('Smelter Reference List'!$C:$C,MATCH($A751,'Smelter Reference List'!$E:$E,0)))</f>
        <v/>
      </c>
      <c r="D751" s="161" t="str">
        <f ca="1">IF(ISERROR($S751),"",OFFSET('Smelter Reference List'!$C$4,$S751-4,0)&amp;"")</f>
        <v/>
      </c>
      <c r="E751" s="161" t="str">
        <f ca="1">IF(ISERROR($S751),"",OFFSET('Smelter Reference List'!$D$4,$S751-4,0)&amp;"")</f>
        <v/>
      </c>
      <c r="F751" s="161" t="str">
        <f ca="1">IF(ISERROR($S751),"",OFFSET('Smelter Reference List'!$E$4,$S751-4,0))</f>
        <v/>
      </c>
      <c r="G751" s="161" t="str">
        <f ca="1">IF(C751=$U$4,"Enter smelter details", IF(ISERROR($S751),"",OFFSET('Smelter Reference List'!$F$4,$S751-4,0)))</f>
        <v/>
      </c>
      <c r="H751" s="247" t="str">
        <f ca="1">IF(ISERROR($S751),"",OFFSET('Smelter Reference List'!$G$4,$S751-4,0))</f>
        <v/>
      </c>
      <c r="I751" s="248" t="str">
        <f ca="1">IF(ISERROR($S751),"",OFFSET('Smelter Reference List'!$H$4,$S751-4,0))</f>
        <v/>
      </c>
      <c r="J751" s="248" t="str">
        <f ca="1">IF(ISERROR($S751),"",OFFSET('Smelter Reference List'!$I$4,$S751-4,0))</f>
        <v/>
      </c>
      <c r="K751" s="245"/>
      <c r="L751" s="245"/>
      <c r="M751" s="245"/>
      <c r="N751" s="245"/>
      <c r="O751" s="245"/>
      <c r="P751" s="245"/>
      <c r="Q751" s="246"/>
      <c r="R751" s="233"/>
      <c r="S751" s="234" t="e">
        <f>IF(C751="",NA(),MATCH($B751&amp;$C751,'Smelter Reference List'!$J:$J,0))</f>
        <v>#N/A</v>
      </c>
      <c r="T751" s="235"/>
      <c r="U751" s="235">
        <f t="shared" ca="1" si="24"/>
        <v>0</v>
      </c>
      <c r="V751" s="235"/>
      <c r="W751" s="235"/>
      <c r="Y751" s="228" t="str">
        <f t="shared" si="25"/>
        <v/>
      </c>
    </row>
    <row r="752" spans="1:25" s="228" customFormat="1" ht="20.25">
      <c r="A752" s="257"/>
      <c r="B752" s="232" t="str">
        <f>IF(LEN(A752)=0,"",INDEX('Smelter Reference List'!$A:$A,MATCH($A752,'Smelter Reference List'!$E:$E,0)))</f>
        <v/>
      </c>
      <c r="C752" s="297" t="str">
        <f>IF(LEN(A752)=0,"",INDEX('Smelter Reference List'!$C:$C,MATCH($A752,'Smelter Reference List'!$E:$E,0)))</f>
        <v/>
      </c>
      <c r="D752" s="161" t="str">
        <f ca="1">IF(ISERROR($S752),"",OFFSET('Smelter Reference List'!$C$4,$S752-4,0)&amp;"")</f>
        <v/>
      </c>
      <c r="E752" s="161" t="str">
        <f ca="1">IF(ISERROR($S752),"",OFFSET('Smelter Reference List'!$D$4,$S752-4,0)&amp;"")</f>
        <v/>
      </c>
      <c r="F752" s="161" t="str">
        <f ca="1">IF(ISERROR($S752),"",OFFSET('Smelter Reference List'!$E$4,$S752-4,0))</f>
        <v/>
      </c>
      <c r="G752" s="161" t="str">
        <f ca="1">IF(C752=$U$4,"Enter smelter details", IF(ISERROR($S752),"",OFFSET('Smelter Reference List'!$F$4,$S752-4,0)))</f>
        <v/>
      </c>
      <c r="H752" s="247" t="str">
        <f ca="1">IF(ISERROR($S752),"",OFFSET('Smelter Reference List'!$G$4,$S752-4,0))</f>
        <v/>
      </c>
      <c r="I752" s="248" t="str">
        <f ca="1">IF(ISERROR($S752),"",OFFSET('Smelter Reference List'!$H$4,$S752-4,0))</f>
        <v/>
      </c>
      <c r="J752" s="248" t="str">
        <f ca="1">IF(ISERROR($S752),"",OFFSET('Smelter Reference List'!$I$4,$S752-4,0))</f>
        <v/>
      </c>
      <c r="K752" s="245"/>
      <c r="L752" s="245"/>
      <c r="M752" s="245"/>
      <c r="N752" s="245"/>
      <c r="O752" s="245"/>
      <c r="P752" s="245"/>
      <c r="Q752" s="246"/>
      <c r="R752" s="233"/>
      <c r="S752" s="234" t="e">
        <f>IF(C752="",NA(),MATCH($B752&amp;$C752,'Smelter Reference List'!$J:$J,0))</f>
        <v>#N/A</v>
      </c>
      <c r="T752" s="235"/>
      <c r="U752" s="235">
        <f t="shared" ca="1" si="24"/>
        <v>0</v>
      </c>
      <c r="V752" s="235"/>
      <c r="W752" s="235"/>
      <c r="Y752" s="228" t="str">
        <f t="shared" si="25"/>
        <v/>
      </c>
    </row>
    <row r="753" spans="1:25" s="228" customFormat="1" ht="20.25">
      <c r="A753" s="257"/>
      <c r="B753" s="232" t="str">
        <f>IF(LEN(A753)=0,"",INDEX('Smelter Reference List'!$A:$A,MATCH($A753,'Smelter Reference List'!$E:$E,0)))</f>
        <v/>
      </c>
      <c r="C753" s="297" t="str">
        <f>IF(LEN(A753)=0,"",INDEX('Smelter Reference List'!$C:$C,MATCH($A753,'Smelter Reference List'!$E:$E,0)))</f>
        <v/>
      </c>
      <c r="D753" s="161" t="str">
        <f ca="1">IF(ISERROR($S753),"",OFFSET('Smelter Reference List'!$C$4,$S753-4,0)&amp;"")</f>
        <v/>
      </c>
      <c r="E753" s="161" t="str">
        <f ca="1">IF(ISERROR($S753),"",OFFSET('Smelter Reference List'!$D$4,$S753-4,0)&amp;"")</f>
        <v/>
      </c>
      <c r="F753" s="161" t="str">
        <f ca="1">IF(ISERROR($S753),"",OFFSET('Smelter Reference List'!$E$4,$S753-4,0))</f>
        <v/>
      </c>
      <c r="G753" s="161" t="str">
        <f ca="1">IF(C753=$U$4,"Enter smelter details", IF(ISERROR($S753),"",OFFSET('Smelter Reference List'!$F$4,$S753-4,0)))</f>
        <v/>
      </c>
      <c r="H753" s="247" t="str">
        <f ca="1">IF(ISERROR($S753),"",OFFSET('Smelter Reference List'!$G$4,$S753-4,0))</f>
        <v/>
      </c>
      <c r="I753" s="248" t="str">
        <f ca="1">IF(ISERROR($S753),"",OFFSET('Smelter Reference List'!$H$4,$S753-4,0))</f>
        <v/>
      </c>
      <c r="J753" s="248" t="str">
        <f ca="1">IF(ISERROR($S753),"",OFFSET('Smelter Reference List'!$I$4,$S753-4,0))</f>
        <v/>
      </c>
      <c r="K753" s="245"/>
      <c r="L753" s="245"/>
      <c r="M753" s="245"/>
      <c r="N753" s="245"/>
      <c r="O753" s="245"/>
      <c r="P753" s="245"/>
      <c r="Q753" s="246"/>
      <c r="R753" s="233"/>
      <c r="S753" s="234" t="e">
        <f>IF(C753="",NA(),MATCH($B753&amp;$C753,'Smelter Reference List'!$J:$J,0))</f>
        <v>#N/A</v>
      </c>
      <c r="T753" s="235"/>
      <c r="U753" s="235">
        <f t="shared" ca="1" si="24"/>
        <v>0</v>
      </c>
      <c r="V753" s="235"/>
      <c r="W753" s="235"/>
      <c r="Y753" s="228" t="str">
        <f t="shared" si="25"/>
        <v/>
      </c>
    </row>
    <row r="754" spans="1:25" s="228" customFormat="1" ht="20.25">
      <c r="A754" s="257"/>
      <c r="B754" s="232" t="str">
        <f>IF(LEN(A754)=0,"",INDEX('Smelter Reference List'!$A:$A,MATCH($A754,'Smelter Reference List'!$E:$E,0)))</f>
        <v/>
      </c>
      <c r="C754" s="297" t="str">
        <f>IF(LEN(A754)=0,"",INDEX('Smelter Reference List'!$C:$C,MATCH($A754,'Smelter Reference List'!$E:$E,0)))</f>
        <v/>
      </c>
      <c r="D754" s="161" t="str">
        <f ca="1">IF(ISERROR($S754),"",OFFSET('Smelter Reference List'!$C$4,$S754-4,0)&amp;"")</f>
        <v/>
      </c>
      <c r="E754" s="161" t="str">
        <f ca="1">IF(ISERROR($S754),"",OFFSET('Smelter Reference List'!$D$4,$S754-4,0)&amp;"")</f>
        <v/>
      </c>
      <c r="F754" s="161" t="str">
        <f ca="1">IF(ISERROR($S754),"",OFFSET('Smelter Reference List'!$E$4,$S754-4,0))</f>
        <v/>
      </c>
      <c r="G754" s="161" t="str">
        <f ca="1">IF(C754=$U$4,"Enter smelter details", IF(ISERROR($S754),"",OFFSET('Smelter Reference List'!$F$4,$S754-4,0)))</f>
        <v/>
      </c>
      <c r="H754" s="247" t="str">
        <f ca="1">IF(ISERROR($S754),"",OFFSET('Smelter Reference List'!$G$4,$S754-4,0))</f>
        <v/>
      </c>
      <c r="I754" s="248" t="str">
        <f ca="1">IF(ISERROR($S754),"",OFFSET('Smelter Reference List'!$H$4,$S754-4,0))</f>
        <v/>
      </c>
      <c r="J754" s="248" t="str">
        <f ca="1">IF(ISERROR($S754),"",OFFSET('Smelter Reference List'!$I$4,$S754-4,0))</f>
        <v/>
      </c>
      <c r="K754" s="245"/>
      <c r="L754" s="245"/>
      <c r="M754" s="245"/>
      <c r="N754" s="245"/>
      <c r="O754" s="245"/>
      <c r="P754" s="245"/>
      <c r="Q754" s="246"/>
      <c r="R754" s="233"/>
      <c r="S754" s="234" t="e">
        <f>IF(C754="",NA(),MATCH($B754&amp;$C754,'Smelter Reference List'!$J:$J,0))</f>
        <v>#N/A</v>
      </c>
      <c r="T754" s="235"/>
      <c r="U754" s="235">
        <f t="shared" ca="1" si="24"/>
        <v>0</v>
      </c>
      <c r="V754" s="235"/>
      <c r="W754" s="235"/>
      <c r="Y754" s="228" t="str">
        <f t="shared" si="25"/>
        <v/>
      </c>
    </row>
    <row r="755" spans="1:25" s="228" customFormat="1" ht="20.25">
      <c r="A755" s="257"/>
      <c r="B755" s="232" t="str">
        <f>IF(LEN(A755)=0,"",INDEX('Smelter Reference List'!$A:$A,MATCH($A755,'Smelter Reference List'!$E:$E,0)))</f>
        <v/>
      </c>
      <c r="C755" s="297" t="str">
        <f>IF(LEN(A755)=0,"",INDEX('Smelter Reference List'!$C:$C,MATCH($A755,'Smelter Reference List'!$E:$E,0)))</f>
        <v/>
      </c>
      <c r="D755" s="161" t="str">
        <f ca="1">IF(ISERROR($S755),"",OFFSET('Smelter Reference List'!$C$4,$S755-4,0)&amp;"")</f>
        <v/>
      </c>
      <c r="E755" s="161" t="str">
        <f ca="1">IF(ISERROR($S755),"",OFFSET('Smelter Reference List'!$D$4,$S755-4,0)&amp;"")</f>
        <v/>
      </c>
      <c r="F755" s="161" t="str">
        <f ca="1">IF(ISERROR($S755),"",OFFSET('Smelter Reference List'!$E$4,$S755-4,0))</f>
        <v/>
      </c>
      <c r="G755" s="161" t="str">
        <f ca="1">IF(C755=$U$4,"Enter smelter details", IF(ISERROR($S755),"",OFFSET('Smelter Reference List'!$F$4,$S755-4,0)))</f>
        <v/>
      </c>
      <c r="H755" s="247" t="str">
        <f ca="1">IF(ISERROR($S755),"",OFFSET('Smelter Reference List'!$G$4,$S755-4,0))</f>
        <v/>
      </c>
      <c r="I755" s="248" t="str">
        <f ca="1">IF(ISERROR($S755),"",OFFSET('Smelter Reference List'!$H$4,$S755-4,0))</f>
        <v/>
      </c>
      <c r="J755" s="248" t="str">
        <f ca="1">IF(ISERROR($S755),"",OFFSET('Smelter Reference List'!$I$4,$S755-4,0))</f>
        <v/>
      </c>
      <c r="K755" s="245"/>
      <c r="L755" s="245"/>
      <c r="M755" s="245"/>
      <c r="N755" s="245"/>
      <c r="O755" s="245"/>
      <c r="P755" s="245"/>
      <c r="Q755" s="246"/>
      <c r="R755" s="233"/>
      <c r="S755" s="234" t="e">
        <f>IF(C755="",NA(),MATCH($B755&amp;$C755,'Smelter Reference List'!$J:$J,0))</f>
        <v>#N/A</v>
      </c>
      <c r="T755" s="235"/>
      <c r="U755" s="235">
        <f t="shared" ca="1" si="24"/>
        <v>0</v>
      </c>
      <c r="V755" s="235"/>
      <c r="W755" s="235"/>
      <c r="Y755" s="228" t="str">
        <f t="shared" si="25"/>
        <v/>
      </c>
    </row>
    <row r="756" spans="1:25" s="228" customFormat="1" ht="20.25">
      <c r="A756" s="257"/>
      <c r="B756" s="232" t="str">
        <f>IF(LEN(A756)=0,"",INDEX('Smelter Reference List'!$A:$A,MATCH($A756,'Smelter Reference List'!$E:$E,0)))</f>
        <v/>
      </c>
      <c r="C756" s="297" t="str">
        <f>IF(LEN(A756)=0,"",INDEX('Smelter Reference List'!$C:$C,MATCH($A756,'Smelter Reference List'!$E:$E,0)))</f>
        <v/>
      </c>
      <c r="D756" s="161" t="str">
        <f ca="1">IF(ISERROR($S756),"",OFFSET('Smelter Reference List'!$C$4,$S756-4,0)&amp;"")</f>
        <v/>
      </c>
      <c r="E756" s="161" t="str">
        <f ca="1">IF(ISERROR($S756),"",OFFSET('Smelter Reference List'!$D$4,$S756-4,0)&amp;"")</f>
        <v/>
      </c>
      <c r="F756" s="161" t="str">
        <f ca="1">IF(ISERROR($S756),"",OFFSET('Smelter Reference List'!$E$4,$S756-4,0))</f>
        <v/>
      </c>
      <c r="G756" s="161" t="str">
        <f ca="1">IF(C756=$U$4,"Enter smelter details", IF(ISERROR($S756),"",OFFSET('Smelter Reference List'!$F$4,$S756-4,0)))</f>
        <v/>
      </c>
      <c r="H756" s="247" t="str">
        <f ca="1">IF(ISERROR($S756),"",OFFSET('Smelter Reference List'!$G$4,$S756-4,0))</f>
        <v/>
      </c>
      <c r="I756" s="248" t="str">
        <f ca="1">IF(ISERROR($S756),"",OFFSET('Smelter Reference List'!$H$4,$S756-4,0))</f>
        <v/>
      </c>
      <c r="J756" s="248" t="str">
        <f ca="1">IF(ISERROR($S756),"",OFFSET('Smelter Reference List'!$I$4,$S756-4,0))</f>
        <v/>
      </c>
      <c r="K756" s="245"/>
      <c r="L756" s="245"/>
      <c r="M756" s="245"/>
      <c r="N756" s="245"/>
      <c r="O756" s="245"/>
      <c r="P756" s="245"/>
      <c r="Q756" s="246"/>
      <c r="R756" s="233"/>
      <c r="S756" s="234" t="e">
        <f>IF(C756="",NA(),MATCH($B756&amp;$C756,'Smelter Reference List'!$J:$J,0))</f>
        <v>#N/A</v>
      </c>
      <c r="T756" s="235"/>
      <c r="U756" s="235">
        <f t="shared" ca="1" si="24"/>
        <v>0</v>
      </c>
      <c r="V756" s="235"/>
      <c r="W756" s="235"/>
      <c r="Y756" s="228" t="str">
        <f t="shared" si="25"/>
        <v/>
      </c>
    </row>
    <row r="757" spans="1:25" s="228" customFormat="1" ht="20.25">
      <c r="A757" s="257"/>
      <c r="B757" s="232" t="str">
        <f>IF(LEN(A757)=0,"",INDEX('Smelter Reference List'!$A:$A,MATCH($A757,'Smelter Reference List'!$E:$E,0)))</f>
        <v/>
      </c>
      <c r="C757" s="297" t="str">
        <f>IF(LEN(A757)=0,"",INDEX('Smelter Reference List'!$C:$C,MATCH($A757,'Smelter Reference List'!$E:$E,0)))</f>
        <v/>
      </c>
      <c r="D757" s="161" t="str">
        <f ca="1">IF(ISERROR($S757),"",OFFSET('Smelter Reference List'!$C$4,$S757-4,0)&amp;"")</f>
        <v/>
      </c>
      <c r="E757" s="161" t="str">
        <f ca="1">IF(ISERROR($S757),"",OFFSET('Smelter Reference List'!$D$4,$S757-4,0)&amp;"")</f>
        <v/>
      </c>
      <c r="F757" s="161" t="str">
        <f ca="1">IF(ISERROR($S757),"",OFFSET('Smelter Reference List'!$E$4,$S757-4,0))</f>
        <v/>
      </c>
      <c r="G757" s="161" t="str">
        <f ca="1">IF(C757=$U$4,"Enter smelter details", IF(ISERROR($S757),"",OFFSET('Smelter Reference List'!$F$4,$S757-4,0)))</f>
        <v/>
      </c>
      <c r="H757" s="247" t="str">
        <f ca="1">IF(ISERROR($S757),"",OFFSET('Smelter Reference List'!$G$4,$S757-4,0))</f>
        <v/>
      </c>
      <c r="I757" s="248" t="str">
        <f ca="1">IF(ISERROR($S757),"",OFFSET('Smelter Reference List'!$H$4,$S757-4,0))</f>
        <v/>
      </c>
      <c r="J757" s="248" t="str">
        <f ca="1">IF(ISERROR($S757),"",OFFSET('Smelter Reference List'!$I$4,$S757-4,0))</f>
        <v/>
      </c>
      <c r="K757" s="245"/>
      <c r="L757" s="245"/>
      <c r="M757" s="245"/>
      <c r="N757" s="245"/>
      <c r="O757" s="245"/>
      <c r="P757" s="245"/>
      <c r="Q757" s="246"/>
      <c r="R757" s="233"/>
      <c r="S757" s="234" t="e">
        <f>IF(C757="",NA(),MATCH($B757&amp;$C757,'Smelter Reference List'!$J:$J,0))</f>
        <v>#N/A</v>
      </c>
      <c r="T757" s="235"/>
      <c r="U757" s="235">
        <f t="shared" ca="1" si="24"/>
        <v>0</v>
      </c>
      <c r="V757" s="235"/>
      <c r="W757" s="235"/>
      <c r="Y757" s="228" t="str">
        <f t="shared" si="25"/>
        <v/>
      </c>
    </row>
    <row r="758" spans="1:25" s="228" customFormat="1" ht="20.25">
      <c r="A758" s="257"/>
      <c r="B758" s="232" t="str">
        <f>IF(LEN(A758)=0,"",INDEX('Smelter Reference List'!$A:$A,MATCH($A758,'Smelter Reference List'!$E:$E,0)))</f>
        <v/>
      </c>
      <c r="C758" s="297" t="str">
        <f>IF(LEN(A758)=0,"",INDEX('Smelter Reference List'!$C:$C,MATCH($A758,'Smelter Reference List'!$E:$E,0)))</f>
        <v/>
      </c>
      <c r="D758" s="161" t="str">
        <f ca="1">IF(ISERROR($S758),"",OFFSET('Smelter Reference List'!$C$4,$S758-4,0)&amp;"")</f>
        <v/>
      </c>
      <c r="E758" s="161" t="str">
        <f ca="1">IF(ISERROR($S758),"",OFFSET('Smelter Reference List'!$D$4,$S758-4,0)&amp;"")</f>
        <v/>
      </c>
      <c r="F758" s="161" t="str">
        <f ca="1">IF(ISERROR($S758),"",OFFSET('Smelter Reference List'!$E$4,$S758-4,0))</f>
        <v/>
      </c>
      <c r="G758" s="161" t="str">
        <f ca="1">IF(C758=$U$4,"Enter smelter details", IF(ISERROR($S758),"",OFFSET('Smelter Reference List'!$F$4,$S758-4,0)))</f>
        <v/>
      </c>
      <c r="H758" s="247" t="str">
        <f ca="1">IF(ISERROR($S758),"",OFFSET('Smelter Reference List'!$G$4,$S758-4,0))</f>
        <v/>
      </c>
      <c r="I758" s="248" t="str">
        <f ca="1">IF(ISERROR($S758),"",OFFSET('Smelter Reference List'!$H$4,$S758-4,0))</f>
        <v/>
      </c>
      <c r="J758" s="248" t="str">
        <f ca="1">IF(ISERROR($S758),"",OFFSET('Smelter Reference List'!$I$4,$S758-4,0))</f>
        <v/>
      </c>
      <c r="K758" s="245"/>
      <c r="L758" s="245"/>
      <c r="M758" s="245"/>
      <c r="N758" s="245"/>
      <c r="O758" s="245"/>
      <c r="P758" s="245"/>
      <c r="Q758" s="246"/>
      <c r="R758" s="233"/>
      <c r="S758" s="234" t="e">
        <f>IF(C758="",NA(),MATCH($B758&amp;$C758,'Smelter Reference List'!$J:$J,0))</f>
        <v>#N/A</v>
      </c>
      <c r="T758" s="235"/>
      <c r="U758" s="235">
        <f t="shared" ca="1" si="24"/>
        <v>0</v>
      </c>
      <c r="V758" s="235"/>
      <c r="W758" s="235"/>
      <c r="Y758" s="228" t="str">
        <f t="shared" si="25"/>
        <v/>
      </c>
    </row>
    <row r="759" spans="1:25" s="228" customFormat="1" ht="20.25">
      <c r="A759" s="257"/>
      <c r="B759" s="232" t="str">
        <f>IF(LEN(A759)=0,"",INDEX('Smelter Reference List'!$A:$A,MATCH($A759,'Smelter Reference List'!$E:$E,0)))</f>
        <v/>
      </c>
      <c r="C759" s="297" t="str">
        <f>IF(LEN(A759)=0,"",INDEX('Smelter Reference List'!$C:$C,MATCH($A759,'Smelter Reference List'!$E:$E,0)))</f>
        <v/>
      </c>
      <c r="D759" s="161" t="str">
        <f ca="1">IF(ISERROR($S759),"",OFFSET('Smelter Reference List'!$C$4,$S759-4,0)&amp;"")</f>
        <v/>
      </c>
      <c r="E759" s="161" t="str">
        <f ca="1">IF(ISERROR($S759),"",OFFSET('Smelter Reference List'!$D$4,$S759-4,0)&amp;"")</f>
        <v/>
      </c>
      <c r="F759" s="161" t="str">
        <f ca="1">IF(ISERROR($S759),"",OFFSET('Smelter Reference List'!$E$4,$S759-4,0))</f>
        <v/>
      </c>
      <c r="G759" s="161" t="str">
        <f ca="1">IF(C759=$U$4,"Enter smelter details", IF(ISERROR($S759),"",OFFSET('Smelter Reference List'!$F$4,$S759-4,0)))</f>
        <v/>
      </c>
      <c r="H759" s="247" t="str">
        <f ca="1">IF(ISERROR($S759),"",OFFSET('Smelter Reference List'!$G$4,$S759-4,0))</f>
        <v/>
      </c>
      <c r="I759" s="248" t="str">
        <f ca="1">IF(ISERROR($S759),"",OFFSET('Smelter Reference List'!$H$4,$S759-4,0))</f>
        <v/>
      </c>
      <c r="J759" s="248" t="str">
        <f ca="1">IF(ISERROR($S759),"",OFFSET('Smelter Reference List'!$I$4,$S759-4,0))</f>
        <v/>
      </c>
      <c r="K759" s="245"/>
      <c r="L759" s="245"/>
      <c r="M759" s="245"/>
      <c r="N759" s="245"/>
      <c r="O759" s="245"/>
      <c r="P759" s="245"/>
      <c r="Q759" s="246"/>
      <c r="R759" s="233"/>
      <c r="S759" s="234" t="e">
        <f>IF(C759="",NA(),MATCH($B759&amp;$C759,'Smelter Reference List'!$J:$J,0))</f>
        <v>#N/A</v>
      </c>
      <c r="T759" s="235"/>
      <c r="U759" s="235">
        <f t="shared" ca="1" si="24"/>
        <v>0</v>
      </c>
      <c r="V759" s="235"/>
      <c r="W759" s="235"/>
      <c r="Y759" s="228" t="str">
        <f t="shared" si="25"/>
        <v/>
      </c>
    </row>
    <row r="760" spans="1:25" s="228" customFormat="1" ht="20.25">
      <c r="A760" s="257"/>
      <c r="B760" s="232" t="str">
        <f>IF(LEN(A760)=0,"",INDEX('Smelter Reference List'!$A:$A,MATCH($A760,'Smelter Reference List'!$E:$E,0)))</f>
        <v/>
      </c>
      <c r="C760" s="297" t="str">
        <f>IF(LEN(A760)=0,"",INDEX('Smelter Reference List'!$C:$C,MATCH($A760,'Smelter Reference List'!$E:$E,0)))</f>
        <v/>
      </c>
      <c r="D760" s="161" t="str">
        <f ca="1">IF(ISERROR($S760),"",OFFSET('Smelter Reference List'!$C$4,$S760-4,0)&amp;"")</f>
        <v/>
      </c>
      <c r="E760" s="161" t="str">
        <f ca="1">IF(ISERROR($S760),"",OFFSET('Smelter Reference List'!$D$4,$S760-4,0)&amp;"")</f>
        <v/>
      </c>
      <c r="F760" s="161" t="str">
        <f ca="1">IF(ISERROR($S760),"",OFFSET('Smelter Reference List'!$E$4,$S760-4,0))</f>
        <v/>
      </c>
      <c r="G760" s="161" t="str">
        <f ca="1">IF(C760=$U$4,"Enter smelter details", IF(ISERROR($S760),"",OFFSET('Smelter Reference List'!$F$4,$S760-4,0)))</f>
        <v/>
      </c>
      <c r="H760" s="247" t="str">
        <f ca="1">IF(ISERROR($S760),"",OFFSET('Smelter Reference List'!$G$4,$S760-4,0))</f>
        <v/>
      </c>
      <c r="I760" s="248" t="str">
        <f ca="1">IF(ISERROR($S760),"",OFFSET('Smelter Reference List'!$H$4,$S760-4,0))</f>
        <v/>
      </c>
      <c r="J760" s="248" t="str">
        <f ca="1">IF(ISERROR($S760),"",OFFSET('Smelter Reference List'!$I$4,$S760-4,0))</f>
        <v/>
      </c>
      <c r="K760" s="245"/>
      <c r="L760" s="245"/>
      <c r="M760" s="245"/>
      <c r="N760" s="245"/>
      <c r="O760" s="245"/>
      <c r="P760" s="245"/>
      <c r="Q760" s="246"/>
      <c r="R760" s="233"/>
      <c r="S760" s="234" t="e">
        <f>IF(C760="",NA(),MATCH($B760&amp;$C760,'Smelter Reference List'!$J:$J,0))</f>
        <v>#N/A</v>
      </c>
      <c r="T760" s="235"/>
      <c r="U760" s="235">
        <f t="shared" ca="1" si="24"/>
        <v>0</v>
      </c>
      <c r="V760" s="235"/>
      <c r="W760" s="235"/>
      <c r="Y760" s="228" t="str">
        <f t="shared" si="25"/>
        <v/>
      </c>
    </row>
    <row r="761" spans="1:25" s="228" customFormat="1" ht="20.25">
      <c r="A761" s="257"/>
      <c r="B761" s="232" t="str">
        <f>IF(LEN(A761)=0,"",INDEX('Smelter Reference List'!$A:$A,MATCH($A761,'Smelter Reference List'!$E:$E,0)))</f>
        <v/>
      </c>
      <c r="C761" s="297" t="str">
        <f>IF(LEN(A761)=0,"",INDEX('Smelter Reference List'!$C:$C,MATCH($A761,'Smelter Reference List'!$E:$E,0)))</f>
        <v/>
      </c>
      <c r="D761" s="161" t="str">
        <f ca="1">IF(ISERROR($S761),"",OFFSET('Smelter Reference List'!$C$4,$S761-4,0)&amp;"")</f>
        <v/>
      </c>
      <c r="E761" s="161" t="str">
        <f ca="1">IF(ISERROR($S761),"",OFFSET('Smelter Reference List'!$D$4,$S761-4,0)&amp;"")</f>
        <v/>
      </c>
      <c r="F761" s="161" t="str">
        <f ca="1">IF(ISERROR($S761),"",OFFSET('Smelter Reference List'!$E$4,$S761-4,0))</f>
        <v/>
      </c>
      <c r="G761" s="161" t="str">
        <f ca="1">IF(C761=$U$4,"Enter smelter details", IF(ISERROR($S761),"",OFFSET('Smelter Reference List'!$F$4,$S761-4,0)))</f>
        <v/>
      </c>
      <c r="H761" s="247" t="str">
        <f ca="1">IF(ISERROR($S761),"",OFFSET('Smelter Reference List'!$G$4,$S761-4,0))</f>
        <v/>
      </c>
      <c r="I761" s="248" t="str">
        <f ca="1">IF(ISERROR($S761),"",OFFSET('Smelter Reference List'!$H$4,$S761-4,0))</f>
        <v/>
      </c>
      <c r="J761" s="248" t="str">
        <f ca="1">IF(ISERROR($S761),"",OFFSET('Smelter Reference List'!$I$4,$S761-4,0))</f>
        <v/>
      </c>
      <c r="K761" s="245"/>
      <c r="L761" s="245"/>
      <c r="M761" s="245"/>
      <c r="N761" s="245"/>
      <c r="O761" s="245"/>
      <c r="P761" s="245"/>
      <c r="Q761" s="246"/>
      <c r="R761" s="233"/>
      <c r="S761" s="234" t="e">
        <f>IF(C761="",NA(),MATCH($B761&amp;$C761,'Smelter Reference List'!$J:$J,0))</f>
        <v>#N/A</v>
      </c>
      <c r="T761" s="235"/>
      <c r="U761" s="235">
        <f t="shared" ca="1" si="24"/>
        <v>0</v>
      </c>
      <c r="V761" s="235"/>
      <c r="W761" s="235"/>
      <c r="Y761" s="228" t="str">
        <f t="shared" si="25"/>
        <v/>
      </c>
    </row>
    <row r="762" spans="1:25" s="228" customFormat="1" ht="20.25">
      <c r="A762" s="257"/>
      <c r="B762" s="232" t="str">
        <f>IF(LEN(A762)=0,"",INDEX('Smelter Reference List'!$A:$A,MATCH($A762,'Smelter Reference List'!$E:$E,0)))</f>
        <v/>
      </c>
      <c r="C762" s="297" t="str">
        <f>IF(LEN(A762)=0,"",INDEX('Smelter Reference List'!$C:$C,MATCH($A762,'Smelter Reference List'!$E:$E,0)))</f>
        <v/>
      </c>
      <c r="D762" s="161" t="str">
        <f ca="1">IF(ISERROR($S762),"",OFFSET('Smelter Reference List'!$C$4,$S762-4,0)&amp;"")</f>
        <v/>
      </c>
      <c r="E762" s="161" t="str">
        <f ca="1">IF(ISERROR($S762),"",OFFSET('Smelter Reference List'!$D$4,$S762-4,0)&amp;"")</f>
        <v/>
      </c>
      <c r="F762" s="161" t="str">
        <f ca="1">IF(ISERROR($S762),"",OFFSET('Smelter Reference List'!$E$4,$S762-4,0))</f>
        <v/>
      </c>
      <c r="G762" s="161" t="str">
        <f ca="1">IF(C762=$U$4,"Enter smelter details", IF(ISERROR($S762),"",OFFSET('Smelter Reference List'!$F$4,$S762-4,0)))</f>
        <v/>
      </c>
      <c r="H762" s="247" t="str">
        <f ca="1">IF(ISERROR($S762),"",OFFSET('Smelter Reference List'!$G$4,$S762-4,0))</f>
        <v/>
      </c>
      <c r="I762" s="248" t="str">
        <f ca="1">IF(ISERROR($S762),"",OFFSET('Smelter Reference List'!$H$4,$S762-4,0))</f>
        <v/>
      </c>
      <c r="J762" s="248" t="str">
        <f ca="1">IF(ISERROR($S762),"",OFFSET('Smelter Reference List'!$I$4,$S762-4,0))</f>
        <v/>
      </c>
      <c r="K762" s="245"/>
      <c r="L762" s="245"/>
      <c r="M762" s="245"/>
      <c r="N762" s="245"/>
      <c r="O762" s="245"/>
      <c r="P762" s="245"/>
      <c r="Q762" s="246"/>
      <c r="R762" s="233"/>
      <c r="S762" s="234" t="e">
        <f>IF(C762="",NA(),MATCH($B762&amp;$C762,'Smelter Reference List'!$J:$J,0))</f>
        <v>#N/A</v>
      </c>
      <c r="T762" s="235"/>
      <c r="U762" s="235">
        <f t="shared" ca="1" si="24"/>
        <v>0</v>
      </c>
      <c r="V762" s="235"/>
      <c r="W762" s="235"/>
      <c r="Y762" s="228" t="str">
        <f t="shared" si="25"/>
        <v/>
      </c>
    </row>
    <row r="763" spans="1:25" s="228" customFormat="1" ht="20.25">
      <c r="A763" s="257"/>
      <c r="B763" s="232" t="str">
        <f>IF(LEN(A763)=0,"",INDEX('Smelter Reference List'!$A:$A,MATCH($A763,'Smelter Reference List'!$E:$E,0)))</f>
        <v/>
      </c>
      <c r="C763" s="297" t="str">
        <f>IF(LEN(A763)=0,"",INDEX('Smelter Reference List'!$C:$C,MATCH($A763,'Smelter Reference List'!$E:$E,0)))</f>
        <v/>
      </c>
      <c r="D763" s="161" t="str">
        <f ca="1">IF(ISERROR($S763),"",OFFSET('Smelter Reference List'!$C$4,$S763-4,0)&amp;"")</f>
        <v/>
      </c>
      <c r="E763" s="161" t="str">
        <f ca="1">IF(ISERROR($S763),"",OFFSET('Smelter Reference List'!$D$4,$S763-4,0)&amp;"")</f>
        <v/>
      </c>
      <c r="F763" s="161" t="str">
        <f ca="1">IF(ISERROR($S763),"",OFFSET('Smelter Reference List'!$E$4,$S763-4,0))</f>
        <v/>
      </c>
      <c r="G763" s="161" t="str">
        <f ca="1">IF(C763=$U$4,"Enter smelter details", IF(ISERROR($S763),"",OFFSET('Smelter Reference List'!$F$4,$S763-4,0)))</f>
        <v/>
      </c>
      <c r="H763" s="247" t="str">
        <f ca="1">IF(ISERROR($S763),"",OFFSET('Smelter Reference List'!$G$4,$S763-4,0))</f>
        <v/>
      </c>
      <c r="I763" s="248" t="str">
        <f ca="1">IF(ISERROR($S763),"",OFFSET('Smelter Reference List'!$H$4,$S763-4,0))</f>
        <v/>
      </c>
      <c r="J763" s="248" t="str">
        <f ca="1">IF(ISERROR($S763),"",OFFSET('Smelter Reference List'!$I$4,$S763-4,0))</f>
        <v/>
      </c>
      <c r="K763" s="245"/>
      <c r="L763" s="245"/>
      <c r="M763" s="245"/>
      <c r="N763" s="245"/>
      <c r="O763" s="245"/>
      <c r="P763" s="245"/>
      <c r="Q763" s="246"/>
      <c r="R763" s="233"/>
      <c r="S763" s="234" t="e">
        <f>IF(C763="",NA(),MATCH($B763&amp;$C763,'Smelter Reference List'!$J:$J,0))</f>
        <v>#N/A</v>
      </c>
      <c r="T763" s="235"/>
      <c r="U763" s="235">
        <f t="shared" ca="1" si="24"/>
        <v>0</v>
      </c>
      <c r="V763" s="235"/>
      <c r="W763" s="235"/>
      <c r="Y763" s="228" t="str">
        <f t="shared" si="25"/>
        <v/>
      </c>
    </row>
    <row r="764" spans="1:25" s="228" customFormat="1" ht="20.25">
      <c r="A764" s="257"/>
      <c r="B764" s="232" t="str">
        <f>IF(LEN(A764)=0,"",INDEX('Smelter Reference List'!$A:$A,MATCH($A764,'Smelter Reference List'!$E:$E,0)))</f>
        <v/>
      </c>
      <c r="C764" s="297" t="str">
        <f>IF(LEN(A764)=0,"",INDEX('Smelter Reference List'!$C:$C,MATCH($A764,'Smelter Reference List'!$E:$E,0)))</f>
        <v/>
      </c>
      <c r="D764" s="161" t="str">
        <f ca="1">IF(ISERROR($S764),"",OFFSET('Smelter Reference List'!$C$4,$S764-4,0)&amp;"")</f>
        <v/>
      </c>
      <c r="E764" s="161" t="str">
        <f ca="1">IF(ISERROR($S764),"",OFFSET('Smelter Reference List'!$D$4,$S764-4,0)&amp;"")</f>
        <v/>
      </c>
      <c r="F764" s="161" t="str">
        <f ca="1">IF(ISERROR($S764),"",OFFSET('Smelter Reference List'!$E$4,$S764-4,0))</f>
        <v/>
      </c>
      <c r="G764" s="161" t="str">
        <f ca="1">IF(C764=$U$4,"Enter smelter details", IF(ISERROR($S764),"",OFFSET('Smelter Reference List'!$F$4,$S764-4,0)))</f>
        <v/>
      </c>
      <c r="H764" s="247" t="str">
        <f ca="1">IF(ISERROR($S764),"",OFFSET('Smelter Reference List'!$G$4,$S764-4,0))</f>
        <v/>
      </c>
      <c r="I764" s="248" t="str">
        <f ca="1">IF(ISERROR($S764),"",OFFSET('Smelter Reference List'!$H$4,$S764-4,0))</f>
        <v/>
      </c>
      <c r="J764" s="248" t="str">
        <f ca="1">IF(ISERROR($S764),"",OFFSET('Smelter Reference List'!$I$4,$S764-4,0))</f>
        <v/>
      </c>
      <c r="K764" s="245"/>
      <c r="L764" s="245"/>
      <c r="M764" s="245"/>
      <c r="N764" s="245"/>
      <c r="O764" s="245"/>
      <c r="P764" s="245"/>
      <c r="Q764" s="246"/>
      <c r="R764" s="233"/>
      <c r="S764" s="234" t="e">
        <f>IF(C764="",NA(),MATCH($B764&amp;$C764,'Smelter Reference List'!$J:$J,0))</f>
        <v>#N/A</v>
      </c>
      <c r="T764" s="235"/>
      <c r="U764" s="235">
        <f t="shared" ca="1" si="24"/>
        <v>0</v>
      </c>
      <c r="V764" s="235"/>
      <c r="W764" s="235"/>
      <c r="Y764" s="228" t="str">
        <f t="shared" si="25"/>
        <v/>
      </c>
    </row>
    <row r="765" spans="1:25" s="228" customFormat="1" ht="20.25">
      <c r="A765" s="257"/>
      <c r="B765" s="232" t="str">
        <f>IF(LEN(A765)=0,"",INDEX('Smelter Reference List'!$A:$A,MATCH($A765,'Smelter Reference List'!$E:$E,0)))</f>
        <v/>
      </c>
      <c r="C765" s="297" t="str">
        <f>IF(LEN(A765)=0,"",INDEX('Smelter Reference List'!$C:$C,MATCH($A765,'Smelter Reference List'!$E:$E,0)))</f>
        <v/>
      </c>
      <c r="D765" s="161" t="str">
        <f ca="1">IF(ISERROR($S765),"",OFFSET('Smelter Reference List'!$C$4,$S765-4,0)&amp;"")</f>
        <v/>
      </c>
      <c r="E765" s="161" t="str">
        <f ca="1">IF(ISERROR($S765),"",OFFSET('Smelter Reference List'!$D$4,$S765-4,0)&amp;"")</f>
        <v/>
      </c>
      <c r="F765" s="161" t="str">
        <f ca="1">IF(ISERROR($S765),"",OFFSET('Smelter Reference List'!$E$4,$S765-4,0))</f>
        <v/>
      </c>
      <c r="G765" s="161" t="str">
        <f ca="1">IF(C765=$U$4,"Enter smelter details", IF(ISERROR($S765),"",OFFSET('Smelter Reference List'!$F$4,$S765-4,0)))</f>
        <v/>
      </c>
      <c r="H765" s="247" t="str">
        <f ca="1">IF(ISERROR($S765),"",OFFSET('Smelter Reference List'!$G$4,$S765-4,0))</f>
        <v/>
      </c>
      <c r="I765" s="248" t="str">
        <f ca="1">IF(ISERROR($S765),"",OFFSET('Smelter Reference List'!$H$4,$S765-4,0))</f>
        <v/>
      </c>
      <c r="J765" s="248" t="str">
        <f ca="1">IF(ISERROR($S765),"",OFFSET('Smelter Reference List'!$I$4,$S765-4,0))</f>
        <v/>
      </c>
      <c r="K765" s="245"/>
      <c r="L765" s="245"/>
      <c r="M765" s="245"/>
      <c r="N765" s="245"/>
      <c r="O765" s="245"/>
      <c r="P765" s="245"/>
      <c r="Q765" s="246"/>
      <c r="R765" s="233"/>
      <c r="S765" s="234" t="e">
        <f>IF(C765="",NA(),MATCH($B765&amp;$C765,'Smelter Reference List'!$J:$J,0))</f>
        <v>#N/A</v>
      </c>
      <c r="T765" s="235"/>
      <c r="U765" s="235">
        <f t="shared" ca="1" si="24"/>
        <v>0</v>
      </c>
      <c r="V765" s="235"/>
      <c r="W765" s="235"/>
      <c r="Y765" s="228" t="str">
        <f t="shared" si="25"/>
        <v/>
      </c>
    </row>
    <row r="766" spans="1:25" s="228" customFormat="1" ht="20.25">
      <c r="A766" s="257"/>
      <c r="B766" s="232" t="str">
        <f>IF(LEN(A766)=0,"",INDEX('Smelter Reference List'!$A:$A,MATCH($A766,'Smelter Reference List'!$E:$E,0)))</f>
        <v/>
      </c>
      <c r="C766" s="297" t="str">
        <f>IF(LEN(A766)=0,"",INDEX('Smelter Reference List'!$C:$C,MATCH($A766,'Smelter Reference List'!$E:$E,0)))</f>
        <v/>
      </c>
      <c r="D766" s="161" t="str">
        <f ca="1">IF(ISERROR($S766),"",OFFSET('Smelter Reference List'!$C$4,$S766-4,0)&amp;"")</f>
        <v/>
      </c>
      <c r="E766" s="161" t="str">
        <f ca="1">IF(ISERROR($S766),"",OFFSET('Smelter Reference List'!$D$4,$S766-4,0)&amp;"")</f>
        <v/>
      </c>
      <c r="F766" s="161" t="str">
        <f ca="1">IF(ISERROR($S766),"",OFFSET('Smelter Reference List'!$E$4,$S766-4,0))</f>
        <v/>
      </c>
      <c r="G766" s="161" t="str">
        <f ca="1">IF(C766=$U$4,"Enter smelter details", IF(ISERROR($S766),"",OFFSET('Smelter Reference List'!$F$4,$S766-4,0)))</f>
        <v/>
      </c>
      <c r="H766" s="247" t="str">
        <f ca="1">IF(ISERROR($S766),"",OFFSET('Smelter Reference List'!$G$4,$S766-4,0))</f>
        <v/>
      </c>
      <c r="I766" s="248" t="str">
        <f ca="1">IF(ISERROR($S766),"",OFFSET('Smelter Reference List'!$H$4,$S766-4,0))</f>
        <v/>
      </c>
      <c r="J766" s="248" t="str">
        <f ca="1">IF(ISERROR($S766),"",OFFSET('Smelter Reference List'!$I$4,$S766-4,0))</f>
        <v/>
      </c>
      <c r="K766" s="245"/>
      <c r="L766" s="245"/>
      <c r="M766" s="245"/>
      <c r="N766" s="245"/>
      <c r="O766" s="245"/>
      <c r="P766" s="245"/>
      <c r="Q766" s="246"/>
      <c r="R766" s="233"/>
      <c r="S766" s="234" t="e">
        <f>IF(C766="",NA(),MATCH($B766&amp;$C766,'Smelter Reference List'!$J:$J,0))</f>
        <v>#N/A</v>
      </c>
      <c r="T766" s="235"/>
      <c r="U766" s="235">
        <f t="shared" ca="1" si="24"/>
        <v>0</v>
      </c>
      <c r="V766" s="235"/>
      <c r="W766" s="235"/>
      <c r="Y766" s="228" t="str">
        <f t="shared" si="25"/>
        <v/>
      </c>
    </row>
    <row r="767" spans="1:25" s="228" customFormat="1" ht="20.25">
      <c r="A767" s="257"/>
      <c r="B767" s="232" t="str">
        <f>IF(LEN(A767)=0,"",INDEX('Smelter Reference List'!$A:$A,MATCH($A767,'Smelter Reference List'!$E:$E,0)))</f>
        <v/>
      </c>
      <c r="C767" s="297" t="str">
        <f>IF(LEN(A767)=0,"",INDEX('Smelter Reference List'!$C:$C,MATCH($A767,'Smelter Reference List'!$E:$E,0)))</f>
        <v/>
      </c>
      <c r="D767" s="161" t="str">
        <f ca="1">IF(ISERROR($S767),"",OFFSET('Smelter Reference List'!$C$4,$S767-4,0)&amp;"")</f>
        <v/>
      </c>
      <c r="E767" s="161" t="str">
        <f ca="1">IF(ISERROR($S767),"",OFFSET('Smelter Reference List'!$D$4,$S767-4,0)&amp;"")</f>
        <v/>
      </c>
      <c r="F767" s="161" t="str">
        <f ca="1">IF(ISERROR($S767),"",OFFSET('Smelter Reference List'!$E$4,$S767-4,0))</f>
        <v/>
      </c>
      <c r="G767" s="161" t="str">
        <f ca="1">IF(C767=$U$4,"Enter smelter details", IF(ISERROR($S767),"",OFFSET('Smelter Reference List'!$F$4,$S767-4,0)))</f>
        <v/>
      </c>
      <c r="H767" s="247" t="str">
        <f ca="1">IF(ISERROR($S767),"",OFFSET('Smelter Reference List'!$G$4,$S767-4,0))</f>
        <v/>
      </c>
      <c r="I767" s="248" t="str">
        <f ca="1">IF(ISERROR($S767),"",OFFSET('Smelter Reference List'!$H$4,$S767-4,0))</f>
        <v/>
      </c>
      <c r="J767" s="248" t="str">
        <f ca="1">IF(ISERROR($S767),"",OFFSET('Smelter Reference List'!$I$4,$S767-4,0))</f>
        <v/>
      </c>
      <c r="K767" s="245"/>
      <c r="L767" s="245"/>
      <c r="M767" s="245"/>
      <c r="N767" s="245"/>
      <c r="O767" s="245"/>
      <c r="P767" s="245"/>
      <c r="Q767" s="246"/>
      <c r="R767" s="233"/>
      <c r="S767" s="234" t="e">
        <f>IF(C767="",NA(),MATCH($B767&amp;$C767,'Smelter Reference List'!$J:$J,0))</f>
        <v>#N/A</v>
      </c>
      <c r="T767" s="235"/>
      <c r="U767" s="235">
        <f t="shared" ca="1" si="24"/>
        <v>0</v>
      </c>
      <c r="V767" s="235"/>
      <c r="W767" s="235"/>
      <c r="Y767" s="228" t="str">
        <f t="shared" si="25"/>
        <v/>
      </c>
    </row>
    <row r="768" spans="1:25" s="228" customFormat="1" ht="20.25">
      <c r="A768" s="257"/>
      <c r="B768" s="232" t="str">
        <f>IF(LEN(A768)=0,"",INDEX('Smelter Reference List'!$A:$A,MATCH($A768,'Smelter Reference List'!$E:$E,0)))</f>
        <v/>
      </c>
      <c r="C768" s="297" t="str">
        <f>IF(LEN(A768)=0,"",INDEX('Smelter Reference List'!$C:$C,MATCH($A768,'Smelter Reference List'!$E:$E,0)))</f>
        <v/>
      </c>
      <c r="D768" s="161" t="str">
        <f ca="1">IF(ISERROR($S768),"",OFFSET('Smelter Reference List'!$C$4,$S768-4,0)&amp;"")</f>
        <v/>
      </c>
      <c r="E768" s="161" t="str">
        <f ca="1">IF(ISERROR($S768),"",OFFSET('Smelter Reference List'!$D$4,$S768-4,0)&amp;"")</f>
        <v/>
      </c>
      <c r="F768" s="161" t="str">
        <f ca="1">IF(ISERROR($S768),"",OFFSET('Smelter Reference List'!$E$4,$S768-4,0))</f>
        <v/>
      </c>
      <c r="G768" s="161" t="str">
        <f ca="1">IF(C768=$U$4,"Enter smelter details", IF(ISERROR($S768),"",OFFSET('Smelter Reference List'!$F$4,$S768-4,0)))</f>
        <v/>
      </c>
      <c r="H768" s="247" t="str">
        <f ca="1">IF(ISERROR($S768),"",OFFSET('Smelter Reference List'!$G$4,$S768-4,0))</f>
        <v/>
      </c>
      <c r="I768" s="248" t="str">
        <f ca="1">IF(ISERROR($S768),"",OFFSET('Smelter Reference List'!$H$4,$S768-4,0))</f>
        <v/>
      </c>
      <c r="J768" s="248" t="str">
        <f ca="1">IF(ISERROR($S768),"",OFFSET('Smelter Reference List'!$I$4,$S768-4,0))</f>
        <v/>
      </c>
      <c r="K768" s="245"/>
      <c r="L768" s="245"/>
      <c r="M768" s="245"/>
      <c r="N768" s="245"/>
      <c r="O768" s="245"/>
      <c r="P768" s="245"/>
      <c r="Q768" s="246"/>
      <c r="R768" s="233"/>
      <c r="S768" s="234" t="e">
        <f>IF(C768="",NA(),MATCH($B768&amp;$C768,'Smelter Reference List'!$J:$J,0))</f>
        <v>#N/A</v>
      </c>
      <c r="T768" s="235"/>
      <c r="U768" s="235">
        <f t="shared" ca="1" si="24"/>
        <v>0</v>
      </c>
      <c r="V768" s="235"/>
      <c r="W768" s="235"/>
      <c r="Y768" s="228" t="str">
        <f t="shared" si="25"/>
        <v/>
      </c>
    </row>
    <row r="769" spans="1:25" s="228" customFormat="1" ht="20.25">
      <c r="A769" s="257"/>
      <c r="B769" s="232" t="str">
        <f>IF(LEN(A769)=0,"",INDEX('Smelter Reference List'!$A:$A,MATCH($A769,'Smelter Reference List'!$E:$E,0)))</f>
        <v/>
      </c>
      <c r="C769" s="297" t="str">
        <f>IF(LEN(A769)=0,"",INDEX('Smelter Reference List'!$C:$C,MATCH($A769,'Smelter Reference List'!$E:$E,0)))</f>
        <v/>
      </c>
      <c r="D769" s="161" t="str">
        <f ca="1">IF(ISERROR($S769),"",OFFSET('Smelter Reference List'!$C$4,$S769-4,0)&amp;"")</f>
        <v/>
      </c>
      <c r="E769" s="161" t="str">
        <f ca="1">IF(ISERROR($S769),"",OFFSET('Smelter Reference List'!$D$4,$S769-4,0)&amp;"")</f>
        <v/>
      </c>
      <c r="F769" s="161" t="str">
        <f ca="1">IF(ISERROR($S769),"",OFFSET('Smelter Reference List'!$E$4,$S769-4,0))</f>
        <v/>
      </c>
      <c r="G769" s="161" t="str">
        <f ca="1">IF(C769=$U$4,"Enter smelter details", IF(ISERROR($S769),"",OFFSET('Smelter Reference List'!$F$4,$S769-4,0)))</f>
        <v/>
      </c>
      <c r="H769" s="247" t="str">
        <f ca="1">IF(ISERROR($S769),"",OFFSET('Smelter Reference List'!$G$4,$S769-4,0))</f>
        <v/>
      </c>
      <c r="I769" s="248" t="str">
        <f ca="1">IF(ISERROR($S769),"",OFFSET('Smelter Reference List'!$H$4,$S769-4,0))</f>
        <v/>
      </c>
      <c r="J769" s="248" t="str">
        <f ca="1">IF(ISERROR($S769),"",OFFSET('Smelter Reference List'!$I$4,$S769-4,0))</f>
        <v/>
      </c>
      <c r="K769" s="245"/>
      <c r="L769" s="245"/>
      <c r="M769" s="245"/>
      <c r="N769" s="245"/>
      <c r="O769" s="245"/>
      <c r="P769" s="245"/>
      <c r="Q769" s="246"/>
      <c r="R769" s="233"/>
      <c r="S769" s="234" t="e">
        <f>IF(C769="",NA(),MATCH($B769&amp;$C769,'Smelter Reference List'!$J:$J,0))</f>
        <v>#N/A</v>
      </c>
      <c r="T769" s="235"/>
      <c r="U769" s="235">
        <f t="shared" ca="1" si="24"/>
        <v>0</v>
      </c>
      <c r="V769" s="235"/>
      <c r="W769" s="235"/>
      <c r="Y769" s="228" t="str">
        <f t="shared" si="25"/>
        <v/>
      </c>
    </row>
    <row r="770" spans="1:25" s="228" customFormat="1" ht="20.25">
      <c r="A770" s="257"/>
      <c r="B770" s="232" t="str">
        <f>IF(LEN(A770)=0,"",INDEX('Smelter Reference List'!$A:$A,MATCH($A770,'Smelter Reference List'!$E:$E,0)))</f>
        <v/>
      </c>
      <c r="C770" s="297" t="str">
        <f>IF(LEN(A770)=0,"",INDEX('Smelter Reference List'!$C:$C,MATCH($A770,'Smelter Reference List'!$E:$E,0)))</f>
        <v/>
      </c>
      <c r="D770" s="161" t="str">
        <f ca="1">IF(ISERROR($S770),"",OFFSET('Smelter Reference List'!$C$4,$S770-4,0)&amp;"")</f>
        <v/>
      </c>
      <c r="E770" s="161" t="str">
        <f ca="1">IF(ISERROR($S770),"",OFFSET('Smelter Reference List'!$D$4,$S770-4,0)&amp;"")</f>
        <v/>
      </c>
      <c r="F770" s="161" t="str">
        <f ca="1">IF(ISERROR($S770),"",OFFSET('Smelter Reference List'!$E$4,$S770-4,0))</f>
        <v/>
      </c>
      <c r="G770" s="161" t="str">
        <f ca="1">IF(C770=$U$4,"Enter smelter details", IF(ISERROR($S770),"",OFFSET('Smelter Reference List'!$F$4,$S770-4,0)))</f>
        <v/>
      </c>
      <c r="H770" s="247" t="str">
        <f ca="1">IF(ISERROR($S770),"",OFFSET('Smelter Reference List'!$G$4,$S770-4,0))</f>
        <v/>
      </c>
      <c r="I770" s="248" t="str">
        <f ca="1">IF(ISERROR($S770),"",OFFSET('Smelter Reference List'!$H$4,$S770-4,0))</f>
        <v/>
      </c>
      <c r="J770" s="248" t="str">
        <f ca="1">IF(ISERROR($S770),"",OFFSET('Smelter Reference List'!$I$4,$S770-4,0))</f>
        <v/>
      </c>
      <c r="K770" s="245"/>
      <c r="L770" s="245"/>
      <c r="M770" s="245"/>
      <c r="N770" s="245"/>
      <c r="O770" s="245"/>
      <c r="P770" s="245"/>
      <c r="Q770" s="246"/>
      <c r="R770" s="233"/>
      <c r="S770" s="234" t="e">
        <f>IF(C770="",NA(),MATCH($B770&amp;$C770,'Smelter Reference List'!$J:$J,0))</f>
        <v>#N/A</v>
      </c>
      <c r="T770" s="235"/>
      <c r="U770" s="235">
        <f t="shared" ca="1" si="24"/>
        <v>0</v>
      </c>
      <c r="V770" s="235"/>
      <c r="W770" s="235"/>
      <c r="Y770" s="228" t="str">
        <f t="shared" si="25"/>
        <v/>
      </c>
    </row>
    <row r="771" spans="1:25" s="228" customFormat="1" ht="20.25">
      <c r="A771" s="257"/>
      <c r="B771" s="232" t="str">
        <f>IF(LEN(A771)=0,"",INDEX('Smelter Reference List'!$A:$A,MATCH($A771,'Smelter Reference List'!$E:$E,0)))</f>
        <v/>
      </c>
      <c r="C771" s="297" t="str">
        <f>IF(LEN(A771)=0,"",INDEX('Smelter Reference List'!$C:$C,MATCH($A771,'Smelter Reference List'!$E:$E,0)))</f>
        <v/>
      </c>
      <c r="D771" s="161" t="str">
        <f ca="1">IF(ISERROR($S771),"",OFFSET('Smelter Reference List'!$C$4,$S771-4,0)&amp;"")</f>
        <v/>
      </c>
      <c r="E771" s="161" t="str">
        <f ca="1">IF(ISERROR($S771),"",OFFSET('Smelter Reference List'!$D$4,$S771-4,0)&amp;"")</f>
        <v/>
      </c>
      <c r="F771" s="161" t="str">
        <f ca="1">IF(ISERROR($S771),"",OFFSET('Smelter Reference List'!$E$4,$S771-4,0))</f>
        <v/>
      </c>
      <c r="G771" s="161" t="str">
        <f ca="1">IF(C771=$U$4,"Enter smelter details", IF(ISERROR($S771),"",OFFSET('Smelter Reference List'!$F$4,$S771-4,0)))</f>
        <v/>
      </c>
      <c r="H771" s="247" t="str">
        <f ca="1">IF(ISERROR($S771),"",OFFSET('Smelter Reference List'!$G$4,$S771-4,0))</f>
        <v/>
      </c>
      <c r="I771" s="248" t="str">
        <f ca="1">IF(ISERROR($S771),"",OFFSET('Smelter Reference List'!$H$4,$S771-4,0))</f>
        <v/>
      </c>
      <c r="J771" s="248" t="str">
        <f ca="1">IF(ISERROR($S771),"",OFFSET('Smelter Reference List'!$I$4,$S771-4,0))</f>
        <v/>
      </c>
      <c r="K771" s="245"/>
      <c r="L771" s="245"/>
      <c r="M771" s="245"/>
      <c r="N771" s="245"/>
      <c r="O771" s="245"/>
      <c r="P771" s="245"/>
      <c r="Q771" s="246"/>
      <c r="R771" s="233"/>
      <c r="S771" s="234" t="e">
        <f>IF(C771="",NA(),MATCH($B771&amp;$C771,'Smelter Reference List'!$J:$J,0))</f>
        <v>#N/A</v>
      </c>
      <c r="T771" s="235"/>
      <c r="U771" s="235">
        <f t="shared" ca="1" si="24"/>
        <v>0</v>
      </c>
      <c r="V771" s="235"/>
      <c r="W771" s="235"/>
      <c r="Y771" s="228" t="str">
        <f t="shared" si="25"/>
        <v/>
      </c>
    </row>
    <row r="772" spans="1:25" s="228" customFormat="1" ht="20.25">
      <c r="A772" s="257"/>
      <c r="B772" s="232" t="str">
        <f>IF(LEN(A772)=0,"",INDEX('Smelter Reference List'!$A:$A,MATCH($A772,'Smelter Reference List'!$E:$E,0)))</f>
        <v/>
      </c>
      <c r="C772" s="297" t="str">
        <f>IF(LEN(A772)=0,"",INDEX('Smelter Reference List'!$C:$C,MATCH($A772,'Smelter Reference List'!$E:$E,0)))</f>
        <v/>
      </c>
      <c r="D772" s="161" t="str">
        <f ca="1">IF(ISERROR($S772),"",OFFSET('Smelter Reference List'!$C$4,$S772-4,0)&amp;"")</f>
        <v/>
      </c>
      <c r="E772" s="161" t="str">
        <f ca="1">IF(ISERROR($S772),"",OFFSET('Smelter Reference List'!$D$4,$S772-4,0)&amp;"")</f>
        <v/>
      </c>
      <c r="F772" s="161" t="str">
        <f ca="1">IF(ISERROR($S772),"",OFFSET('Smelter Reference List'!$E$4,$S772-4,0))</f>
        <v/>
      </c>
      <c r="G772" s="161" t="str">
        <f ca="1">IF(C772=$U$4,"Enter smelter details", IF(ISERROR($S772),"",OFFSET('Smelter Reference List'!$F$4,$S772-4,0)))</f>
        <v/>
      </c>
      <c r="H772" s="247" t="str">
        <f ca="1">IF(ISERROR($S772),"",OFFSET('Smelter Reference List'!$G$4,$S772-4,0))</f>
        <v/>
      </c>
      <c r="I772" s="248" t="str">
        <f ca="1">IF(ISERROR($S772),"",OFFSET('Smelter Reference List'!$H$4,$S772-4,0))</f>
        <v/>
      </c>
      <c r="J772" s="248" t="str">
        <f ca="1">IF(ISERROR($S772),"",OFFSET('Smelter Reference List'!$I$4,$S772-4,0))</f>
        <v/>
      </c>
      <c r="K772" s="245"/>
      <c r="L772" s="245"/>
      <c r="M772" s="245"/>
      <c r="N772" s="245"/>
      <c r="O772" s="245"/>
      <c r="P772" s="245"/>
      <c r="Q772" s="246"/>
      <c r="R772" s="233"/>
      <c r="S772" s="234" t="e">
        <f>IF(C772="",NA(),MATCH($B772&amp;$C772,'Smelter Reference List'!$J:$J,0))</f>
        <v>#N/A</v>
      </c>
      <c r="T772" s="235"/>
      <c r="U772" s="235">
        <f t="shared" ca="1" si="24"/>
        <v>0</v>
      </c>
      <c r="V772" s="235"/>
      <c r="W772" s="235"/>
      <c r="Y772" s="228" t="str">
        <f t="shared" si="25"/>
        <v/>
      </c>
    </row>
    <row r="773" spans="1:25" s="228" customFormat="1" ht="20.25">
      <c r="A773" s="257"/>
      <c r="B773" s="232" t="str">
        <f>IF(LEN(A773)=0,"",INDEX('Smelter Reference List'!$A:$A,MATCH($A773,'Smelter Reference List'!$E:$E,0)))</f>
        <v/>
      </c>
      <c r="C773" s="297" t="str">
        <f>IF(LEN(A773)=0,"",INDEX('Smelter Reference List'!$C:$C,MATCH($A773,'Smelter Reference List'!$E:$E,0)))</f>
        <v/>
      </c>
      <c r="D773" s="161" t="str">
        <f ca="1">IF(ISERROR($S773),"",OFFSET('Smelter Reference List'!$C$4,$S773-4,0)&amp;"")</f>
        <v/>
      </c>
      <c r="E773" s="161" t="str">
        <f ca="1">IF(ISERROR($S773),"",OFFSET('Smelter Reference List'!$D$4,$S773-4,0)&amp;"")</f>
        <v/>
      </c>
      <c r="F773" s="161" t="str">
        <f ca="1">IF(ISERROR($S773),"",OFFSET('Smelter Reference List'!$E$4,$S773-4,0))</f>
        <v/>
      </c>
      <c r="G773" s="161" t="str">
        <f ca="1">IF(C773=$U$4,"Enter smelter details", IF(ISERROR($S773),"",OFFSET('Smelter Reference List'!$F$4,$S773-4,0)))</f>
        <v/>
      </c>
      <c r="H773" s="247" t="str">
        <f ca="1">IF(ISERROR($S773),"",OFFSET('Smelter Reference List'!$G$4,$S773-4,0))</f>
        <v/>
      </c>
      <c r="I773" s="248" t="str">
        <f ca="1">IF(ISERROR($S773),"",OFFSET('Smelter Reference List'!$H$4,$S773-4,0))</f>
        <v/>
      </c>
      <c r="J773" s="248" t="str">
        <f ca="1">IF(ISERROR($S773),"",OFFSET('Smelter Reference List'!$I$4,$S773-4,0))</f>
        <v/>
      </c>
      <c r="K773" s="245"/>
      <c r="L773" s="245"/>
      <c r="M773" s="245"/>
      <c r="N773" s="245"/>
      <c r="O773" s="245"/>
      <c r="P773" s="245"/>
      <c r="Q773" s="246"/>
      <c r="R773" s="233"/>
      <c r="S773" s="234" t="e">
        <f>IF(C773="",NA(),MATCH($B773&amp;$C773,'Smelter Reference List'!$J:$J,0))</f>
        <v>#N/A</v>
      </c>
      <c r="T773" s="235"/>
      <c r="U773" s="235">
        <f t="shared" ca="1" si="24"/>
        <v>0</v>
      </c>
      <c r="V773" s="235"/>
      <c r="W773" s="235"/>
      <c r="Y773" s="228" t="str">
        <f t="shared" si="25"/>
        <v/>
      </c>
    </row>
    <row r="774" spans="1:25" s="228" customFormat="1" ht="20.25">
      <c r="A774" s="257"/>
      <c r="B774" s="232" t="str">
        <f>IF(LEN(A774)=0,"",INDEX('Smelter Reference List'!$A:$A,MATCH($A774,'Smelter Reference List'!$E:$E,0)))</f>
        <v/>
      </c>
      <c r="C774" s="297" t="str">
        <f>IF(LEN(A774)=0,"",INDEX('Smelter Reference List'!$C:$C,MATCH($A774,'Smelter Reference List'!$E:$E,0)))</f>
        <v/>
      </c>
      <c r="D774" s="161" t="str">
        <f ca="1">IF(ISERROR($S774),"",OFFSET('Smelter Reference List'!$C$4,$S774-4,0)&amp;"")</f>
        <v/>
      </c>
      <c r="E774" s="161" t="str">
        <f ca="1">IF(ISERROR($S774),"",OFFSET('Smelter Reference List'!$D$4,$S774-4,0)&amp;"")</f>
        <v/>
      </c>
      <c r="F774" s="161" t="str">
        <f ca="1">IF(ISERROR($S774),"",OFFSET('Smelter Reference List'!$E$4,$S774-4,0))</f>
        <v/>
      </c>
      <c r="G774" s="161" t="str">
        <f ca="1">IF(C774=$U$4,"Enter smelter details", IF(ISERROR($S774),"",OFFSET('Smelter Reference List'!$F$4,$S774-4,0)))</f>
        <v/>
      </c>
      <c r="H774" s="247" t="str">
        <f ca="1">IF(ISERROR($S774),"",OFFSET('Smelter Reference List'!$G$4,$S774-4,0))</f>
        <v/>
      </c>
      <c r="I774" s="248" t="str">
        <f ca="1">IF(ISERROR($S774),"",OFFSET('Smelter Reference List'!$H$4,$S774-4,0))</f>
        <v/>
      </c>
      <c r="J774" s="248" t="str">
        <f ca="1">IF(ISERROR($S774),"",OFFSET('Smelter Reference List'!$I$4,$S774-4,0))</f>
        <v/>
      </c>
      <c r="K774" s="245"/>
      <c r="L774" s="245"/>
      <c r="M774" s="245"/>
      <c r="N774" s="245"/>
      <c r="O774" s="245"/>
      <c r="P774" s="245"/>
      <c r="Q774" s="246"/>
      <c r="R774" s="233"/>
      <c r="S774" s="234" t="e">
        <f>IF(C774="",NA(),MATCH($B774&amp;$C774,'Smelter Reference List'!$J:$J,0))</f>
        <v>#N/A</v>
      </c>
      <c r="T774" s="235"/>
      <c r="U774" s="235">
        <f t="shared" ca="1" si="24"/>
        <v>0</v>
      </c>
      <c r="V774" s="235"/>
      <c r="W774" s="235"/>
      <c r="Y774" s="228" t="str">
        <f t="shared" si="25"/>
        <v/>
      </c>
    </row>
    <row r="775" spans="1:25" s="228" customFormat="1" ht="20.25">
      <c r="A775" s="257"/>
      <c r="B775" s="232" t="str">
        <f>IF(LEN(A775)=0,"",INDEX('Smelter Reference List'!$A:$A,MATCH($A775,'Smelter Reference List'!$E:$E,0)))</f>
        <v/>
      </c>
      <c r="C775" s="297" t="str">
        <f>IF(LEN(A775)=0,"",INDEX('Smelter Reference List'!$C:$C,MATCH($A775,'Smelter Reference List'!$E:$E,0)))</f>
        <v/>
      </c>
      <c r="D775" s="161" t="str">
        <f ca="1">IF(ISERROR($S775),"",OFFSET('Smelter Reference List'!$C$4,$S775-4,0)&amp;"")</f>
        <v/>
      </c>
      <c r="E775" s="161" t="str">
        <f ca="1">IF(ISERROR($S775),"",OFFSET('Smelter Reference List'!$D$4,$S775-4,0)&amp;"")</f>
        <v/>
      </c>
      <c r="F775" s="161" t="str">
        <f ca="1">IF(ISERROR($S775),"",OFFSET('Smelter Reference List'!$E$4,$S775-4,0))</f>
        <v/>
      </c>
      <c r="G775" s="161" t="str">
        <f ca="1">IF(C775=$U$4,"Enter smelter details", IF(ISERROR($S775),"",OFFSET('Smelter Reference List'!$F$4,$S775-4,0)))</f>
        <v/>
      </c>
      <c r="H775" s="247" t="str">
        <f ca="1">IF(ISERROR($S775),"",OFFSET('Smelter Reference List'!$G$4,$S775-4,0))</f>
        <v/>
      </c>
      <c r="I775" s="248" t="str">
        <f ca="1">IF(ISERROR($S775),"",OFFSET('Smelter Reference List'!$H$4,$S775-4,0))</f>
        <v/>
      </c>
      <c r="J775" s="248" t="str">
        <f ca="1">IF(ISERROR($S775),"",OFFSET('Smelter Reference List'!$I$4,$S775-4,0))</f>
        <v/>
      </c>
      <c r="K775" s="245"/>
      <c r="L775" s="245"/>
      <c r="M775" s="245"/>
      <c r="N775" s="245"/>
      <c r="O775" s="245"/>
      <c r="P775" s="245"/>
      <c r="Q775" s="246"/>
      <c r="R775" s="233"/>
      <c r="S775" s="234" t="e">
        <f>IF(C775="",NA(),MATCH($B775&amp;$C775,'Smelter Reference List'!$J:$J,0))</f>
        <v>#N/A</v>
      </c>
      <c r="T775" s="235"/>
      <c r="U775" s="235">
        <f t="shared" ca="1" si="24"/>
        <v>0</v>
      </c>
      <c r="V775" s="235"/>
      <c r="W775" s="235"/>
      <c r="Y775" s="228" t="str">
        <f t="shared" si="25"/>
        <v/>
      </c>
    </row>
    <row r="776" spans="1:25" s="228" customFormat="1" ht="20.25">
      <c r="A776" s="257"/>
      <c r="B776" s="232" t="str">
        <f>IF(LEN(A776)=0,"",INDEX('Smelter Reference List'!$A:$A,MATCH($A776,'Smelter Reference List'!$E:$E,0)))</f>
        <v/>
      </c>
      <c r="C776" s="297" t="str">
        <f>IF(LEN(A776)=0,"",INDEX('Smelter Reference List'!$C:$C,MATCH($A776,'Smelter Reference List'!$E:$E,0)))</f>
        <v/>
      </c>
      <c r="D776" s="161" t="str">
        <f ca="1">IF(ISERROR($S776),"",OFFSET('Smelter Reference List'!$C$4,$S776-4,0)&amp;"")</f>
        <v/>
      </c>
      <c r="E776" s="161" t="str">
        <f ca="1">IF(ISERROR($S776),"",OFFSET('Smelter Reference List'!$D$4,$S776-4,0)&amp;"")</f>
        <v/>
      </c>
      <c r="F776" s="161" t="str">
        <f ca="1">IF(ISERROR($S776),"",OFFSET('Smelter Reference List'!$E$4,$S776-4,0))</f>
        <v/>
      </c>
      <c r="G776" s="161" t="str">
        <f ca="1">IF(C776=$U$4,"Enter smelter details", IF(ISERROR($S776),"",OFFSET('Smelter Reference List'!$F$4,$S776-4,0)))</f>
        <v/>
      </c>
      <c r="H776" s="247" t="str">
        <f ca="1">IF(ISERROR($S776),"",OFFSET('Smelter Reference List'!$G$4,$S776-4,0))</f>
        <v/>
      </c>
      <c r="I776" s="248" t="str">
        <f ca="1">IF(ISERROR($S776),"",OFFSET('Smelter Reference List'!$H$4,$S776-4,0))</f>
        <v/>
      </c>
      <c r="J776" s="248" t="str">
        <f ca="1">IF(ISERROR($S776),"",OFFSET('Smelter Reference List'!$I$4,$S776-4,0))</f>
        <v/>
      </c>
      <c r="K776" s="245"/>
      <c r="L776" s="245"/>
      <c r="M776" s="245"/>
      <c r="N776" s="245"/>
      <c r="O776" s="245"/>
      <c r="P776" s="245"/>
      <c r="Q776" s="246"/>
      <c r="R776" s="233"/>
      <c r="S776" s="234" t="e">
        <f>IF(C776="",NA(),MATCH($B776&amp;$C776,'Smelter Reference List'!$J:$J,0))</f>
        <v>#N/A</v>
      </c>
      <c r="T776" s="235"/>
      <c r="U776" s="235">
        <f t="shared" ca="1" si="24"/>
        <v>0</v>
      </c>
      <c r="V776" s="235"/>
      <c r="W776" s="235"/>
      <c r="Y776" s="228" t="str">
        <f t="shared" si="25"/>
        <v/>
      </c>
    </row>
    <row r="777" spans="1:25" s="228" customFormat="1" ht="20.25">
      <c r="A777" s="257"/>
      <c r="B777" s="232" t="str">
        <f>IF(LEN(A777)=0,"",INDEX('Smelter Reference List'!$A:$A,MATCH($A777,'Smelter Reference List'!$E:$E,0)))</f>
        <v/>
      </c>
      <c r="C777" s="297" t="str">
        <f>IF(LEN(A777)=0,"",INDEX('Smelter Reference List'!$C:$C,MATCH($A777,'Smelter Reference List'!$E:$E,0)))</f>
        <v/>
      </c>
      <c r="D777" s="161" t="str">
        <f ca="1">IF(ISERROR($S777),"",OFFSET('Smelter Reference List'!$C$4,$S777-4,0)&amp;"")</f>
        <v/>
      </c>
      <c r="E777" s="161" t="str">
        <f ca="1">IF(ISERROR($S777),"",OFFSET('Smelter Reference List'!$D$4,$S777-4,0)&amp;"")</f>
        <v/>
      </c>
      <c r="F777" s="161" t="str">
        <f ca="1">IF(ISERROR($S777),"",OFFSET('Smelter Reference List'!$E$4,$S777-4,0))</f>
        <v/>
      </c>
      <c r="G777" s="161" t="str">
        <f ca="1">IF(C777=$U$4,"Enter smelter details", IF(ISERROR($S777),"",OFFSET('Smelter Reference List'!$F$4,$S777-4,0)))</f>
        <v/>
      </c>
      <c r="H777" s="247" t="str">
        <f ca="1">IF(ISERROR($S777),"",OFFSET('Smelter Reference List'!$G$4,$S777-4,0))</f>
        <v/>
      </c>
      <c r="I777" s="248" t="str">
        <f ca="1">IF(ISERROR($S777),"",OFFSET('Smelter Reference List'!$H$4,$S777-4,0))</f>
        <v/>
      </c>
      <c r="J777" s="248" t="str">
        <f ca="1">IF(ISERROR($S777),"",OFFSET('Smelter Reference List'!$I$4,$S777-4,0))</f>
        <v/>
      </c>
      <c r="K777" s="245"/>
      <c r="L777" s="245"/>
      <c r="M777" s="245"/>
      <c r="N777" s="245"/>
      <c r="O777" s="245"/>
      <c r="P777" s="245"/>
      <c r="Q777" s="246"/>
      <c r="R777" s="233"/>
      <c r="S777" s="234" t="e">
        <f>IF(C777="",NA(),MATCH($B777&amp;$C777,'Smelter Reference List'!$J:$J,0))</f>
        <v>#N/A</v>
      </c>
      <c r="T777" s="235"/>
      <c r="U777" s="235">
        <f t="shared" ca="1" si="24"/>
        <v>0</v>
      </c>
      <c r="V777" s="235"/>
      <c r="W777" s="235"/>
      <c r="Y777" s="228" t="str">
        <f t="shared" si="25"/>
        <v/>
      </c>
    </row>
    <row r="778" spans="1:25" s="228" customFormat="1" ht="20.25">
      <c r="A778" s="257"/>
      <c r="B778" s="232" t="str">
        <f>IF(LEN(A778)=0,"",INDEX('Smelter Reference List'!$A:$A,MATCH($A778,'Smelter Reference List'!$E:$E,0)))</f>
        <v/>
      </c>
      <c r="C778" s="297" t="str">
        <f>IF(LEN(A778)=0,"",INDEX('Smelter Reference List'!$C:$C,MATCH($A778,'Smelter Reference List'!$E:$E,0)))</f>
        <v/>
      </c>
      <c r="D778" s="161" t="str">
        <f ca="1">IF(ISERROR($S778),"",OFFSET('Smelter Reference List'!$C$4,$S778-4,0)&amp;"")</f>
        <v/>
      </c>
      <c r="E778" s="161" t="str">
        <f ca="1">IF(ISERROR($S778),"",OFFSET('Smelter Reference List'!$D$4,$S778-4,0)&amp;"")</f>
        <v/>
      </c>
      <c r="F778" s="161" t="str">
        <f ca="1">IF(ISERROR($S778),"",OFFSET('Smelter Reference List'!$E$4,$S778-4,0))</f>
        <v/>
      </c>
      <c r="G778" s="161" t="str">
        <f ca="1">IF(C778=$U$4,"Enter smelter details", IF(ISERROR($S778),"",OFFSET('Smelter Reference List'!$F$4,$S778-4,0)))</f>
        <v/>
      </c>
      <c r="H778" s="247" t="str">
        <f ca="1">IF(ISERROR($S778),"",OFFSET('Smelter Reference List'!$G$4,$S778-4,0))</f>
        <v/>
      </c>
      <c r="I778" s="248" t="str">
        <f ca="1">IF(ISERROR($S778),"",OFFSET('Smelter Reference List'!$H$4,$S778-4,0))</f>
        <v/>
      </c>
      <c r="J778" s="248" t="str">
        <f ca="1">IF(ISERROR($S778),"",OFFSET('Smelter Reference List'!$I$4,$S778-4,0))</f>
        <v/>
      </c>
      <c r="K778" s="245"/>
      <c r="L778" s="245"/>
      <c r="M778" s="245"/>
      <c r="N778" s="245"/>
      <c r="O778" s="245"/>
      <c r="P778" s="245"/>
      <c r="Q778" s="246"/>
      <c r="R778" s="233"/>
      <c r="S778" s="234" t="e">
        <f>IF(C778="",NA(),MATCH($B778&amp;$C778,'Smelter Reference List'!$J:$J,0))</f>
        <v>#N/A</v>
      </c>
      <c r="T778" s="235"/>
      <c r="U778" s="235">
        <f t="shared" ca="1" si="24"/>
        <v>0</v>
      </c>
      <c r="V778" s="235"/>
      <c r="W778" s="235"/>
      <c r="Y778" s="228" t="str">
        <f t="shared" si="25"/>
        <v/>
      </c>
    </row>
    <row r="779" spans="1:25" s="228" customFormat="1" ht="20.25">
      <c r="A779" s="257"/>
      <c r="B779" s="232" t="str">
        <f>IF(LEN(A779)=0,"",INDEX('Smelter Reference List'!$A:$A,MATCH($A779,'Smelter Reference List'!$E:$E,0)))</f>
        <v/>
      </c>
      <c r="C779" s="297" t="str">
        <f>IF(LEN(A779)=0,"",INDEX('Smelter Reference List'!$C:$C,MATCH($A779,'Smelter Reference List'!$E:$E,0)))</f>
        <v/>
      </c>
      <c r="D779" s="161" t="str">
        <f ca="1">IF(ISERROR($S779),"",OFFSET('Smelter Reference List'!$C$4,$S779-4,0)&amp;"")</f>
        <v/>
      </c>
      <c r="E779" s="161" t="str">
        <f ca="1">IF(ISERROR($S779),"",OFFSET('Smelter Reference List'!$D$4,$S779-4,0)&amp;"")</f>
        <v/>
      </c>
      <c r="F779" s="161" t="str">
        <f ca="1">IF(ISERROR($S779),"",OFFSET('Smelter Reference List'!$E$4,$S779-4,0))</f>
        <v/>
      </c>
      <c r="G779" s="161" t="str">
        <f ca="1">IF(C779=$U$4,"Enter smelter details", IF(ISERROR($S779),"",OFFSET('Smelter Reference List'!$F$4,$S779-4,0)))</f>
        <v/>
      </c>
      <c r="H779" s="247" t="str">
        <f ca="1">IF(ISERROR($S779),"",OFFSET('Smelter Reference List'!$G$4,$S779-4,0))</f>
        <v/>
      </c>
      <c r="I779" s="248" t="str">
        <f ca="1">IF(ISERROR($S779),"",OFFSET('Smelter Reference List'!$H$4,$S779-4,0))</f>
        <v/>
      </c>
      <c r="J779" s="248" t="str">
        <f ca="1">IF(ISERROR($S779),"",OFFSET('Smelter Reference List'!$I$4,$S779-4,0))</f>
        <v/>
      </c>
      <c r="K779" s="245"/>
      <c r="L779" s="245"/>
      <c r="M779" s="245"/>
      <c r="N779" s="245"/>
      <c r="O779" s="245"/>
      <c r="P779" s="245"/>
      <c r="Q779" s="246"/>
      <c r="R779" s="233"/>
      <c r="S779" s="234" t="e">
        <f>IF(C779="",NA(),MATCH($B779&amp;$C779,'Smelter Reference List'!$J:$J,0))</f>
        <v>#N/A</v>
      </c>
      <c r="T779" s="235"/>
      <c r="U779" s="235">
        <f t="shared" ca="1" si="24"/>
        <v>0</v>
      </c>
      <c r="V779" s="235"/>
      <c r="W779" s="235"/>
      <c r="Y779" s="228" t="str">
        <f t="shared" si="25"/>
        <v/>
      </c>
    </row>
    <row r="780" spans="1:25" s="228" customFormat="1" ht="20.25">
      <c r="A780" s="257"/>
      <c r="B780" s="232" t="str">
        <f>IF(LEN(A780)=0,"",INDEX('Smelter Reference List'!$A:$A,MATCH($A780,'Smelter Reference List'!$E:$E,0)))</f>
        <v/>
      </c>
      <c r="C780" s="297" t="str">
        <f>IF(LEN(A780)=0,"",INDEX('Smelter Reference List'!$C:$C,MATCH($A780,'Smelter Reference List'!$E:$E,0)))</f>
        <v/>
      </c>
      <c r="D780" s="161" t="str">
        <f ca="1">IF(ISERROR($S780),"",OFFSET('Smelter Reference List'!$C$4,$S780-4,0)&amp;"")</f>
        <v/>
      </c>
      <c r="E780" s="161" t="str">
        <f ca="1">IF(ISERROR($S780),"",OFFSET('Smelter Reference List'!$D$4,$S780-4,0)&amp;"")</f>
        <v/>
      </c>
      <c r="F780" s="161" t="str">
        <f ca="1">IF(ISERROR($S780),"",OFFSET('Smelter Reference List'!$E$4,$S780-4,0))</f>
        <v/>
      </c>
      <c r="G780" s="161" t="str">
        <f ca="1">IF(C780=$U$4,"Enter smelter details", IF(ISERROR($S780),"",OFFSET('Smelter Reference List'!$F$4,$S780-4,0)))</f>
        <v/>
      </c>
      <c r="H780" s="247" t="str">
        <f ca="1">IF(ISERROR($S780),"",OFFSET('Smelter Reference List'!$G$4,$S780-4,0))</f>
        <v/>
      </c>
      <c r="I780" s="248" t="str">
        <f ca="1">IF(ISERROR($S780),"",OFFSET('Smelter Reference List'!$H$4,$S780-4,0))</f>
        <v/>
      </c>
      <c r="J780" s="248" t="str">
        <f ca="1">IF(ISERROR($S780),"",OFFSET('Smelter Reference List'!$I$4,$S780-4,0))</f>
        <v/>
      </c>
      <c r="K780" s="245"/>
      <c r="L780" s="245"/>
      <c r="M780" s="245"/>
      <c r="N780" s="245"/>
      <c r="O780" s="245"/>
      <c r="P780" s="245"/>
      <c r="Q780" s="246"/>
      <c r="R780" s="233"/>
      <c r="S780" s="234" t="e">
        <f>IF(C780="",NA(),MATCH($B780&amp;$C780,'Smelter Reference List'!$J:$J,0))</f>
        <v>#N/A</v>
      </c>
      <c r="T780" s="235"/>
      <c r="U780" s="235">
        <f t="shared" ca="1" si="24"/>
        <v>0</v>
      </c>
      <c r="V780" s="235"/>
      <c r="W780" s="235"/>
      <c r="Y780" s="228" t="str">
        <f t="shared" si="25"/>
        <v/>
      </c>
    </row>
    <row r="781" spans="1:25" s="228" customFormat="1" ht="20.25">
      <c r="A781" s="257"/>
      <c r="B781" s="232" t="str">
        <f>IF(LEN(A781)=0,"",INDEX('Smelter Reference List'!$A:$A,MATCH($A781,'Smelter Reference List'!$E:$E,0)))</f>
        <v/>
      </c>
      <c r="C781" s="297" t="str">
        <f>IF(LEN(A781)=0,"",INDEX('Smelter Reference List'!$C:$C,MATCH($A781,'Smelter Reference List'!$E:$E,0)))</f>
        <v/>
      </c>
      <c r="D781" s="161" t="str">
        <f ca="1">IF(ISERROR($S781),"",OFFSET('Smelter Reference List'!$C$4,$S781-4,0)&amp;"")</f>
        <v/>
      </c>
      <c r="E781" s="161" t="str">
        <f ca="1">IF(ISERROR($S781),"",OFFSET('Smelter Reference List'!$D$4,$S781-4,0)&amp;"")</f>
        <v/>
      </c>
      <c r="F781" s="161" t="str">
        <f ca="1">IF(ISERROR($S781),"",OFFSET('Smelter Reference List'!$E$4,$S781-4,0))</f>
        <v/>
      </c>
      <c r="G781" s="161" t="str">
        <f ca="1">IF(C781=$U$4,"Enter smelter details", IF(ISERROR($S781),"",OFFSET('Smelter Reference List'!$F$4,$S781-4,0)))</f>
        <v/>
      </c>
      <c r="H781" s="247" t="str">
        <f ca="1">IF(ISERROR($S781),"",OFFSET('Smelter Reference List'!$G$4,$S781-4,0))</f>
        <v/>
      </c>
      <c r="I781" s="248" t="str">
        <f ca="1">IF(ISERROR($S781),"",OFFSET('Smelter Reference List'!$H$4,$S781-4,0))</f>
        <v/>
      </c>
      <c r="J781" s="248" t="str">
        <f ca="1">IF(ISERROR($S781),"",OFFSET('Smelter Reference List'!$I$4,$S781-4,0))</f>
        <v/>
      </c>
      <c r="K781" s="245"/>
      <c r="L781" s="245"/>
      <c r="M781" s="245"/>
      <c r="N781" s="245"/>
      <c r="O781" s="245"/>
      <c r="P781" s="245"/>
      <c r="Q781" s="246"/>
      <c r="R781" s="233"/>
      <c r="S781" s="234" t="e">
        <f>IF(C781="",NA(),MATCH($B781&amp;$C781,'Smelter Reference List'!$J:$J,0))</f>
        <v>#N/A</v>
      </c>
      <c r="T781" s="235"/>
      <c r="U781" s="235">
        <f t="shared" ca="1" si="24"/>
        <v>0</v>
      </c>
      <c r="V781" s="235"/>
      <c r="W781" s="235"/>
      <c r="Y781" s="228" t="str">
        <f t="shared" si="25"/>
        <v/>
      </c>
    </row>
    <row r="782" spans="1:25" s="228" customFormat="1" ht="20.25">
      <c r="A782" s="257"/>
      <c r="B782" s="232" t="str">
        <f>IF(LEN(A782)=0,"",INDEX('Smelter Reference List'!$A:$A,MATCH($A782,'Smelter Reference List'!$E:$E,0)))</f>
        <v/>
      </c>
      <c r="C782" s="297" t="str">
        <f>IF(LEN(A782)=0,"",INDEX('Smelter Reference List'!$C:$C,MATCH($A782,'Smelter Reference List'!$E:$E,0)))</f>
        <v/>
      </c>
      <c r="D782" s="161" t="str">
        <f ca="1">IF(ISERROR($S782),"",OFFSET('Smelter Reference List'!$C$4,$S782-4,0)&amp;"")</f>
        <v/>
      </c>
      <c r="E782" s="161" t="str">
        <f ca="1">IF(ISERROR($S782),"",OFFSET('Smelter Reference List'!$D$4,$S782-4,0)&amp;"")</f>
        <v/>
      </c>
      <c r="F782" s="161" t="str">
        <f ca="1">IF(ISERROR($S782),"",OFFSET('Smelter Reference List'!$E$4,$S782-4,0))</f>
        <v/>
      </c>
      <c r="G782" s="161" t="str">
        <f ca="1">IF(C782=$U$4,"Enter smelter details", IF(ISERROR($S782),"",OFFSET('Smelter Reference List'!$F$4,$S782-4,0)))</f>
        <v/>
      </c>
      <c r="H782" s="247" t="str">
        <f ca="1">IF(ISERROR($S782),"",OFFSET('Smelter Reference List'!$G$4,$S782-4,0))</f>
        <v/>
      </c>
      <c r="I782" s="248" t="str">
        <f ca="1">IF(ISERROR($S782),"",OFFSET('Smelter Reference List'!$H$4,$S782-4,0))</f>
        <v/>
      </c>
      <c r="J782" s="248" t="str">
        <f ca="1">IF(ISERROR($S782),"",OFFSET('Smelter Reference List'!$I$4,$S782-4,0))</f>
        <v/>
      </c>
      <c r="K782" s="245"/>
      <c r="L782" s="245"/>
      <c r="M782" s="245"/>
      <c r="N782" s="245"/>
      <c r="O782" s="245"/>
      <c r="P782" s="245"/>
      <c r="Q782" s="246"/>
      <c r="R782" s="233"/>
      <c r="S782" s="234" t="e">
        <f>IF(C782="",NA(),MATCH($B782&amp;$C782,'Smelter Reference List'!$J:$J,0))</f>
        <v>#N/A</v>
      </c>
      <c r="T782" s="235"/>
      <c r="U782" s="235">
        <f t="shared" ca="1" si="24"/>
        <v>0</v>
      </c>
      <c r="V782" s="235"/>
      <c r="W782" s="235"/>
      <c r="Y782" s="228" t="str">
        <f t="shared" si="25"/>
        <v/>
      </c>
    </row>
    <row r="783" spans="1:25" s="228" customFormat="1" ht="20.25">
      <c r="A783" s="257"/>
      <c r="B783" s="232" t="str">
        <f>IF(LEN(A783)=0,"",INDEX('Smelter Reference List'!$A:$A,MATCH($A783,'Smelter Reference List'!$E:$E,0)))</f>
        <v/>
      </c>
      <c r="C783" s="297" t="str">
        <f>IF(LEN(A783)=0,"",INDEX('Smelter Reference List'!$C:$C,MATCH($A783,'Smelter Reference List'!$E:$E,0)))</f>
        <v/>
      </c>
      <c r="D783" s="161" t="str">
        <f ca="1">IF(ISERROR($S783),"",OFFSET('Smelter Reference List'!$C$4,$S783-4,0)&amp;"")</f>
        <v/>
      </c>
      <c r="E783" s="161" t="str">
        <f ca="1">IF(ISERROR($S783),"",OFFSET('Smelter Reference List'!$D$4,$S783-4,0)&amp;"")</f>
        <v/>
      </c>
      <c r="F783" s="161" t="str">
        <f ca="1">IF(ISERROR($S783),"",OFFSET('Smelter Reference List'!$E$4,$S783-4,0))</f>
        <v/>
      </c>
      <c r="G783" s="161" t="str">
        <f ca="1">IF(C783=$U$4,"Enter smelter details", IF(ISERROR($S783),"",OFFSET('Smelter Reference List'!$F$4,$S783-4,0)))</f>
        <v/>
      </c>
      <c r="H783" s="247" t="str">
        <f ca="1">IF(ISERROR($S783),"",OFFSET('Smelter Reference List'!$G$4,$S783-4,0))</f>
        <v/>
      </c>
      <c r="I783" s="248" t="str">
        <f ca="1">IF(ISERROR($S783),"",OFFSET('Smelter Reference List'!$H$4,$S783-4,0))</f>
        <v/>
      </c>
      <c r="J783" s="248" t="str">
        <f ca="1">IF(ISERROR($S783),"",OFFSET('Smelter Reference List'!$I$4,$S783-4,0))</f>
        <v/>
      </c>
      <c r="K783" s="245"/>
      <c r="L783" s="245"/>
      <c r="M783" s="245"/>
      <c r="N783" s="245"/>
      <c r="O783" s="245"/>
      <c r="P783" s="245"/>
      <c r="Q783" s="246"/>
      <c r="R783" s="233"/>
      <c r="S783" s="234" t="e">
        <f>IF(C783="",NA(),MATCH($B783&amp;$C783,'Smelter Reference List'!$J:$J,0))</f>
        <v>#N/A</v>
      </c>
      <c r="T783" s="235"/>
      <c r="U783" s="235">
        <f t="shared" ca="1" si="24"/>
        <v>0</v>
      </c>
      <c r="V783" s="235"/>
      <c r="W783" s="235"/>
      <c r="Y783" s="228" t="str">
        <f t="shared" si="25"/>
        <v/>
      </c>
    </row>
    <row r="784" spans="1:25" s="228" customFormat="1" ht="20.25">
      <c r="A784" s="257"/>
      <c r="B784" s="232" t="str">
        <f>IF(LEN(A784)=0,"",INDEX('Smelter Reference List'!$A:$A,MATCH($A784,'Smelter Reference List'!$E:$E,0)))</f>
        <v/>
      </c>
      <c r="C784" s="297" t="str">
        <f>IF(LEN(A784)=0,"",INDEX('Smelter Reference List'!$C:$C,MATCH($A784,'Smelter Reference List'!$E:$E,0)))</f>
        <v/>
      </c>
      <c r="D784" s="161" t="str">
        <f ca="1">IF(ISERROR($S784),"",OFFSET('Smelter Reference List'!$C$4,$S784-4,0)&amp;"")</f>
        <v/>
      </c>
      <c r="E784" s="161" t="str">
        <f ca="1">IF(ISERROR($S784),"",OFFSET('Smelter Reference List'!$D$4,$S784-4,0)&amp;"")</f>
        <v/>
      </c>
      <c r="F784" s="161" t="str">
        <f ca="1">IF(ISERROR($S784),"",OFFSET('Smelter Reference List'!$E$4,$S784-4,0))</f>
        <v/>
      </c>
      <c r="G784" s="161" t="str">
        <f ca="1">IF(C784=$U$4,"Enter smelter details", IF(ISERROR($S784),"",OFFSET('Smelter Reference List'!$F$4,$S784-4,0)))</f>
        <v/>
      </c>
      <c r="H784" s="247" t="str">
        <f ca="1">IF(ISERROR($S784),"",OFFSET('Smelter Reference List'!$G$4,$S784-4,0))</f>
        <v/>
      </c>
      <c r="I784" s="248" t="str">
        <f ca="1">IF(ISERROR($S784),"",OFFSET('Smelter Reference List'!$H$4,$S784-4,0))</f>
        <v/>
      </c>
      <c r="J784" s="248" t="str">
        <f ca="1">IF(ISERROR($S784),"",OFFSET('Smelter Reference List'!$I$4,$S784-4,0))</f>
        <v/>
      </c>
      <c r="K784" s="245"/>
      <c r="L784" s="245"/>
      <c r="M784" s="245"/>
      <c r="N784" s="245"/>
      <c r="O784" s="245"/>
      <c r="P784" s="245"/>
      <c r="Q784" s="246"/>
      <c r="R784" s="233"/>
      <c r="S784" s="234" t="e">
        <f>IF(C784="",NA(),MATCH($B784&amp;$C784,'Smelter Reference List'!$J:$J,0))</f>
        <v>#N/A</v>
      </c>
      <c r="T784" s="235"/>
      <c r="U784" s="235">
        <f t="shared" ca="1" si="24"/>
        <v>0</v>
      </c>
      <c r="V784" s="235"/>
      <c r="W784" s="235"/>
      <c r="Y784" s="228" t="str">
        <f t="shared" si="25"/>
        <v/>
      </c>
    </row>
    <row r="785" spans="1:25" s="228" customFormat="1" ht="20.25">
      <c r="A785" s="257"/>
      <c r="B785" s="232" t="str">
        <f>IF(LEN(A785)=0,"",INDEX('Smelter Reference List'!$A:$A,MATCH($A785,'Smelter Reference List'!$E:$E,0)))</f>
        <v/>
      </c>
      <c r="C785" s="297" t="str">
        <f>IF(LEN(A785)=0,"",INDEX('Smelter Reference List'!$C:$C,MATCH($A785,'Smelter Reference List'!$E:$E,0)))</f>
        <v/>
      </c>
      <c r="D785" s="161" t="str">
        <f ca="1">IF(ISERROR($S785),"",OFFSET('Smelter Reference List'!$C$4,$S785-4,0)&amp;"")</f>
        <v/>
      </c>
      <c r="E785" s="161" t="str">
        <f ca="1">IF(ISERROR($S785),"",OFFSET('Smelter Reference List'!$D$4,$S785-4,0)&amp;"")</f>
        <v/>
      </c>
      <c r="F785" s="161" t="str">
        <f ca="1">IF(ISERROR($S785),"",OFFSET('Smelter Reference List'!$E$4,$S785-4,0))</f>
        <v/>
      </c>
      <c r="G785" s="161" t="str">
        <f ca="1">IF(C785=$U$4,"Enter smelter details", IF(ISERROR($S785),"",OFFSET('Smelter Reference List'!$F$4,$S785-4,0)))</f>
        <v/>
      </c>
      <c r="H785" s="247" t="str">
        <f ca="1">IF(ISERROR($S785),"",OFFSET('Smelter Reference List'!$G$4,$S785-4,0))</f>
        <v/>
      </c>
      <c r="I785" s="248" t="str">
        <f ca="1">IF(ISERROR($S785),"",OFFSET('Smelter Reference List'!$H$4,$S785-4,0))</f>
        <v/>
      </c>
      <c r="J785" s="248" t="str">
        <f ca="1">IF(ISERROR($S785),"",OFFSET('Smelter Reference List'!$I$4,$S785-4,0))</f>
        <v/>
      </c>
      <c r="K785" s="245"/>
      <c r="L785" s="245"/>
      <c r="M785" s="245"/>
      <c r="N785" s="245"/>
      <c r="O785" s="245"/>
      <c r="P785" s="245"/>
      <c r="Q785" s="246"/>
      <c r="R785" s="233"/>
      <c r="S785" s="234" t="e">
        <f>IF(C785="",NA(),MATCH($B785&amp;$C785,'Smelter Reference List'!$J:$J,0))</f>
        <v>#N/A</v>
      </c>
      <c r="T785" s="235"/>
      <c r="U785" s="235">
        <f t="shared" ca="1" si="24"/>
        <v>0</v>
      </c>
      <c r="V785" s="235"/>
      <c r="W785" s="235"/>
      <c r="Y785" s="228" t="str">
        <f t="shared" si="25"/>
        <v/>
      </c>
    </row>
    <row r="786" spans="1:25" s="228" customFormat="1" ht="20.25">
      <c r="A786" s="257"/>
      <c r="B786" s="232" t="str">
        <f>IF(LEN(A786)=0,"",INDEX('Smelter Reference List'!$A:$A,MATCH($A786,'Smelter Reference List'!$E:$E,0)))</f>
        <v/>
      </c>
      <c r="C786" s="297" t="str">
        <f>IF(LEN(A786)=0,"",INDEX('Smelter Reference List'!$C:$C,MATCH($A786,'Smelter Reference List'!$E:$E,0)))</f>
        <v/>
      </c>
      <c r="D786" s="161" t="str">
        <f ca="1">IF(ISERROR($S786),"",OFFSET('Smelter Reference List'!$C$4,$S786-4,0)&amp;"")</f>
        <v/>
      </c>
      <c r="E786" s="161" t="str">
        <f ca="1">IF(ISERROR($S786),"",OFFSET('Smelter Reference List'!$D$4,$S786-4,0)&amp;"")</f>
        <v/>
      </c>
      <c r="F786" s="161" t="str">
        <f ca="1">IF(ISERROR($S786),"",OFFSET('Smelter Reference List'!$E$4,$S786-4,0))</f>
        <v/>
      </c>
      <c r="G786" s="161" t="str">
        <f ca="1">IF(C786=$U$4,"Enter smelter details", IF(ISERROR($S786),"",OFFSET('Smelter Reference List'!$F$4,$S786-4,0)))</f>
        <v/>
      </c>
      <c r="H786" s="247" t="str">
        <f ca="1">IF(ISERROR($S786),"",OFFSET('Smelter Reference List'!$G$4,$S786-4,0))</f>
        <v/>
      </c>
      <c r="I786" s="248" t="str">
        <f ca="1">IF(ISERROR($S786),"",OFFSET('Smelter Reference List'!$H$4,$S786-4,0))</f>
        <v/>
      </c>
      <c r="J786" s="248" t="str">
        <f ca="1">IF(ISERROR($S786),"",OFFSET('Smelter Reference List'!$I$4,$S786-4,0))</f>
        <v/>
      </c>
      <c r="K786" s="245"/>
      <c r="L786" s="245"/>
      <c r="M786" s="245"/>
      <c r="N786" s="245"/>
      <c r="O786" s="245"/>
      <c r="P786" s="245"/>
      <c r="Q786" s="246"/>
      <c r="R786" s="233"/>
      <c r="S786" s="234" t="e">
        <f>IF(C786="",NA(),MATCH($B786&amp;$C786,'Smelter Reference List'!$J:$J,0))</f>
        <v>#N/A</v>
      </c>
      <c r="T786" s="235"/>
      <c r="U786" s="235">
        <f t="shared" ca="1" si="24"/>
        <v>0</v>
      </c>
      <c r="V786" s="235"/>
      <c r="W786" s="235"/>
      <c r="Y786" s="228" t="str">
        <f t="shared" si="25"/>
        <v/>
      </c>
    </row>
    <row r="787" spans="1:25" s="228" customFormat="1" ht="20.25">
      <c r="A787" s="257"/>
      <c r="B787" s="232" t="str">
        <f>IF(LEN(A787)=0,"",INDEX('Smelter Reference List'!$A:$A,MATCH($A787,'Smelter Reference List'!$E:$E,0)))</f>
        <v/>
      </c>
      <c r="C787" s="297" t="str">
        <f>IF(LEN(A787)=0,"",INDEX('Smelter Reference List'!$C:$C,MATCH($A787,'Smelter Reference List'!$E:$E,0)))</f>
        <v/>
      </c>
      <c r="D787" s="161" t="str">
        <f ca="1">IF(ISERROR($S787),"",OFFSET('Smelter Reference List'!$C$4,$S787-4,0)&amp;"")</f>
        <v/>
      </c>
      <c r="E787" s="161" t="str">
        <f ca="1">IF(ISERROR($S787),"",OFFSET('Smelter Reference List'!$D$4,$S787-4,0)&amp;"")</f>
        <v/>
      </c>
      <c r="F787" s="161" t="str">
        <f ca="1">IF(ISERROR($S787),"",OFFSET('Smelter Reference List'!$E$4,$S787-4,0))</f>
        <v/>
      </c>
      <c r="G787" s="161" t="str">
        <f ca="1">IF(C787=$U$4,"Enter smelter details", IF(ISERROR($S787),"",OFFSET('Smelter Reference List'!$F$4,$S787-4,0)))</f>
        <v/>
      </c>
      <c r="H787" s="247" t="str">
        <f ca="1">IF(ISERROR($S787),"",OFFSET('Smelter Reference List'!$G$4,$S787-4,0))</f>
        <v/>
      </c>
      <c r="I787" s="248" t="str">
        <f ca="1">IF(ISERROR($S787),"",OFFSET('Smelter Reference List'!$H$4,$S787-4,0))</f>
        <v/>
      </c>
      <c r="J787" s="248" t="str">
        <f ca="1">IF(ISERROR($S787),"",OFFSET('Smelter Reference List'!$I$4,$S787-4,0))</f>
        <v/>
      </c>
      <c r="K787" s="245"/>
      <c r="L787" s="245"/>
      <c r="M787" s="245"/>
      <c r="N787" s="245"/>
      <c r="O787" s="245"/>
      <c r="P787" s="245"/>
      <c r="Q787" s="246"/>
      <c r="R787" s="233"/>
      <c r="S787" s="234" t="e">
        <f>IF(C787="",NA(),MATCH($B787&amp;$C787,'Smelter Reference List'!$J:$J,0))</f>
        <v>#N/A</v>
      </c>
      <c r="T787" s="235"/>
      <c r="U787" s="235">
        <f t="shared" ca="1" si="24"/>
        <v>0</v>
      </c>
      <c r="V787" s="235"/>
      <c r="W787" s="235"/>
      <c r="Y787" s="228" t="str">
        <f t="shared" si="25"/>
        <v/>
      </c>
    </row>
    <row r="788" spans="1:25" s="228" customFormat="1" ht="20.25">
      <c r="A788" s="257"/>
      <c r="B788" s="232" t="str">
        <f>IF(LEN(A788)=0,"",INDEX('Smelter Reference List'!$A:$A,MATCH($A788,'Smelter Reference List'!$E:$E,0)))</f>
        <v/>
      </c>
      <c r="C788" s="297" t="str">
        <f>IF(LEN(A788)=0,"",INDEX('Smelter Reference List'!$C:$C,MATCH($A788,'Smelter Reference List'!$E:$E,0)))</f>
        <v/>
      </c>
      <c r="D788" s="161" t="str">
        <f ca="1">IF(ISERROR($S788),"",OFFSET('Smelter Reference List'!$C$4,$S788-4,0)&amp;"")</f>
        <v/>
      </c>
      <c r="E788" s="161" t="str">
        <f ca="1">IF(ISERROR($S788),"",OFFSET('Smelter Reference List'!$D$4,$S788-4,0)&amp;"")</f>
        <v/>
      </c>
      <c r="F788" s="161" t="str">
        <f ca="1">IF(ISERROR($S788),"",OFFSET('Smelter Reference List'!$E$4,$S788-4,0))</f>
        <v/>
      </c>
      <c r="G788" s="161" t="str">
        <f ca="1">IF(C788=$U$4,"Enter smelter details", IF(ISERROR($S788),"",OFFSET('Smelter Reference List'!$F$4,$S788-4,0)))</f>
        <v/>
      </c>
      <c r="H788" s="247" t="str">
        <f ca="1">IF(ISERROR($S788),"",OFFSET('Smelter Reference List'!$G$4,$S788-4,0))</f>
        <v/>
      </c>
      <c r="I788" s="248" t="str">
        <f ca="1">IF(ISERROR($S788),"",OFFSET('Smelter Reference List'!$H$4,$S788-4,0))</f>
        <v/>
      </c>
      <c r="J788" s="248" t="str">
        <f ca="1">IF(ISERROR($S788),"",OFFSET('Smelter Reference List'!$I$4,$S788-4,0))</f>
        <v/>
      </c>
      <c r="K788" s="245"/>
      <c r="L788" s="245"/>
      <c r="M788" s="245"/>
      <c r="N788" s="245"/>
      <c r="O788" s="245"/>
      <c r="P788" s="245"/>
      <c r="Q788" s="246"/>
      <c r="R788" s="233"/>
      <c r="S788" s="234" t="e">
        <f>IF(C788="",NA(),MATCH($B788&amp;$C788,'Smelter Reference List'!$J:$J,0))</f>
        <v>#N/A</v>
      </c>
      <c r="T788" s="235"/>
      <c r="U788" s="235">
        <f t="shared" ca="1" si="24"/>
        <v>0</v>
      </c>
      <c r="V788" s="235"/>
      <c r="W788" s="235"/>
      <c r="Y788" s="228" t="str">
        <f t="shared" si="25"/>
        <v/>
      </c>
    </row>
    <row r="789" spans="1:25" s="228" customFormat="1" ht="20.25">
      <c r="A789" s="257"/>
      <c r="B789" s="232" t="str">
        <f>IF(LEN(A789)=0,"",INDEX('Smelter Reference List'!$A:$A,MATCH($A789,'Smelter Reference List'!$E:$E,0)))</f>
        <v/>
      </c>
      <c r="C789" s="297" t="str">
        <f>IF(LEN(A789)=0,"",INDEX('Smelter Reference List'!$C:$C,MATCH($A789,'Smelter Reference List'!$E:$E,0)))</f>
        <v/>
      </c>
      <c r="D789" s="161" t="str">
        <f ca="1">IF(ISERROR($S789),"",OFFSET('Smelter Reference List'!$C$4,$S789-4,0)&amp;"")</f>
        <v/>
      </c>
      <c r="E789" s="161" t="str">
        <f ca="1">IF(ISERROR($S789),"",OFFSET('Smelter Reference List'!$D$4,$S789-4,0)&amp;"")</f>
        <v/>
      </c>
      <c r="F789" s="161" t="str">
        <f ca="1">IF(ISERROR($S789),"",OFFSET('Smelter Reference List'!$E$4,$S789-4,0))</f>
        <v/>
      </c>
      <c r="G789" s="161" t="str">
        <f ca="1">IF(C789=$U$4,"Enter smelter details", IF(ISERROR($S789),"",OFFSET('Smelter Reference List'!$F$4,$S789-4,0)))</f>
        <v/>
      </c>
      <c r="H789" s="247" t="str">
        <f ca="1">IF(ISERROR($S789),"",OFFSET('Smelter Reference List'!$G$4,$S789-4,0))</f>
        <v/>
      </c>
      <c r="I789" s="248" t="str">
        <f ca="1">IF(ISERROR($S789),"",OFFSET('Smelter Reference List'!$H$4,$S789-4,0))</f>
        <v/>
      </c>
      <c r="J789" s="248" t="str">
        <f ca="1">IF(ISERROR($S789),"",OFFSET('Smelter Reference List'!$I$4,$S789-4,0))</f>
        <v/>
      </c>
      <c r="K789" s="245"/>
      <c r="L789" s="245"/>
      <c r="M789" s="245"/>
      <c r="N789" s="245"/>
      <c r="O789" s="245"/>
      <c r="P789" s="245"/>
      <c r="Q789" s="246"/>
      <c r="R789" s="233"/>
      <c r="S789" s="234" t="e">
        <f>IF(C789="",NA(),MATCH($B789&amp;$C789,'Smelter Reference List'!$J:$J,0))</f>
        <v>#N/A</v>
      </c>
      <c r="T789" s="235"/>
      <c r="U789" s="235">
        <f t="shared" ca="1" si="24"/>
        <v>0</v>
      </c>
      <c r="V789" s="235"/>
      <c r="W789" s="235"/>
      <c r="Y789" s="228" t="str">
        <f t="shared" si="25"/>
        <v/>
      </c>
    </row>
    <row r="790" spans="1:25" s="228" customFormat="1" ht="20.25">
      <c r="A790" s="257"/>
      <c r="B790" s="232" t="str">
        <f>IF(LEN(A790)=0,"",INDEX('Smelter Reference List'!$A:$A,MATCH($A790,'Smelter Reference List'!$E:$E,0)))</f>
        <v/>
      </c>
      <c r="C790" s="297" t="str">
        <f>IF(LEN(A790)=0,"",INDEX('Smelter Reference List'!$C:$C,MATCH($A790,'Smelter Reference List'!$E:$E,0)))</f>
        <v/>
      </c>
      <c r="D790" s="161" t="str">
        <f ca="1">IF(ISERROR($S790),"",OFFSET('Smelter Reference List'!$C$4,$S790-4,0)&amp;"")</f>
        <v/>
      </c>
      <c r="E790" s="161" t="str">
        <f ca="1">IF(ISERROR($S790),"",OFFSET('Smelter Reference List'!$D$4,$S790-4,0)&amp;"")</f>
        <v/>
      </c>
      <c r="F790" s="161" t="str">
        <f ca="1">IF(ISERROR($S790),"",OFFSET('Smelter Reference List'!$E$4,$S790-4,0))</f>
        <v/>
      </c>
      <c r="G790" s="161" t="str">
        <f ca="1">IF(C790=$U$4,"Enter smelter details", IF(ISERROR($S790),"",OFFSET('Smelter Reference List'!$F$4,$S790-4,0)))</f>
        <v/>
      </c>
      <c r="H790" s="247" t="str">
        <f ca="1">IF(ISERROR($S790),"",OFFSET('Smelter Reference List'!$G$4,$S790-4,0))</f>
        <v/>
      </c>
      <c r="I790" s="248" t="str">
        <f ca="1">IF(ISERROR($S790),"",OFFSET('Smelter Reference List'!$H$4,$S790-4,0))</f>
        <v/>
      </c>
      <c r="J790" s="248" t="str">
        <f ca="1">IF(ISERROR($S790),"",OFFSET('Smelter Reference List'!$I$4,$S790-4,0))</f>
        <v/>
      </c>
      <c r="K790" s="245"/>
      <c r="L790" s="245"/>
      <c r="M790" s="245"/>
      <c r="N790" s="245"/>
      <c r="O790" s="245"/>
      <c r="P790" s="245"/>
      <c r="Q790" s="246"/>
      <c r="R790" s="233"/>
      <c r="S790" s="234" t="e">
        <f>IF(C790="",NA(),MATCH($B790&amp;$C790,'Smelter Reference List'!$J:$J,0))</f>
        <v>#N/A</v>
      </c>
      <c r="T790" s="235"/>
      <c r="U790" s="235">
        <f t="shared" ca="1" si="24"/>
        <v>0</v>
      </c>
      <c r="V790" s="235"/>
      <c r="W790" s="235"/>
      <c r="Y790" s="228" t="str">
        <f t="shared" si="25"/>
        <v/>
      </c>
    </row>
    <row r="791" spans="1:25" s="228" customFormat="1" ht="20.25">
      <c r="A791" s="257"/>
      <c r="B791" s="232" t="str">
        <f>IF(LEN(A791)=0,"",INDEX('Smelter Reference List'!$A:$A,MATCH($A791,'Smelter Reference List'!$E:$E,0)))</f>
        <v/>
      </c>
      <c r="C791" s="297" t="str">
        <f>IF(LEN(A791)=0,"",INDEX('Smelter Reference List'!$C:$C,MATCH($A791,'Smelter Reference List'!$E:$E,0)))</f>
        <v/>
      </c>
      <c r="D791" s="161" t="str">
        <f ca="1">IF(ISERROR($S791),"",OFFSET('Smelter Reference List'!$C$4,$S791-4,0)&amp;"")</f>
        <v/>
      </c>
      <c r="E791" s="161" t="str">
        <f ca="1">IF(ISERROR($S791),"",OFFSET('Smelter Reference List'!$D$4,$S791-4,0)&amp;"")</f>
        <v/>
      </c>
      <c r="F791" s="161" t="str">
        <f ca="1">IF(ISERROR($S791),"",OFFSET('Smelter Reference List'!$E$4,$S791-4,0))</f>
        <v/>
      </c>
      <c r="G791" s="161" t="str">
        <f ca="1">IF(C791=$U$4,"Enter smelter details", IF(ISERROR($S791),"",OFFSET('Smelter Reference List'!$F$4,$S791-4,0)))</f>
        <v/>
      </c>
      <c r="H791" s="247" t="str">
        <f ca="1">IF(ISERROR($S791),"",OFFSET('Smelter Reference List'!$G$4,$S791-4,0))</f>
        <v/>
      </c>
      <c r="I791" s="248" t="str">
        <f ca="1">IF(ISERROR($S791),"",OFFSET('Smelter Reference List'!$H$4,$S791-4,0))</f>
        <v/>
      </c>
      <c r="J791" s="248" t="str">
        <f ca="1">IF(ISERROR($S791),"",OFFSET('Smelter Reference List'!$I$4,$S791-4,0))</f>
        <v/>
      </c>
      <c r="K791" s="245"/>
      <c r="L791" s="245"/>
      <c r="M791" s="245"/>
      <c r="N791" s="245"/>
      <c r="O791" s="245"/>
      <c r="P791" s="245"/>
      <c r="Q791" s="246"/>
      <c r="R791" s="233"/>
      <c r="S791" s="234" t="e">
        <f>IF(C791="",NA(),MATCH($B791&amp;$C791,'Smelter Reference List'!$J:$J,0))</f>
        <v>#N/A</v>
      </c>
      <c r="T791" s="235"/>
      <c r="U791" s="235">
        <f t="shared" ca="1" si="24"/>
        <v>0</v>
      </c>
      <c r="V791" s="235"/>
      <c r="W791" s="235"/>
      <c r="Y791" s="228" t="str">
        <f t="shared" si="25"/>
        <v/>
      </c>
    </row>
    <row r="792" spans="1:25" s="228" customFormat="1" ht="20.25">
      <c r="A792" s="257"/>
      <c r="B792" s="232" t="str">
        <f>IF(LEN(A792)=0,"",INDEX('Smelter Reference List'!$A:$A,MATCH($A792,'Smelter Reference List'!$E:$E,0)))</f>
        <v/>
      </c>
      <c r="C792" s="297" t="str">
        <f>IF(LEN(A792)=0,"",INDEX('Smelter Reference List'!$C:$C,MATCH($A792,'Smelter Reference List'!$E:$E,0)))</f>
        <v/>
      </c>
      <c r="D792" s="161" t="str">
        <f ca="1">IF(ISERROR($S792),"",OFFSET('Smelter Reference List'!$C$4,$S792-4,0)&amp;"")</f>
        <v/>
      </c>
      <c r="E792" s="161" t="str">
        <f ca="1">IF(ISERROR($S792),"",OFFSET('Smelter Reference List'!$D$4,$S792-4,0)&amp;"")</f>
        <v/>
      </c>
      <c r="F792" s="161" t="str">
        <f ca="1">IF(ISERROR($S792),"",OFFSET('Smelter Reference List'!$E$4,$S792-4,0))</f>
        <v/>
      </c>
      <c r="G792" s="161" t="str">
        <f ca="1">IF(C792=$U$4,"Enter smelter details", IF(ISERROR($S792),"",OFFSET('Smelter Reference List'!$F$4,$S792-4,0)))</f>
        <v/>
      </c>
      <c r="H792" s="247" t="str">
        <f ca="1">IF(ISERROR($S792),"",OFFSET('Smelter Reference List'!$G$4,$S792-4,0))</f>
        <v/>
      </c>
      <c r="I792" s="248" t="str">
        <f ca="1">IF(ISERROR($S792),"",OFFSET('Smelter Reference List'!$H$4,$S792-4,0))</f>
        <v/>
      </c>
      <c r="J792" s="248" t="str">
        <f ca="1">IF(ISERROR($S792),"",OFFSET('Smelter Reference List'!$I$4,$S792-4,0))</f>
        <v/>
      </c>
      <c r="K792" s="245"/>
      <c r="L792" s="245"/>
      <c r="M792" s="245"/>
      <c r="N792" s="245"/>
      <c r="O792" s="245"/>
      <c r="P792" s="245"/>
      <c r="Q792" s="246"/>
      <c r="R792" s="233"/>
      <c r="S792" s="234" t="e">
        <f>IF(C792="",NA(),MATCH($B792&amp;$C792,'Smelter Reference List'!$J:$J,0))</f>
        <v>#N/A</v>
      </c>
      <c r="T792" s="235"/>
      <c r="U792" s="235">
        <f t="shared" ref="U792:U855" ca="1" si="26">IF(AND(C792="Smelter not listed",OR(LEN(D792)=0,LEN(E792)=0)),1,0)</f>
        <v>0</v>
      </c>
      <c r="V792" s="235"/>
      <c r="W792" s="235"/>
      <c r="Y792" s="228" t="str">
        <f t="shared" ref="Y792:Y855" si="27">B792&amp;C792</f>
        <v/>
      </c>
    </row>
    <row r="793" spans="1:25" s="228" customFormat="1" ht="20.25">
      <c r="A793" s="257"/>
      <c r="B793" s="232" t="str">
        <f>IF(LEN(A793)=0,"",INDEX('Smelter Reference List'!$A:$A,MATCH($A793,'Smelter Reference List'!$E:$E,0)))</f>
        <v/>
      </c>
      <c r="C793" s="297" t="str">
        <f>IF(LEN(A793)=0,"",INDEX('Smelter Reference List'!$C:$C,MATCH($A793,'Smelter Reference List'!$E:$E,0)))</f>
        <v/>
      </c>
      <c r="D793" s="161" t="str">
        <f ca="1">IF(ISERROR($S793),"",OFFSET('Smelter Reference List'!$C$4,$S793-4,0)&amp;"")</f>
        <v/>
      </c>
      <c r="E793" s="161" t="str">
        <f ca="1">IF(ISERROR($S793),"",OFFSET('Smelter Reference List'!$D$4,$S793-4,0)&amp;"")</f>
        <v/>
      </c>
      <c r="F793" s="161" t="str">
        <f ca="1">IF(ISERROR($S793),"",OFFSET('Smelter Reference List'!$E$4,$S793-4,0))</f>
        <v/>
      </c>
      <c r="G793" s="161" t="str">
        <f ca="1">IF(C793=$U$4,"Enter smelter details", IF(ISERROR($S793),"",OFFSET('Smelter Reference List'!$F$4,$S793-4,0)))</f>
        <v/>
      </c>
      <c r="H793" s="247" t="str">
        <f ca="1">IF(ISERROR($S793),"",OFFSET('Smelter Reference List'!$G$4,$S793-4,0))</f>
        <v/>
      </c>
      <c r="I793" s="248" t="str">
        <f ca="1">IF(ISERROR($S793),"",OFFSET('Smelter Reference List'!$H$4,$S793-4,0))</f>
        <v/>
      </c>
      <c r="J793" s="248" t="str">
        <f ca="1">IF(ISERROR($S793),"",OFFSET('Smelter Reference List'!$I$4,$S793-4,0))</f>
        <v/>
      </c>
      <c r="K793" s="245"/>
      <c r="L793" s="245"/>
      <c r="M793" s="245"/>
      <c r="N793" s="245"/>
      <c r="O793" s="245"/>
      <c r="P793" s="245"/>
      <c r="Q793" s="246"/>
      <c r="R793" s="233"/>
      <c r="S793" s="234" t="e">
        <f>IF(C793="",NA(),MATCH($B793&amp;$C793,'Smelter Reference List'!$J:$J,0))</f>
        <v>#N/A</v>
      </c>
      <c r="T793" s="235"/>
      <c r="U793" s="235">
        <f t="shared" ca="1" si="26"/>
        <v>0</v>
      </c>
      <c r="V793" s="235"/>
      <c r="W793" s="235"/>
      <c r="Y793" s="228" t="str">
        <f t="shared" si="27"/>
        <v/>
      </c>
    </row>
    <row r="794" spans="1:25" s="228" customFormat="1" ht="20.25">
      <c r="A794" s="257"/>
      <c r="B794" s="232" t="str">
        <f>IF(LEN(A794)=0,"",INDEX('Smelter Reference List'!$A:$A,MATCH($A794,'Smelter Reference List'!$E:$E,0)))</f>
        <v/>
      </c>
      <c r="C794" s="297" t="str">
        <f>IF(LEN(A794)=0,"",INDEX('Smelter Reference List'!$C:$C,MATCH($A794,'Smelter Reference List'!$E:$E,0)))</f>
        <v/>
      </c>
      <c r="D794" s="161" t="str">
        <f ca="1">IF(ISERROR($S794),"",OFFSET('Smelter Reference List'!$C$4,$S794-4,0)&amp;"")</f>
        <v/>
      </c>
      <c r="E794" s="161" t="str">
        <f ca="1">IF(ISERROR($S794),"",OFFSET('Smelter Reference List'!$D$4,$S794-4,0)&amp;"")</f>
        <v/>
      </c>
      <c r="F794" s="161" t="str">
        <f ca="1">IF(ISERROR($S794),"",OFFSET('Smelter Reference List'!$E$4,$S794-4,0))</f>
        <v/>
      </c>
      <c r="G794" s="161" t="str">
        <f ca="1">IF(C794=$U$4,"Enter smelter details", IF(ISERROR($S794),"",OFFSET('Smelter Reference List'!$F$4,$S794-4,0)))</f>
        <v/>
      </c>
      <c r="H794" s="247" t="str">
        <f ca="1">IF(ISERROR($S794),"",OFFSET('Smelter Reference List'!$G$4,$S794-4,0))</f>
        <v/>
      </c>
      <c r="I794" s="248" t="str">
        <f ca="1">IF(ISERROR($S794),"",OFFSET('Smelter Reference List'!$H$4,$S794-4,0))</f>
        <v/>
      </c>
      <c r="J794" s="248" t="str">
        <f ca="1">IF(ISERROR($S794),"",OFFSET('Smelter Reference List'!$I$4,$S794-4,0))</f>
        <v/>
      </c>
      <c r="K794" s="245"/>
      <c r="L794" s="245"/>
      <c r="M794" s="245"/>
      <c r="N794" s="245"/>
      <c r="O794" s="245"/>
      <c r="P794" s="245"/>
      <c r="Q794" s="246"/>
      <c r="R794" s="233"/>
      <c r="S794" s="234" t="e">
        <f>IF(C794="",NA(),MATCH($B794&amp;$C794,'Smelter Reference List'!$J:$J,0))</f>
        <v>#N/A</v>
      </c>
      <c r="T794" s="235"/>
      <c r="U794" s="235">
        <f t="shared" ca="1" si="26"/>
        <v>0</v>
      </c>
      <c r="V794" s="235"/>
      <c r="W794" s="235"/>
      <c r="Y794" s="228" t="str">
        <f t="shared" si="27"/>
        <v/>
      </c>
    </row>
    <row r="795" spans="1:25" s="228" customFormat="1" ht="20.25">
      <c r="A795" s="257"/>
      <c r="B795" s="232" t="str">
        <f>IF(LEN(A795)=0,"",INDEX('Smelter Reference List'!$A:$A,MATCH($A795,'Smelter Reference List'!$E:$E,0)))</f>
        <v/>
      </c>
      <c r="C795" s="297" t="str">
        <f>IF(LEN(A795)=0,"",INDEX('Smelter Reference List'!$C:$C,MATCH($A795,'Smelter Reference List'!$E:$E,0)))</f>
        <v/>
      </c>
      <c r="D795" s="161" t="str">
        <f ca="1">IF(ISERROR($S795),"",OFFSET('Smelter Reference List'!$C$4,$S795-4,0)&amp;"")</f>
        <v/>
      </c>
      <c r="E795" s="161" t="str">
        <f ca="1">IF(ISERROR($S795),"",OFFSET('Smelter Reference List'!$D$4,$S795-4,0)&amp;"")</f>
        <v/>
      </c>
      <c r="F795" s="161" t="str">
        <f ca="1">IF(ISERROR($S795),"",OFFSET('Smelter Reference List'!$E$4,$S795-4,0))</f>
        <v/>
      </c>
      <c r="G795" s="161" t="str">
        <f ca="1">IF(C795=$U$4,"Enter smelter details", IF(ISERROR($S795),"",OFFSET('Smelter Reference List'!$F$4,$S795-4,0)))</f>
        <v/>
      </c>
      <c r="H795" s="247" t="str">
        <f ca="1">IF(ISERROR($S795),"",OFFSET('Smelter Reference List'!$G$4,$S795-4,0))</f>
        <v/>
      </c>
      <c r="I795" s="248" t="str">
        <f ca="1">IF(ISERROR($S795),"",OFFSET('Smelter Reference List'!$H$4,$S795-4,0))</f>
        <v/>
      </c>
      <c r="J795" s="248" t="str">
        <f ca="1">IF(ISERROR($S795),"",OFFSET('Smelter Reference List'!$I$4,$S795-4,0))</f>
        <v/>
      </c>
      <c r="K795" s="245"/>
      <c r="L795" s="245"/>
      <c r="M795" s="245"/>
      <c r="N795" s="245"/>
      <c r="O795" s="245"/>
      <c r="P795" s="245"/>
      <c r="Q795" s="246"/>
      <c r="R795" s="233"/>
      <c r="S795" s="234" t="e">
        <f>IF(C795="",NA(),MATCH($B795&amp;$C795,'Smelter Reference List'!$J:$J,0))</f>
        <v>#N/A</v>
      </c>
      <c r="T795" s="235"/>
      <c r="U795" s="235">
        <f t="shared" ca="1" si="26"/>
        <v>0</v>
      </c>
      <c r="V795" s="235"/>
      <c r="W795" s="235"/>
      <c r="Y795" s="228" t="str">
        <f t="shared" si="27"/>
        <v/>
      </c>
    </row>
    <row r="796" spans="1:25" s="228" customFormat="1" ht="20.25">
      <c r="A796" s="257"/>
      <c r="B796" s="232" t="str">
        <f>IF(LEN(A796)=0,"",INDEX('Smelter Reference List'!$A:$A,MATCH($A796,'Smelter Reference List'!$E:$E,0)))</f>
        <v/>
      </c>
      <c r="C796" s="297" t="str">
        <f>IF(LEN(A796)=0,"",INDEX('Smelter Reference List'!$C:$C,MATCH($A796,'Smelter Reference List'!$E:$E,0)))</f>
        <v/>
      </c>
      <c r="D796" s="161" t="str">
        <f ca="1">IF(ISERROR($S796),"",OFFSET('Smelter Reference List'!$C$4,$S796-4,0)&amp;"")</f>
        <v/>
      </c>
      <c r="E796" s="161" t="str">
        <f ca="1">IF(ISERROR($S796),"",OFFSET('Smelter Reference List'!$D$4,$S796-4,0)&amp;"")</f>
        <v/>
      </c>
      <c r="F796" s="161" t="str">
        <f ca="1">IF(ISERROR($S796),"",OFFSET('Smelter Reference List'!$E$4,$S796-4,0))</f>
        <v/>
      </c>
      <c r="G796" s="161" t="str">
        <f ca="1">IF(C796=$U$4,"Enter smelter details", IF(ISERROR($S796),"",OFFSET('Smelter Reference List'!$F$4,$S796-4,0)))</f>
        <v/>
      </c>
      <c r="H796" s="247" t="str">
        <f ca="1">IF(ISERROR($S796),"",OFFSET('Smelter Reference List'!$G$4,$S796-4,0))</f>
        <v/>
      </c>
      <c r="I796" s="248" t="str">
        <f ca="1">IF(ISERROR($S796),"",OFFSET('Smelter Reference List'!$H$4,$S796-4,0))</f>
        <v/>
      </c>
      <c r="J796" s="248" t="str">
        <f ca="1">IF(ISERROR($S796),"",OFFSET('Smelter Reference List'!$I$4,$S796-4,0))</f>
        <v/>
      </c>
      <c r="K796" s="245"/>
      <c r="L796" s="245"/>
      <c r="M796" s="245"/>
      <c r="N796" s="245"/>
      <c r="O796" s="245"/>
      <c r="P796" s="245"/>
      <c r="Q796" s="246"/>
      <c r="R796" s="233"/>
      <c r="S796" s="234" t="e">
        <f>IF(C796="",NA(),MATCH($B796&amp;$C796,'Smelter Reference List'!$J:$J,0))</f>
        <v>#N/A</v>
      </c>
      <c r="T796" s="235"/>
      <c r="U796" s="235">
        <f t="shared" ca="1" si="26"/>
        <v>0</v>
      </c>
      <c r="V796" s="235"/>
      <c r="W796" s="235"/>
      <c r="Y796" s="228" t="str">
        <f t="shared" si="27"/>
        <v/>
      </c>
    </row>
    <row r="797" spans="1:25" s="228" customFormat="1" ht="20.25">
      <c r="A797" s="257"/>
      <c r="B797" s="232" t="str">
        <f>IF(LEN(A797)=0,"",INDEX('Smelter Reference List'!$A:$A,MATCH($A797,'Smelter Reference List'!$E:$E,0)))</f>
        <v/>
      </c>
      <c r="C797" s="297" t="str">
        <f>IF(LEN(A797)=0,"",INDEX('Smelter Reference List'!$C:$C,MATCH($A797,'Smelter Reference List'!$E:$E,0)))</f>
        <v/>
      </c>
      <c r="D797" s="161" t="str">
        <f ca="1">IF(ISERROR($S797),"",OFFSET('Smelter Reference List'!$C$4,$S797-4,0)&amp;"")</f>
        <v/>
      </c>
      <c r="E797" s="161" t="str">
        <f ca="1">IF(ISERROR($S797),"",OFFSET('Smelter Reference List'!$D$4,$S797-4,0)&amp;"")</f>
        <v/>
      </c>
      <c r="F797" s="161" t="str">
        <f ca="1">IF(ISERROR($S797),"",OFFSET('Smelter Reference List'!$E$4,$S797-4,0))</f>
        <v/>
      </c>
      <c r="G797" s="161" t="str">
        <f ca="1">IF(C797=$U$4,"Enter smelter details", IF(ISERROR($S797),"",OFFSET('Smelter Reference List'!$F$4,$S797-4,0)))</f>
        <v/>
      </c>
      <c r="H797" s="247" t="str">
        <f ca="1">IF(ISERROR($S797),"",OFFSET('Smelter Reference List'!$G$4,$S797-4,0))</f>
        <v/>
      </c>
      <c r="I797" s="248" t="str">
        <f ca="1">IF(ISERROR($S797),"",OFFSET('Smelter Reference List'!$H$4,$S797-4,0))</f>
        <v/>
      </c>
      <c r="J797" s="248" t="str">
        <f ca="1">IF(ISERROR($S797),"",OFFSET('Smelter Reference List'!$I$4,$S797-4,0))</f>
        <v/>
      </c>
      <c r="K797" s="245"/>
      <c r="L797" s="245"/>
      <c r="M797" s="245"/>
      <c r="N797" s="245"/>
      <c r="O797" s="245"/>
      <c r="P797" s="245"/>
      <c r="Q797" s="246"/>
      <c r="R797" s="233"/>
      <c r="S797" s="234" t="e">
        <f>IF(C797="",NA(),MATCH($B797&amp;$C797,'Smelter Reference List'!$J:$J,0))</f>
        <v>#N/A</v>
      </c>
      <c r="T797" s="235"/>
      <c r="U797" s="235">
        <f t="shared" ca="1" si="26"/>
        <v>0</v>
      </c>
      <c r="V797" s="235"/>
      <c r="W797" s="235"/>
      <c r="Y797" s="228" t="str">
        <f t="shared" si="27"/>
        <v/>
      </c>
    </row>
    <row r="798" spans="1:25" s="228" customFormat="1" ht="20.25">
      <c r="A798" s="257"/>
      <c r="B798" s="232" t="str">
        <f>IF(LEN(A798)=0,"",INDEX('Smelter Reference List'!$A:$A,MATCH($A798,'Smelter Reference List'!$E:$E,0)))</f>
        <v/>
      </c>
      <c r="C798" s="297" t="str">
        <f>IF(LEN(A798)=0,"",INDEX('Smelter Reference List'!$C:$C,MATCH($A798,'Smelter Reference List'!$E:$E,0)))</f>
        <v/>
      </c>
      <c r="D798" s="161" t="str">
        <f ca="1">IF(ISERROR($S798),"",OFFSET('Smelter Reference List'!$C$4,$S798-4,0)&amp;"")</f>
        <v/>
      </c>
      <c r="E798" s="161" t="str">
        <f ca="1">IF(ISERROR($S798),"",OFFSET('Smelter Reference List'!$D$4,$S798-4,0)&amp;"")</f>
        <v/>
      </c>
      <c r="F798" s="161" t="str">
        <f ca="1">IF(ISERROR($S798),"",OFFSET('Smelter Reference List'!$E$4,$S798-4,0))</f>
        <v/>
      </c>
      <c r="G798" s="161" t="str">
        <f ca="1">IF(C798=$U$4,"Enter smelter details", IF(ISERROR($S798),"",OFFSET('Smelter Reference List'!$F$4,$S798-4,0)))</f>
        <v/>
      </c>
      <c r="H798" s="247" t="str">
        <f ca="1">IF(ISERROR($S798),"",OFFSET('Smelter Reference List'!$G$4,$S798-4,0))</f>
        <v/>
      </c>
      <c r="I798" s="248" t="str">
        <f ca="1">IF(ISERROR($S798),"",OFFSET('Smelter Reference List'!$H$4,$S798-4,0))</f>
        <v/>
      </c>
      <c r="J798" s="248" t="str">
        <f ca="1">IF(ISERROR($S798),"",OFFSET('Smelter Reference List'!$I$4,$S798-4,0))</f>
        <v/>
      </c>
      <c r="K798" s="245"/>
      <c r="L798" s="245"/>
      <c r="M798" s="245"/>
      <c r="N798" s="245"/>
      <c r="O798" s="245"/>
      <c r="P798" s="245"/>
      <c r="Q798" s="246"/>
      <c r="R798" s="233"/>
      <c r="S798" s="234" t="e">
        <f>IF(C798="",NA(),MATCH($B798&amp;$C798,'Smelter Reference List'!$J:$J,0))</f>
        <v>#N/A</v>
      </c>
      <c r="T798" s="235"/>
      <c r="U798" s="235">
        <f t="shared" ca="1" si="26"/>
        <v>0</v>
      </c>
      <c r="V798" s="235"/>
      <c r="W798" s="235"/>
      <c r="Y798" s="228" t="str">
        <f t="shared" si="27"/>
        <v/>
      </c>
    </row>
    <row r="799" spans="1:25" s="228" customFormat="1" ht="20.25">
      <c r="A799" s="257"/>
      <c r="B799" s="232" t="str">
        <f>IF(LEN(A799)=0,"",INDEX('Smelter Reference List'!$A:$A,MATCH($A799,'Smelter Reference List'!$E:$E,0)))</f>
        <v/>
      </c>
      <c r="C799" s="297" t="str">
        <f>IF(LEN(A799)=0,"",INDEX('Smelter Reference List'!$C:$C,MATCH($A799,'Smelter Reference List'!$E:$E,0)))</f>
        <v/>
      </c>
      <c r="D799" s="161" t="str">
        <f ca="1">IF(ISERROR($S799),"",OFFSET('Smelter Reference List'!$C$4,$S799-4,0)&amp;"")</f>
        <v/>
      </c>
      <c r="E799" s="161" t="str">
        <f ca="1">IF(ISERROR($S799),"",OFFSET('Smelter Reference List'!$D$4,$S799-4,0)&amp;"")</f>
        <v/>
      </c>
      <c r="F799" s="161" t="str">
        <f ca="1">IF(ISERROR($S799),"",OFFSET('Smelter Reference List'!$E$4,$S799-4,0))</f>
        <v/>
      </c>
      <c r="G799" s="161" t="str">
        <f ca="1">IF(C799=$U$4,"Enter smelter details", IF(ISERROR($S799),"",OFFSET('Smelter Reference List'!$F$4,$S799-4,0)))</f>
        <v/>
      </c>
      <c r="H799" s="247" t="str">
        <f ca="1">IF(ISERROR($S799),"",OFFSET('Smelter Reference List'!$G$4,$S799-4,0))</f>
        <v/>
      </c>
      <c r="I799" s="248" t="str">
        <f ca="1">IF(ISERROR($S799),"",OFFSET('Smelter Reference List'!$H$4,$S799-4,0))</f>
        <v/>
      </c>
      <c r="J799" s="248" t="str">
        <f ca="1">IF(ISERROR($S799),"",OFFSET('Smelter Reference List'!$I$4,$S799-4,0))</f>
        <v/>
      </c>
      <c r="K799" s="245"/>
      <c r="L799" s="245"/>
      <c r="M799" s="245"/>
      <c r="N799" s="245"/>
      <c r="O799" s="245"/>
      <c r="P799" s="245"/>
      <c r="Q799" s="246"/>
      <c r="R799" s="233"/>
      <c r="S799" s="234" t="e">
        <f>IF(C799="",NA(),MATCH($B799&amp;$C799,'Smelter Reference List'!$J:$J,0))</f>
        <v>#N/A</v>
      </c>
      <c r="T799" s="235"/>
      <c r="U799" s="235">
        <f t="shared" ca="1" si="26"/>
        <v>0</v>
      </c>
      <c r="V799" s="235"/>
      <c r="W799" s="235"/>
      <c r="Y799" s="228" t="str">
        <f t="shared" si="27"/>
        <v/>
      </c>
    </row>
    <row r="800" spans="1:25" s="228" customFormat="1" ht="20.25">
      <c r="A800" s="257"/>
      <c r="B800" s="232" t="str">
        <f>IF(LEN(A800)=0,"",INDEX('Smelter Reference List'!$A:$A,MATCH($A800,'Smelter Reference List'!$E:$E,0)))</f>
        <v/>
      </c>
      <c r="C800" s="297" t="str">
        <f>IF(LEN(A800)=0,"",INDEX('Smelter Reference List'!$C:$C,MATCH($A800,'Smelter Reference List'!$E:$E,0)))</f>
        <v/>
      </c>
      <c r="D800" s="161" t="str">
        <f ca="1">IF(ISERROR($S800),"",OFFSET('Smelter Reference List'!$C$4,$S800-4,0)&amp;"")</f>
        <v/>
      </c>
      <c r="E800" s="161" t="str">
        <f ca="1">IF(ISERROR($S800),"",OFFSET('Smelter Reference List'!$D$4,$S800-4,0)&amp;"")</f>
        <v/>
      </c>
      <c r="F800" s="161" t="str">
        <f ca="1">IF(ISERROR($S800),"",OFFSET('Smelter Reference List'!$E$4,$S800-4,0))</f>
        <v/>
      </c>
      <c r="G800" s="161" t="str">
        <f ca="1">IF(C800=$U$4,"Enter smelter details", IF(ISERROR($S800),"",OFFSET('Smelter Reference List'!$F$4,$S800-4,0)))</f>
        <v/>
      </c>
      <c r="H800" s="247" t="str">
        <f ca="1">IF(ISERROR($S800),"",OFFSET('Smelter Reference List'!$G$4,$S800-4,0))</f>
        <v/>
      </c>
      <c r="I800" s="248" t="str">
        <f ca="1">IF(ISERROR($S800),"",OFFSET('Smelter Reference List'!$H$4,$S800-4,0))</f>
        <v/>
      </c>
      <c r="J800" s="248" t="str">
        <f ca="1">IF(ISERROR($S800),"",OFFSET('Smelter Reference List'!$I$4,$S800-4,0))</f>
        <v/>
      </c>
      <c r="K800" s="245"/>
      <c r="L800" s="245"/>
      <c r="M800" s="245"/>
      <c r="N800" s="245"/>
      <c r="O800" s="245"/>
      <c r="P800" s="245"/>
      <c r="Q800" s="246"/>
      <c r="R800" s="233"/>
      <c r="S800" s="234" t="e">
        <f>IF(C800="",NA(),MATCH($B800&amp;$C800,'Smelter Reference List'!$J:$J,0))</f>
        <v>#N/A</v>
      </c>
      <c r="T800" s="235"/>
      <c r="U800" s="235">
        <f t="shared" ca="1" si="26"/>
        <v>0</v>
      </c>
      <c r="V800" s="235"/>
      <c r="W800" s="235"/>
      <c r="Y800" s="228" t="str">
        <f t="shared" si="27"/>
        <v/>
      </c>
    </row>
    <row r="801" spans="1:25" s="228" customFormat="1" ht="20.25">
      <c r="A801" s="257"/>
      <c r="B801" s="232" t="str">
        <f>IF(LEN(A801)=0,"",INDEX('Smelter Reference List'!$A:$A,MATCH($A801,'Smelter Reference List'!$E:$E,0)))</f>
        <v/>
      </c>
      <c r="C801" s="297" t="str">
        <f>IF(LEN(A801)=0,"",INDEX('Smelter Reference List'!$C:$C,MATCH($A801,'Smelter Reference List'!$E:$E,0)))</f>
        <v/>
      </c>
      <c r="D801" s="161" t="str">
        <f ca="1">IF(ISERROR($S801),"",OFFSET('Smelter Reference List'!$C$4,$S801-4,0)&amp;"")</f>
        <v/>
      </c>
      <c r="E801" s="161" t="str">
        <f ca="1">IF(ISERROR($S801),"",OFFSET('Smelter Reference List'!$D$4,$S801-4,0)&amp;"")</f>
        <v/>
      </c>
      <c r="F801" s="161" t="str">
        <f ca="1">IF(ISERROR($S801),"",OFFSET('Smelter Reference List'!$E$4,$S801-4,0))</f>
        <v/>
      </c>
      <c r="G801" s="161" t="str">
        <f ca="1">IF(C801=$U$4,"Enter smelter details", IF(ISERROR($S801),"",OFFSET('Smelter Reference List'!$F$4,$S801-4,0)))</f>
        <v/>
      </c>
      <c r="H801" s="247" t="str">
        <f ca="1">IF(ISERROR($S801),"",OFFSET('Smelter Reference List'!$G$4,$S801-4,0))</f>
        <v/>
      </c>
      <c r="I801" s="248" t="str">
        <f ca="1">IF(ISERROR($S801),"",OFFSET('Smelter Reference List'!$H$4,$S801-4,0))</f>
        <v/>
      </c>
      <c r="J801" s="248" t="str">
        <f ca="1">IF(ISERROR($S801),"",OFFSET('Smelter Reference List'!$I$4,$S801-4,0))</f>
        <v/>
      </c>
      <c r="K801" s="245"/>
      <c r="L801" s="245"/>
      <c r="M801" s="245"/>
      <c r="N801" s="245"/>
      <c r="O801" s="245"/>
      <c r="P801" s="245"/>
      <c r="Q801" s="246"/>
      <c r="R801" s="233"/>
      <c r="S801" s="234" t="e">
        <f>IF(C801="",NA(),MATCH($B801&amp;$C801,'Smelter Reference List'!$J:$J,0))</f>
        <v>#N/A</v>
      </c>
      <c r="T801" s="235"/>
      <c r="U801" s="235">
        <f t="shared" ca="1" si="26"/>
        <v>0</v>
      </c>
      <c r="V801" s="235"/>
      <c r="W801" s="235"/>
      <c r="Y801" s="228" t="str">
        <f t="shared" si="27"/>
        <v/>
      </c>
    </row>
    <row r="802" spans="1:25" s="228" customFormat="1" ht="20.25">
      <c r="A802" s="257"/>
      <c r="B802" s="232" t="str">
        <f>IF(LEN(A802)=0,"",INDEX('Smelter Reference List'!$A:$A,MATCH($A802,'Smelter Reference List'!$E:$E,0)))</f>
        <v/>
      </c>
      <c r="C802" s="297" t="str">
        <f>IF(LEN(A802)=0,"",INDEX('Smelter Reference List'!$C:$C,MATCH($A802,'Smelter Reference List'!$E:$E,0)))</f>
        <v/>
      </c>
      <c r="D802" s="161" t="str">
        <f ca="1">IF(ISERROR($S802),"",OFFSET('Smelter Reference List'!$C$4,$S802-4,0)&amp;"")</f>
        <v/>
      </c>
      <c r="E802" s="161" t="str">
        <f ca="1">IF(ISERROR($S802),"",OFFSET('Smelter Reference List'!$D$4,$S802-4,0)&amp;"")</f>
        <v/>
      </c>
      <c r="F802" s="161" t="str">
        <f ca="1">IF(ISERROR($S802),"",OFFSET('Smelter Reference List'!$E$4,$S802-4,0))</f>
        <v/>
      </c>
      <c r="G802" s="161" t="str">
        <f ca="1">IF(C802=$U$4,"Enter smelter details", IF(ISERROR($S802),"",OFFSET('Smelter Reference List'!$F$4,$S802-4,0)))</f>
        <v/>
      </c>
      <c r="H802" s="247" t="str">
        <f ca="1">IF(ISERROR($S802),"",OFFSET('Smelter Reference List'!$G$4,$S802-4,0))</f>
        <v/>
      </c>
      <c r="I802" s="248" t="str">
        <f ca="1">IF(ISERROR($S802),"",OFFSET('Smelter Reference List'!$H$4,$S802-4,0))</f>
        <v/>
      </c>
      <c r="J802" s="248" t="str">
        <f ca="1">IF(ISERROR($S802),"",OFFSET('Smelter Reference List'!$I$4,$S802-4,0))</f>
        <v/>
      </c>
      <c r="K802" s="245"/>
      <c r="L802" s="245"/>
      <c r="M802" s="245"/>
      <c r="N802" s="245"/>
      <c r="O802" s="245"/>
      <c r="P802" s="245"/>
      <c r="Q802" s="246"/>
      <c r="R802" s="233"/>
      <c r="S802" s="234" t="e">
        <f>IF(C802="",NA(),MATCH($B802&amp;$C802,'Smelter Reference List'!$J:$J,0))</f>
        <v>#N/A</v>
      </c>
      <c r="T802" s="235"/>
      <c r="U802" s="235">
        <f t="shared" ca="1" si="26"/>
        <v>0</v>
      </c>
      <c r="V802" s="235"/>
      <c r="W802" s="235"/>
      <c r="Y802" s="228" t="str">
        <f t="shared" si="27"/>
        <v/>
      </c>
    </row>
    <row r="803" spans="1:25" s="228" customFormat="1" ht="20.25">
      <c r="A803" s="257"/>
      <c r="B803" s="232" t="str">
        <f>IF(LEN(A803)=0,"",INDEX('Smelter Reference List'!$A:$A,MATCH($A803,'Smelter Reference List'!$E:$E,0)))</f>
        <v/>
      </c>
      <c r="C803" s="297" t="str">
        <f>IF(LEN(A803)=0,"",INDEX('Smelter Reference List'!$C:$C,MATCH($A803,'Smelter Reference List'!$E:$E,0)))</f>
        <v/>
      </c>
      <c r="D803" s="161" t="str">
        <f ca="1">IF(ISERROR($S803),"",OFFSET('Smelter Reference List'!$C$4,$S803-4,0)&amp;"")</f>
        <v/>
      </c>
      <c r="E803" s="161" t="str">
        <f ca="1">IF(ISERROR($S803),"",OFFSET('Smelter Reference List'!$D$4,$S803-4,0)&amp;"")</f>
        <v/>
      </c>
      <c r="F803" s="161" t="str">
        <f ca="1">IF(ISERROR($S803),"",OFFSET('Smelter Reference List'!$E$4,$S803-4,0))</f>
        <v/>
      </c>
      <c r="G803" s="161" t="str">
        <f ca="1">IF(C803=$U$4,"Enter smelter details", IF(ISERROR($S803),"",OFFSET('Smelter Reference List'!$F$4,$S803-4,0)))</f>
        <v/>
      </c>
      <c r="H803" s="247" t="str">
        <f ca="1">IF(ISERROR($S803),"",OFFSET('Smelter Reference List'!$G$4,$S803-4,0))</f>
        <v/>
      </c>
      <c r="I803" s="248" t="str">
        <f ca="1">IF(ISERROR($S803),"",OFFSET('Smelter Reference List'!$H$4,$S803-4,0))</f>
        <v/>
      </c>
      <c r="J803" s="248" t="str">
        <f ca="1">IF(ISERROR($S803),"",OFFSET('Smelter Reference List'!$I$4,$S803-4,0))</f>
        <v/>
      </c>
      <c r="K803" s="245"/>
      <c r="L803" s="245"/>
      <c r="M803" s="245"/>
      <c r="N803" s="245"/>
      <c r="O803" s="245"/>
      <c r="P803" s="245"/>
      <c r="Q803" s="246"/>
      <c r="R803" s="233"/>
      <c r="S803" s="234" t="e">
        <f>IF(C803="",NA(),MATCH($B803&amp;$C803,'Smelter Reference List'!$J:$J,0))</f>
        <v>#N/A</v>
      </c>
      <c r="T803" s="235"/>
      <c r="U803" s="235">
        <f t="shared" ca="1" si="26"/>
        <v>0</v>
      </c>
      <c r="V803" s="235"/>
      <c r="W803" s="235"/>
      <c r="Y803" s="228" t="str">
        <f t="shared" si="27"/>
        <v/>
      </c>
    </row>
    <row r="804" spans="1:25" s="228" customFormat="1" ht="20.25">
      <c r="A804" s="257"/>
      <c r="B804" s="232" t="str">
        <f>IF(LEN(A804)=0,"",INDEX('Smelter Reference List'!$A:$A,MATCH($A804,'Smelter Reference List'!$E:$E,0)))</f>
        <v/>
      </c>
      <c r="C804" s="297" t="str">
        <f>IF(LEN(A804)=0,"",INDEX('Smelter Reference List'!$C:$C,MATCH($A804,'Smelter Reference List'!$E:$E,0)))</f>
        <v/>
      </c>
      <c r="D804" s="161" t="str">
        <f ca="1">IF(ISERROR($S804),"",OFFSET('Smelter Reference List'!$C$4,$S804-4,0)&amp;"")</f>
        <v/>
      </c>
      <c r="E804" s="161" t="str">
        <f ca="1">IF(ISERROR($S804),"",OFFSET('Smelter Reference List'!$D$4,$S804-4,0)&amp;"")</f>
        <v/>
      </c>
      <c r="F804" s="161" t="str">
        <f ca="1">IF(ISERROR($S804),"",OFFSET('Smelter Reference List'!$E$4,$S804-4,0))</f>
        <v/>
      </c>
      <c r="G804" s="161" t="str">
        <f ca="1">IF(C804=$U$4,"Enter smelter details", IF(ISERROR($S804),"",OFFSET('Smelter Reference List'!$F$4,$S804-4,0)))</f>
        <v/>
      </c>
      <c r="H804" s="247" t="str">
        <f ca="1">IF(ISERROR($S804),"",OFFSET('Smelter Reference List'!$G$4,$S804-4,0))</f>
        <v/>
      </c>
      <c r="I804" s="248" t="str">
        <f ca="1">IF(ISERROR($S804),"",OFFSET('Smelter Reference List'!$H$4,$S804-4,0))</f>
        <v/>
      </c>
      <c r="J804" s="248" t="str">
        <f ca="1">IF(ISERROR($S804),"",OFFSET('Smelter Reference List'!$I$4,$S804-4,0))</f>
        <v/>
      </c>
      <c r="K804" s="245"/>
      <c r="L804" s="245"/>
      <c r="M804" s="245"/>
      <c r="N804" s="245"/>
      <c r="O804" s="245"/>
      <c r="P804" s="245"/>
      <c r="Q804" s="246"/>
      <c r="R804" s="233"/>
      <c r="S804" s="234" t="e">
        <f>IF(C804="",NA(),MATCH($B804&amp;$C804,'Smelter Reference List'!$J:$J,0))</f>
        <v>#N/A</v>
      </c>
      <c r="T804" s="235"/>
      <c r="U804" s="235">
        <f t="shared" ca="1" si="26"/>
        <v>0</v>
      </c>
      <c r="V804" s="235"/>
      <c r="W804" s="235"/>
      <c r="Y804" s="228" t="str">
        <f t="shared" si="27"/>
        <v/>
      </c>
    </row>
    <row r="805" spans="1:25" s="228" customFormat="1" ht="20.25">
      <c r="A805" s="257"/>
      <c r="B805" s="232" t="str">
        <f>IF(LEN(A805)=0,"",INDEX('Smelter Reference List'!$A:$A,MATCH($A805,'Smelter Reference List'!$E:$E,0)))</f>
        <v/>
      </c>
      <c r="C805" s="297" t="str">
        <f>IF(LEN(A805)=0,"",INDEX('Smelter Reference List'!$C:$C,MATCH($A805,'Smelter Reference List'!$E:$E,0)))</f>
        <v/>
      </c>
      <c r="D805" s="161" t="str">
        <f ca="1">IF(ISERROR($S805),"",OFFSET('Smelter Reference List'!$C$4,$S805-4,0)&amp;"")</f>
        <v/>
      </c>
      <c r="E805" s="161" t="str">
        <f ca="1">IF(ISERROR($S805),"",OFFSET('Smelter Reference List'!$D$4,$S805-4,0)&amp;"")</f>
        <v/>
      </c>
      <c r="F805" s="161" t="str">
        <f ca="1">IF(ISERROR($S805),"",OFFSET('Smelter Reference List'!$E$4,$S805-4,0))</f>
        <v/>
      </c>
      <c r="G805" s="161" t="str">
        <f ca="1">IF(C805=$U$4,"Enter smelter details", IF(ISERROR($S805),"",OFFSET('Smelter Reference List'!$F$4,$S805-4,0)))</f>
        <v/>
      </c>
      <c r="H805" s="247" t="str">
        <f ca="1">IF(ISERROR($S805),"",OFFSET('Smelter Reference List'!$G$4,$S805-4,0))</f>
        <v/>
      </c>
      <c r="I805" s="248" t="str">
        <f ca="1">IF(ISERROR($S805),"",OFFSET('Smelter Reference List'!$H$4,$S805-4,0))</f>
        <v/>
      </c>
      <c r="J805" s="248" t="str">
        <f ca="1">IF(ISERROR($S805),"",OFFSET('Smelter Reference List'!$I$4,$S805-4,0))</f>
        <v/>
      </c>
      <c r="K805" s="245"/>
      <c r="L805" s="245"/>
      <c r="M805" s="245"/>
      <c r="N805" s="245"/>
      <c r="O805" s="245"/>
      <c r="P805" s="245"/>
      <c r="Q805" s="246"/>
      <c r="R805" s="233"/>
      <c r="S805" s="234" t="e">
        <f>IF(C805="",NA(),MATCH($B805&amp;$C805,'Smelter Reference List'!$J:$J,0))</f>
        <v>#N/A</v>
      </c>
      <c r="T805" s="235"/>
      <c r="U805" s="235">
        <f t="shared" ca="1" si="26"/>
        <v>0</v>
      </c>
      <c r="V805" s="235"/>
      <c r="W805" s="235"/>
      <c r="Y805" s="228" t="str">
        <f t="shared" si="27"/>
        <v/>
      </c>
    </row>
    <row r="806" spans="1:25" s="228" customFormat="1" ht="20.25">
      <c r="A806" s="257"/>
      <c r="B806" s="232" t="str">
        <f>IF(LEN(A806)=0,"",INDEX('Smelter Reference List'!$A:$A,MATCH($A806,'Smelter Reference List'!$E:$E,0)))</f>
        <v/>
      </c>
      <c r="C806" s="297" t="str">
        <f>IF(LEN(A806)=0,"",INDEX('Smelter Reference List'!$C:$C,MATCH($A806,'Smelter Reference List'!$E:$E,0)))</f>
        <v/>
      </c>
      <c r="D806" s="161" t="str">
        <f ca="1">IF(ISERROR($S806),"",OFFSET('Smelter Reference List'!$C$4,$S806-4,0)&amp;"")</f>
        <v/>
      </c>
      <c r="E806" s="161" t="str">
        <f ca="1">IF(ISERROR($S806),"",OFFSET('Smelter Reference List'!$D$4,$S806-4,0)&amp;"")</f>
        <v/>
      </c>
      <c r="F806" s="161" t="str">
        <f ca="1">IF(ISERROR($S806),"",OFFSET('Smelter Reference List'!$E$4,$S806-4,0))</f>
        <v/>
      </c>
      <c r="G806" s="161" t="str">
        <f ca="1">IF(C806=$U$4,"Enter smelter details", IF(ISERROR($S806),"",OFFSET('Smelter Reference List'!$F$4,$S806-4,0)))</f>
        <v/>
      </c>
      <c r="H806" s="247" t="str">
        <f ca="1">IF(ISERROR($S806),"",OFFSET('Smelter Reference List'!$G$4,$S806-4,0))</f>
        <v/>
      </c>
      <c r="I806" s="248" t="str">
        <f ca="1">IF(ISERROR($S806),"",OFFSET('Smelter Reference List'!$H$4,$S806-4,0))</f>
        <v/>
      </c>
      <c r="J806" s="248" t="str">
        <f ca="1">IF(ISERROR($S806),"",OFFSET('Smelter Reference List'!$I$4,$S806-4,0))</f>
        <v/>
      </c>
      <c r="K806" s="245"/>
      <c r="L806" s="245"/>
      <c r="M806" s="245"/>
      <c r="N806" s="245"/>
      <c r="O806" s="245"/>
      <c r="P806" s="245"/>
      <c r="Q806" s="246"/>
      <c r="R806" s="233"/>
      <c r="S806" s="234" t="e">
        <f>IF(C806="",NA(),MATCH($B806&amp;$C806,'Smelter Reference List'!$J:$J,0))</f>
        <v>#N/A</v>
      </c>
      <c r="T806" s="235"/>
      <c r="U806" s="235">
        <f t="shared" ca="1" si="26"/>
        <v>0</v>
      </c>
      <c r="V806" s="235"/>
      <c r="W806" s="235"/>
      <c r="Y806" s="228" t="str">
        <f t="shared" si="27"/>
        <v/>
      </c>
    </row>
    <row r="807" spans="1:25" s="228" customFormat="1" ht="20.25">
      <c r="A807" s="257"/>
      <c r="B807" s="232" t="str">
        <f>IF(LEN(A807)=0,"",INDEX('Smelter Reference List'!$A:$A,MATCH($A807,'Smelter Reference List'!$E:$E,0)))</f>
        <v/>
      </c>
      <c r="C807" s="297" t="str">
        <f>IF(LEN(A807)=0,"",INDEX('Smelter Reference List'!$C:$C,MATCH($A807,'Smelter Reference List'!$E:$E,0)))</f>
        <v/>
      </c>
      <c r="D807" s="161" t="str">
        <f ca="1">IF(ISERROR($S807),"",OFFSET('Smelter Reference List'!$C$4,$S807-4,0)&amp;"")</f>
        <v/>
      </c>
      <c r="E807" s="161" t="str">
        <f ca="1">IF(ISERROR($S807),"",OFFSET('Smelter Reference List'!$D$4,$S807-4,0)&amp;"")</f>
        <v/>
      </c>
      <c r="F807" s="161" t="str">
        <f ca="1">IF(ISERROR($S807),"",OFFSET('Smelter Reference List'!$E$4,$S807-4,0))</f>
        <v/>
      </c>
      <c r="G807" s="161" t="str">
        <f ca="1">IF(C807=$U$4,"Enter smelter details", IF(ISERROR($S807),"",OFFSET('Smelter Reference List'!$F$4,$S807-4,0)))</f>
        <v/>
      </c>
      <c r="H807" s="247" t="str">
        <f ca="1">IF(ISERROR($S807),"",OFFSET('Smelter Reference List'!$G$4,$S807-4,0))</f>
        <v/>
      </c>
      <c r="I807" s="248" t="str">
        <f ca="1">IF(ISERROR($S807),"",OFFSET('Smelter Reference List'!$H$4,$S807-4,0))</f>
        <v/>
      </c>
      <c r="J807" s="248" t="str">
        <f ca="1">IF(ISERROR($S807),"",OFFSET('Smelter Reference List'!$I$4,$S807-4,0))</f>
        <v/>
      </c>
      <c r="K807" s="245"/>
      <c r="L807" s="245"/>
      <c r="M807" s="245"/>
      <c r="N807" s="245"/>
      <c r="O807" s="245"/>
      <c r="P807" s="245"/>
      <c r="Q807" s="246"/>
      <c r="R807" s="233"/>
      <c r="S807" s="234" t="e">
        <f>IF(C807="",NA(),MATCH($B807&amp;$C807,'Smelter Reference List'!$J:$J,0))</f>
        <v>#N/A</v>
      </c>
      <c r="T807" s="235"/>
      <c r="U807" s="235">
        <f t="shared" ca="1" si="26"/>
        <v>0</v>
      </c>
      <c r="V807" s="235"/>
      <c r="W807" s="235"/>
      <c r="Y807" s="228" t="str">
        <f t="shared" si="27"/>
        <v/>
      </c>
    </row>
    <row r="808" spans="1:25" s="228" customFormat="1" ht="20.25">
      <c r="A808" s="257"/>
      <c r="B808" s="232" t="str">
        <f>IF(LEN(A808)=0,"",INDEX('Smelter Reference List'!$A:$A,MATCH($A808,'Smelter Reference List'!$E:$E,0)))</f>
        <v/>
      </c>
      <c r="C808" s="297" t="str">
        <f>IF(LEN(A808)=0,"",INDEX('Smelter Reference List'!$C:$C,MATCH($A808,'Smelter Reference List'!$E:$E,0)))</f>
        <v/>
      </c>
      <c r="D808" s="161" t="str">
        <f ca="1">IF(ISERROR($S808),"",OFFSET('Smelter Reference List'!$C$4,$S808-4,0)&amp;"")</f>
        <v/>
      </c>
      <c r="E808" s="161" t="str">
        <f ca="1">IF(ISERROR($S808),"",OFFSET('Smelter Reference List'!$D$4,$S808-4,0)&amp;"")</f>
        <v/>
      </c>
      <c r="F808" s="161" t="str">
        <f ca="1">IF(ISERROR($S808),"",OFFSET('Smelter Reference List'!$E$4,$S808-4,0))</f>
        <v/>
      </c>
      <c r="G808" s="161" t="str">
        <f ca="1">IF(C808=$U$4,"Enter smelter details", IF(ISERROR($S808),"",OFFSET('Smelter Reference List'!$F$4,$S808-4,0)))</f>
        <v/>
      </c>
      <c r="H808" s="247" t="str">
        <f ca="1">IF(ISERROR($S808),"",OFFSET('Smelter Reference List'!$G$4,$S808-4,0))</f>
        <v/>
      </c>
      <c r="I808" s="248" t="str">
        <f ca="1">IF(ISERROR($S808),"",OFFSET('Smelter Reference List'!$H$4,$S808-4,0))</f>
        <v/>
      </c>
      <c r="J808" s="248" t="str">
        <f ca="1">IF(ISERROR($S808),"",OFFSET('Smelter Reference List'!$I$4,$S808-4,0))</f>
        <v/>
      </c>
      <c r="K808" s="245"/>
      <c r="L808" s="245"/>
      <c r="M808" s="245"/>
      <c r="N808" s="245"/>
      <c r="O808" s="245"/>
      <c r="P808" s="245"/>
      <c r="Q808" s="246"/>
      <c r="R808" s="233"/>
      <c r="S808" s="234" t="e">
        <f>IF(C808="",NA(),MATCH($B808&amp;$C808,'Smelter Reference List'!$J:$J,0))</f>
        <v>#N/A</v>
      </c>
      <c r="T808" s="235"/>
      <c r="U808" s="235">
        <f t="shared" ca="1" si="26"/>
        <v>0</v>
      </c>
      <c r="V808" s="235"/>
      <c r="W808" s="235"/>
      <c r="Y808" s="228" t="str">
        <f t="shared" si="27"/>
        <v/>
      </c>
    </row>
    <row r="809" spans="1:25" s="228" customFormat="1" ht="20.25">
      <c r="A809" s="257"/>
      <c r="B809" s="232" t="str">
        <f>IF(LEN(A809)=0,"",INDEX('Smelter Reference List'!$A:$A,MATCH($A809,'Smelter Reference List'!$E:$E,0)))</f>
        <v/>
      </c>
      <c r="C809" s="297" t="str">
        <f>IF(LEN(A809)=0,"",INDEX('Smelter Reference List'!$C:$C,MATCH($A809,'Smelter Reference List'!$E:$E,0)))</f>
        <v/>
      </c>
      <c r="D809" s="161" t="str">
        <f ca="1">IF(ISERROR($S809),"",OFFSET('Smelter Reference List'!$C$4,$S809-4,0)&amp;"")</f>
        <v/>
      </c>
      <c r="E809" s="161" t="str">
        <f ca="1">IF(ISERROR($S809),"",OFFSET('Smelter Reference List'!$D$4,$S809-4,0)&amp;"")</f>
        <v/>
      </c>
      <c r="F809" s="161" t="str">
        <f ca="1">IF(ISERROR($S809),"",OFFSET('Smelter Reference List'!$E$4,$S809-4,0))</f>
        <v/>
      </c>
      <c r="G809" s="161" t="str">
        <f ca="1">IF(C809=$U$4,"Enter smelter details", IF(ISERROR($S809),"",OFFSET('Smelter Reference List'!$F$4,$S809-4,0)))</f>
        <v/>
      </c>
      <c r="H809" s="247" t="str">
        <f ca="1">IF(ISERROR($S809),"",OFFSET('Smelter Reference List'!$G$4,$S809-4,0))</f>
        <v/>
      </c>
      <c r="I809" s="248" t="str">
        <f ca="1">IF(ISERROR($S809),"",OFFSET('Smelter Reference List'!$H$4,$S809-4,0))</f>
        <v/>
      </c>
      <c r="J809" s="248" t="str">
        <f ca="1">IF(ISERROR($S809),"",OFFSET('Smelter Reference List'!$I$4,$S809-4,0))</f>
        <v/>
      </c>
      <c r="K809" s="245"/>
      <c r="L809" s="245"/>
      <c r="M809" s="245"/>
      <c r="N809" s="245"/>
      <c r="O809" s="245"/>
      <c r="P809" s="245"/>
      <c r="Q809" s="246"/>
      <c r="R809" s="233"/>
      <c r="S809" s="234" t="e">
        <f>IF(C809="",NA(),MATCH($B809&amp;$C809,'Smelter Reference List'!$J:$J,0))</f>
        <v>#N/A</v>
      </c>
      <c r="T809" s="235"/>
      <c r="U809" s="235">
        <f t="shared" ca="1" si="26"/>
        <v>0</v>
      </c>
      <c r="V809" s="235"/>
      <c r="W809" s="235"/>
      <c r="Y809" s="228" t="str">
        <f t="shared" si="27"/>
        <v/>
      </c>
    </row>
    <row r="810" spans="1:25" s="228" customFormat="1" ht="20.25">
      <c r="A810" s="257"/>
      <c r="B810" s="232" t="str">
        <f>IF(LEN(A810)=0,"",INDEX('Smelter Reference List'!$A:$A,MATCH($A810,'Smelter Reference List'!$E:$E,0)))</f>
        <v/>
      </c>
      <c r="C810" s="297" t="str">
        <f>IF(LEN(A810)=0,"",INDEX('Smelter Reference List'!$C:$C,MATCH($A810,'Smelter Reference List'!$E:$E,0)))</f>
        <v/>
      </c>
      <c r="D810" s="161" t="str">
        <f ca="1">IF(ISERROR($S810),"",OFFSET('Smelter Reference List'!$C$4,$S810-4,0)&amp;"")</f>
        <v/>
      </c>
      <c r="E810" s="161" t="str">
        <f ca="1">IF(ISERROR($S810),"",OFFSET('Smelter Reference List'!$D$4,$S810-4,0)&amp;"")</f>
        <v/>
      </c>
      <c r="F810" s="161" t="str">
        <f ca="1">IF(ISERROR($S810),"",OFFSET('Smelter Reference List'!$E$4,$S810-4,0))</f>
        <v/>
      </c>
      <c r="G810" s="161" t="str">
        <f ca="1">IF(C810=$U$4,"Enter smelter details", IF(ISERROR($S810),"",OFFSET('Smelter Reference List'!$F$4,$S810-4,0)))</f>
        <v/>
      </c>
      <c r="H810" s="247" t="str">
        <f ca="1">IF(ISERROR($S810),"",OFFSET('Smelter Reference List'!$G$4,$S810-4,0))</f>
        <v/>
      </c>
      <c r="I810" s="248" t="str">
        <f ca="1">IF(ISERROR($S810),"",OFFSET('Smelter Reference List'!$H$4,$S810-4,0))</f>
        <v/>
      </c>
      <c r="J810" s="248" t="str">
        <f ca="1">IF(ISERROR($S810),"",OFFSET('Smelter Reference List'!$I$4,$S810-4,0))</f>
        <v/>
      </c>
      <c r="K810" s="245"/>
      <c r="L810" s="245"/>
      <c r="M810" s="245"/>
      <c r="N810" s="245"/>
      <c r="O810" s="245"/>
      <c r="P810" s="245"/>
      <c r="Q810" s="246"/>
      <c r="R810" s="233"/>
      <c r="S810" s="234" t="e">
        <f>IF(C810="",NA(),MATCH($B810&amp;$C810,'Smelter Reference List'!$J:$J,0))</f>
        <v>#N/A</v>
      </c>
      <c r="T810" s="235"/>
      <c r="U810" s="235">
        <f t="shared" ca="1" si="26"/>
        <v>0</v>
      </c>
      <c r="V810" s="235"/>
      <c r="W810" s="235"/>
      <c r="Y810" s="228" t="str">
        <f t="shared" si="27"/>
        <v/>
      </c>
    </row>
    <row r="811" spans="1:25" s="228" customFormat="1" ht="20.25">
      <c r="A811" s="257"/>
      <c r="B811" s="232" t="str">
        <f>IF(LEN(A811)=0,"",INDEX('Smelter Reference List'!$A:$A,MATCH($A811,'Smelter Reference List'!$E:$E,0)))</f>
        <v/>
      </c>
      <c r="C811" s="297" t="str">
        <f>IF(LEN(A811)=0,"",INDEX('Smelter Reference List'!$C:$C,MATCH($A811,'Smelter Reference List'!$E:$E,0)))</f>
        <v/>
      </c>
      <c r="D811" s="161" t="str">
        <f ca="1">IF(ISERROR($S811),"",OFFSET('Smelter Reference List'!$C$4,$S811-4,0)&amp;"")</f>
        <v/>
      </c>
      <c r="E811" s="161" t="str">
        <f ca="1">IF(ISERROR($S811),"",OFFSET('Smelter Reference List'!$D$4,$S811-4,0)&amp;"")</f>
        <v/>
      </c>
      <c r="F811" s="161" t="str">
        <f ca="1">IF(ISERROR($S811),"",OFFSET('Smelter Reference List'!$E$4,$S811-4,0))</f>
        <v/>
      </c>
      <c r="G811" s="161" t="str">
        <f ca="1">IF(C811=$U$4,"Enter smelter details", IF(ISERROR($S811),"",OFFSET('Smelter Reference List'!$F$4,$S811-4,0)))</f>
        <v/>
      </c>
      <c r="H811" s="247" t="str">
        <f ca="1">IF(ISERROR($S811),"",OFFSET('Smelter Reference List'!$G$4,$S811-4,0))</f>
        <v/>
      </c>
      <c r="I811" s="248" t="str">
        <f ca="1">IF(ISERROR($S811),"",OFFSET('Smelter Reference List'!$H$4,$S811-4,0))</f>
        <v/>
      </c>
      <c r="J811" s="248" t="str">
        <f ca="1">IF(ISERROR($S811),"",OFFSET('Smelter Reference List'!$I$4,$S811-4,0))</f>
        <v/>
      </c>
      <c r="K811" s="245"/>
      <c r="L811" s="245"/>
      <c r="M811" s="245"/>
      <c r="N811" s="245"/>
      <c r="O811" s="245"/>
      <c r="P811" s="245"/>
      <c r="Q811" s="246"/>
      <c r="R811" s="233"/>
      <c r="S811" s="234" t="e">
        <f>IF(C811="",NA(),MATCH($B811&amp;$C811,'Smelter Reference List'!$J:$J,0))</f>
        <v>#N/A</v>
      </c>
      <c r="T811" s="235"/>
      <c r="U811" s="235">
        <f t="shared" ca="1" si="26"/>
        <v>0</v>
      </c>
      <c r="V811" s="235"/>
      <c r="W811" s="235"/>
      <c r="Y811" s="228" t="str">
        <f t="shared" si="27"/>
        <v/>
      </c>
    </row>
    <row r="812" spans="1:25" s="228" customFormat="1" ht="20.25">
      <c r="A812" s="257"/>
      <c r="B812" s="232" t="str">
        <f>IF(LEN(A812)=0,"",INDEX('Smelter Reference List'!$A:$A,MATCH($A812,'Smelter Reference List'!$E:$E,0)))</f>
        <v/>
      </c>
      <c r="C812" s="297" t="str">
        <f>IF(LEN(A812)=0,"",INDEX('Smelter Reference List'!$C:$C,MATCH($A812,'Smelter Reference List'!$E:$E,0)))</f>
        <v/>
      </c>
      <c r="D812" s="161" t="str">
        <f ca="1">IF(ISERROR($S812),"",OFFSET('Smelter Reference List'!$C$4,$S812-4,0)&amp;"")</f>
        <v/>
      </c>
      <c r="E812" s="161" t="str">
        <f ca="1">IF(ISERROR($S812),"",OFFSET('Smelter Reference List'!$D$4,$S812-4,0)&amp;"")</f>
        <v/>
      </c>
      <c r="F812" s="161" t="str">
        <f ca="1">IF(ISERROR($S812),"",OFFSET('Smelter Reference List'!$E$4,$S812-4,0))</f>
        <v/>
      </c>
      <c r="G812" s="161" t="str">
        <f ca="1">IF(C812=$U$4,"Enter smelter details", IF(ISERROR($S812),"",OFFSET('Smelter Reference List'!$F$4,$S812-4,0)))</f>
        <v/>
      </c>
      <c r="H812" s="247" t="str">
        <f ca="1">IF(ISERROR($S812),"",OFFSET('Smelter Reference List'!$G$4,$S812-4,0))</f>
        <v/>
      </c>
      <c r="I812" s="248" t="str">
        <f ca="1">IF(ISERROR($S812),"",OFFSET('Smelter Reference List'!$H$4,$S812-4,0))</f>
        <v/>
      </c>
      <c r="J812" s="248" t="str">
        <f ca="1">IF(ISERROR($S812),"",OFFSET('Smelter Reference List'!$I$4,$S812-4,0))</f>
        <v/>
      </c>
      <c r="K812" s="245"/>
      <c r="L812" s="245"/>
      <c r="M812" s="245"/>
      <c r="N812" s="245"/>
      <c r="O812" s="245"/>
      <c r="P812" s="245"/>
      <c r="Q812" s="246"/>
      <c r="R812" s="233"/>
      <c r="S812" s="234" t="e">
        <f>IF(C812="",NA(),MATCH($B812&amp;$C812,'Smelter Reference List'!$J:$J,0))</f>
        <v>#N/A</v>
      </c>
      <c r="T812" s="235"/>
      <c r="U812" s="235">
        <f t="shared" ca="1" si="26"/>
        <v>0</v>
      </c>
      <c r="V812" s="235"/>
      <c r="W812" s="235"/>
      <c r="Y812" s="228" t="str">
        <f t="shared" si="27"/>
        <v/>
      </c>
    </row>
    <row r="813" spans="1:25" s="228" customFormat="1" ht="20.25">
      <c r="A813" s="257"/>
      <c r="B813" s="232" t="str">
        <f>IF(LEN(A813)=0,"",INDEX('Smelter Reference List'!$A:$A,MATCH($A813,'Smelter Reference List'!$E:$E,0)))</f>
        <v/>
      </c>
      <c r="C813" s="297" t="str">
        <f>IF(LEN(A813)=0,"",INDEX('Smelter Reference List'!$C:$C,MATCH($A813,'Smelter Reference List'!$E:$E,0)))</f>
        <v/>
      </c>
      <c r="D813" s="161" t="str">
        <f ca="1">IF(ISERROR($S813),"",OFFSET('Smelter Reference List'!$C$4,$S813-4,0)&amp;"")</f>
        <v/>
      </c>
      <c r="E813" s="161" t="str">
        <f ca="1">IF(ISERROR($S813),"",OFFSET('Smelter Reference List'!$D$4,$S813-4,0)&amp;"")</f>
        <v/>
      </c>
      <c r="F813" s="161" t="str">
        <f ca="1">IF(ISERROR($S813),"",OFFSET('Smelter Reference List'!$E$4,$S813-4,0))</f>
        <v/>
      </c>
      <c r="G813" s="161" t="str">
        <f ca="1">IF(C813=$U$4,"Enter smelter details", IF(ISERROR($S813),"",OFFSET('Smelter Reference List'!$F$4,$S813-4,0)))</f>
        <v/>
      </c>
      <c r="H813" s="247" t="str">
        <f ca="1">IF(ISERROR($S813),"",OFFSET('Smelter Reference List'!$G$4,$S813-4,0))</f>
        <v/>
      </c>
      <c r="I813" s="248" t="str">
        <f ca="1">IF(ISERROR($S813),"",OFFSET('Smelter Reference List'!$H$4,$S813-4,0))</f>
        <v/>
      </c>
      <c r="J813" s="248" t="str">
        <f ca="1">IF(ISERROR($S813),"",OFFSET('Smelter Reference List'!$I$4,$S813-4,0))</f>
        <v/>
      </c>
      <c r="K813" s="245"/>
      <c r="L813" s="245"/>
      <c r="M813" s="245"/>
      <c r="N813" s="245"/>
      <c r="O813" s="245"/>
      <c r="P813" s="245"/>
      <c r="Q813" s="246"/>
      <c r="R813" s="233"/>
      <c r="S813" s="234" t="e">
        <f>IF(C813="",NA(),MATCH($B813&amp;$C813,'Smelter Reference List'!$J:$J,0))</f>
        <v>#N/A</v>
      </c>
      <c r="T813" s="235"/>
      <c r="U813" s="235">
        <f t="shared" ca="1" si="26"/>
        <v>0</v>
      </c>
      <c r="V813" s="235"/>
      <c r="W813" s="235"/>
      <c r="Y813" s="228" t="str">
        <f t="shared" si="27"/>
        <v/>
      </c>
    </row>
    <row r="814" spans="1:25" s="228" customFormat="1" ht="20.25">
      <c r="A814" s="257"/>
      <c r="B814" s="232" t="str">
        <f>IF(LEN(A814)=0,"",INDEX('Smelter Reference List'!$A:$A,MATCH($A814,'Smelter Reference List'!$E:$E,0)))</f>
        <v/>
      </c>
      <c r="C814" s="297" t="str">
        <f>IF(LEN(A814)=0,"",INDEX('Smelter Reference List'!$C:$C,MATCH($A814,'Smelter Reference List'!$E:$E,0)))</f>
        <v/>
      </c>
      <c r="D814" s="161" t="str">
        <f ca="1">IF(ISERROR($S814),"",OFFSET('Smelter Reference List'!$C$4,$S814-4,0)&amp;"")</f>
        <v/>
      </c>
      <c r="E814" s="161" t="str">
        <f ca="1">IF(ISERROR($S814),"",OFFSET('Smelter Reference List'!$D$4,$S814-4,0)&amp;"")</f>
        <v/>
      </c>
      <c r="F814" s="161" t="str">
        <f ca="1">IF(ISERROR($S814),"",OFFSET('Smelter Reference List'!$E$4,$S814-4,0))</f>
        <v/>
      </c>
      <c r="G814" s="161" t="str">
        <f ca="1">IF(C814=$U$4,"Enter smelter details", IF(ISERROR($S814),"",OFFSET('Smelter Reference List'!$F$4,$S814-4,0)))</f>
        <v/>
      </c>
      <c r="H814" s="247" t="str">
        <f ca="1">IF(ISERROR($S814),"",OFFSET('Smelter Reference List'!$G$4,$S814-4,0))</f>
        <v/>
      </c>
      <c r="I814" s="248" t="str">
        <f ca="1">IF(ISERROR($S814),"",OFFSET('Smelter Reference List'!$H$4,$S814-4,0))</f>
        <v/>
      </c>
      <c r="J814" s="248" t="str">
        <f ca="1">IF(ISERROR($S814),"",OFFSET('Smelter Reference List'!$I$4,$S814-4,0))</f>
        <v/>
      </c>
      <c r="K814" s="245"/>
      <c r="L814" s="245"/>
      <c r="M814" s="245"/>
      <c r="N814" s="245"/>
      <c r="O814" s="245"/>
      <c r="P814" s="245"/>
      <c r="Q814" s="246"/>
      <c r="R814" s="233"/>
      <c r="S814" s="234" t="e">
        <f>IF(C814="",NA(),MATCH($B814&amp;$C814,'Smelter Reference List'!$J:$J,0))</f>
        <v>#N/A</v>
      </c>
      <c r="T814" s="235"/>
      <c r="U814" s="235">
        <f t="shared" ca="1" si="26"/>
        <v>0</v>
      </c>
      <c r="V814" s="235"/>
      <c r="W814" s="235"/>
      <c r="Y814" s="228" t="str">
        <f t="shared" si="27"/>
        <v/>
      </c>
    </row>
    <row r="815" spans="1:25" s="228" customFormat="1" ht="20.25">
      <c r="A815" s="257"/>
      <c r="B815" s="232" t="str">
        <f>IF(LEN(A815)=0,"",INDEX('Smelter Reference List'!$A:$A,MATCH($A815,'Smelter Reference List'!$E:$E,0)))</f>
        <v/>
      </c>
      <c r="C815" s="297" t="str">
        <f>IF(LEN(A815)=0,"",INDEX('Smelter Reference List'!$C:$C,MATCH($A815,'Smelter Reference List'!$E:$E,0)))</f>
        <v/>
      </c>
      <c r="D815" s="161" t="str">
        <f ca="1">IF(ISERROR($S815),"",OFFSET('Smelter Reference List'!$C$4,$S815-4,0)&amp;"")</f>
        <v/>
      </c>
      <c r="E815" s="161" t="str">
        <f ca="1">IF(ISERROR($S815),"",OFFSET('Smelter Reference List'!$D$4,$S815-4,0)&amp;"")</f>
        <v/>
      </c>
      <c r="F815" s="161" t="str">
        <f ca="1">IF(ISERROR($S815),"",OFFSET('Smelter Reference List'!$E$4,$S815-4,0))</f>
        <v/>
      </c>
      <c r="G815" s="161" t="str">
        <f ca="1">IF(C815=$U$4,"Enter smelter details", IF(ISERROR($S815),"",OFFSET('Smelter Reference List'!$F$4,$S815-4,0)))</f>
        <v/>
      </c>
      <c r="H815" s="247" t="str">
        <f ca="1">IF(ISERROR($S815),"",OFFSET('Smelter Reference List'!$G$4,$S815-4,0))</f>
        <v/>
      </c>
      <c r="I815" s="248" t="str">
        <f ca="1">IF(ISERROR($S815),"",OFFSET('Smelter Reference List'!$H$4,$S815-4,0))</f>
        <v/>
      </c>
      <c r="J815" s="248" t="str">
        <f ca="1">IF(ISERROR($S815),"",OFFSET('Smelter Reference List'!$I$4,$S815-4,0))</f>
        <v/>
      </c>
      <c r="K815" s="245"/>
      <c r="L815" s="245"/>
      <c r="M815" s="245"/>
      <c r="N815" s="245"/>
      <c r="O815" s="245"/>
      <c r="P815" s="245"/>
      <c r="Q815" s="246"/>
      <c r="R815" s="233"/>
      <c r="S815" s="234" t="e">
        <f>IF(C815="",NA(),MATCH($B815&amp;$C815,'Smelter Reference List'!$J:$J,0))</f>
        <v>#N/A</v>
      </c>
      <c r="T815" s="235"/>
      <c r="U815" s="235">
        <f t="shared" ca="1" si="26"/>
        <v>0</v>
      </c>
      <c r="V815" s="235"/>
      <c r="W815" s="235"/>
      <c r="Y815" s="228" t="str">
        <f t="shared" si="27"/>
        <v/>
      </c>
    </row>
    <row r="816" spans="1:25" s="228" customFormat="1" ht="20.25">
      <c r="A816" s="257"/>
      <c r="B816" s="232" t="str">
        <f>IF(LEN(A816)=0,"",INDEX('Smelter Reference List'!$A:$A,MATCH($A816,'Smelter Reference List'!$E:$E,0)))</f>
        <v/>
      </c>
      <c r="C816" s="297" t="str">
        <f>IF(LEN(A816)=0,"",INDEX('Smelter Reference List'!$C:$C,MATCH($A816,'Smelter Reference List'!$E:$E,0)))</f>
        <v/>
      </c>
      <c r="D816" s="161" t="str">
        <f ca="1">IF(ISERROR($S816),"",OFFSET('Smelter Reference List'!$C$4,$S816-4,0)&amp;"")</f>
        <v/>
      </c>
      <c r="E816" s="161" t="str">
        <f ca="1">IF(ISERROR($S816),"",OFFSET('Smelter Reference List'!$D$4,$S816-4,0)&amp;"")</f>
        <v/>
      </c>
      <c r="F816" s="161" t="str">
        <f ca="1">IF(ISERROR($S816),"",OFFSET('Smelter Reference List'!$E$4,$S816-4,0))</f>
        <v/>
      </c>
      <c r="G816" s="161" t="str">
        <f ca="1">IF(C816=$U$4,"Enter smelter details", IF(ISERROR($S816),"",OFFSET('Smelter Reference List'!$F$4,$S816-4,0)))</f>
        <v/>
      </c>
      <c r="H816" s="247" t="str">
        <f ca="1">IF(ISERROR($S816),"",OFFSET('Smelter Reference List'!$G$4,$S816-4,0))</f>
        <v/>
      </c>
      <c r="I816" s="248" t="str">
        <f ca="1">IF(ISERROR($S816),"",OFFSET('Smelter Reference List'!$H$4,$S816-4,0))</f>
        <v/>
      </c>
      <c r="J816" s="248" t="str">
        <f ca="1">IF(ISERROR($S816),"",OFFSET('Smelter Reference List'!$I$4,$S816-4,0))</f>
        <v/>
      </c>
      <c r="K816" s="245"/>
      <c r="L816" s="245"/>
      <c r="M816" s="245"/>
      <c r="N816" s="245"/>
      <c r="O816" s="245"/>
      <c r="P816" s="245"/>
      <c r="Q816" s="246"/>
      <c r="R816" s="233"/>
      <c r="S816" s="234" t="e">
        <f>IF(C816="",NA(),MATCH($B816&amp;$C816,'Smelter Reference List'!$J:$J,0))</f>
        <v>#N/A</v>
      </c>
      <c r="T816" s="235"/>
      <c r="U816" s="235">
        <f t="shared" ca="1" si="26"/>
        <v>0</v>
      </c>
      <c r="V816" s="235"/>
      <c r="W816" s="235"/>
      <c r="Y816" s="228" t="str">
        <f t="shared" si="27"/>
        <v/>
      </c>
    </row>
    <row r="817" spans="1:25" s="228" customFormat="1" ht="20.25">
      <c r="A817" s="257"/>
      <c r="B817" s="232" t="str">
        <f>IF(LEN(A817)=0,"",INDEX('Smelter Reference List'!$A:$A,MATCH($A817,'Smelter Reference List'!$E:$E,0)))</f>
        <v/>
      </c>
      <c r="C817" s="297" t="str">
        <f>IF(LEN(A817)=0,"",INDEX('Smelter Reference List'!$C:$C,MATCH($A817,'Smelter Reference List'!$E:$E,0)))</f>
        <v/>
      </c>
      <c r="D817" s="161" t="str">
        <f ca="1">IF(ISERROR($S817),"",OFFSET('Smelter Reference List'!$C$4,$S817-4,0)&amp;"")</f>
        <v/>
      </c>
      <c r="E817" s="161" t="str">
        <f ca="1">IF(ISERROR($S817),"",OFFSET('Smelter Reference List'!$D$4,$S817-4,0)&amp;"")</f>
        <v/>
      </c>
      <c r="F817" s="161" t="str">
        <f ca="1">IF(ISERROR($S817),"",OFFSET('Smelter Reference List'!$E$4,$S817-4,0))</f>
        <v/>
      </c>
      <c r="G817" s="161" t="str">
        <f ca="1">IF(C817=$U$4,"Enter smelter details", IF(ISERROR($S817),"",OFFSET('Smelter Reference List'!$F$4,$S817-4,0)))</f>
        <v/>
      </c>
      <c r="H817" s="247" t="str">
        <f ca="1">IF(ISERROR($S817),"",OFFSET('Smelter Reference List'!$G$4,$S817-4,0))</f>
        <v/>
      </c>
      <c r="I817" s="248" t="str">
        <f ca="1">IF(ISERROR($S817),"",OFFSET('Smelter Reference List'!$H$4,$S817-4,0))</f>
        <v/>
      </c>
      <c r="J817" s="248" t="str">
        <f ca="1">IF(ISERROR($S817),"",OFFSET('Smelter Reference List'!$I$4,$S817-4,0))</f>
        <v/>
      </c>
      <c r="K817" s="245"/>
      <c r="L817" s="245"/>
      <c r="M817" s="245"/>
      <c r="N817" s="245"/>
      <c r="O817" s="245"/>
      <c r="P817" s="245"/>
      <c r="Q817" s="246"/>
      <c r="R817" s="233"/>
      <c r="S817" s="234" t="e">
        <f>IF(C817="",NA(),MATCH($B817&amp;$C817,'Smelter Reference List'!$J:$J,0))</f>
        <v>#N/A</v>
      </c>
      <c r="T817" s="235"/>
      <c r="U817" s="235">
        <f t="shared" ca="1" si="26"/>
        <v>0</v>
      </c>
      <c r="V817" s="235"/>
      <c r="W817" s="235"/>
      <c r="Y817" s="228" t="str">
        <f t="shared" si="27"/>
        <v/>
      </c>
    </row>
    <row r="818" spans="1:25" s="228" customFormat="1" ht="20.25">
      <c r="A818" s="257"/>
      <c r="B818" s="232" t="str">
        <f>IF(LEN(A818)=0,"",INDEX('Smelter Reference List'!$A:$A,MATCH($A818,'Smelter Reference List'!$E:$E,0)))</f>
        <v/>
      </c>
      <c r="C818" s="297" t="str">
        <f>IF(LEN(A818)=0,"",INDEX('Smelter Reference List'!$C:$C,MATCH($A818,'Smelter Reference List'!$E:$E,0)))</f>
        <v/>
      </c>
      <c r="D818" s="161" t="str">
        <f ca="1">IF(ISERROR($S818),"",OFFSET('Smelter Reference List'!$C$4,$S818-4,0)&amp;"")</f>
        <v/>
      </c>
      <c r="E818" s="161" t="str">
        <f ca="1">IF(ISERROR($S818),"",OFFSET('Smelter Reference List'!$D$4,$S818-4,0)&amp;"")</f>
        <v/>
      </c>
      <c r="F818" s="161" t="str">
        <f ca="1">IF(ISERROR($S818),"",OFFSET('Smelter Reference List'!$E$4,$S818-4,0))</f>
        <v/>
      </c>
      <c r="G818" s="161" t="str">
        <f ca="1">IF(C818=$U$4,"Enter smelter details", IF(ISERROR($S818),"",OFFSET('Smelter Reference List'!$F$4,$S818-4,0)))</f>
        <v/>
      </c>
      <c r="H818" s="247" t="str">
        <f ca="1">IF(ISERROR($S818),"",OFFSET('Smelter Reference List'!$G$4,$S818-4,0))</f>
        <v/>
      </c>
      <c r="I818" s="248" t="str">
        <f ca="1">IF(ISERROR($S818),"",OFFSET('Smelter Reference List'!$H$4,$S818-4,0))</f>
        <v/>
      </c>
      <c r="J818" s="248" t="str">
        <f ca="1">IF(ISERROR($S818),"",OFFSET('Smelter Reference List'!$I$4,$S818-4,0))</f>
        <v/>
      </c>
      <c r="K818" s="245"/>
      <c r="L818" s="245"/>
      <c r="M818" s="245"/>
      <c r="N818" s="245"/>
      <c r="O818" s="245"/>
      <c r="P818" s="245"/>
      <c r="Q818" s="246"/>
      <c r="R818" s="233"/>
      <c r="S818" s="234" t="e">
        <f>IF(C818="",NA(),MATCH($B818&amp;$C818,'Smelter Reference List'!$J:$J,0))</f>
        <v>#N/A</v>
      </c>
      <c r="T818" s="235"/>
      <c r="U818" s="235">
        <f t="shared" ca="1" si="26"/>
        <v>0</v>
      </c>
      <c r="V818" s="235"/>
      <c r="W818" s="235"/>
      <c r="Y818" s="228" t="str">
        <f t="shared" si="27"/>
        <v/>
      </c>
    </row>
    <row r="819" spans="1:25" s="228" customFormat="1" ht="20.25">
      <c r="A819" s="257"/>
      <c r="B819" s="232" t="str">
        <f>IF(LEN(A819)=0,"",INDEX('Smelter Reference List'!$A:$A,MATCH($A819,'Smelter Reference List'!$E:$E,0)))</f>
        <v/>
      </c>
      <c r="C819" s="297" t="str">
        <f>IF(LEN(A819)=0,"",INDEX('Smelter Reference List'!$C:$C,MATCH($A819,'Smelter Reference List'!$E:$E,0)))</f>
        <v/>
      </c>
      <c r="D819" s="161" t="str">
        <f ca="1">IF(ISERROR($S819),"",OFFSET('Smelter Reference List'!$C$4,$S819-4,0)&amp;"")</f>
        <v/>
      </c>
      <c r="E819" s="161" t="str">
        <f ca="1">IF(ISERROR($S819),"",OFFSET('Smelter Reference List'!$D$4,$S819-4,0)&amp;"")</f>
        <v/>
      </c>
      <c r="F819" s="161" t="str">
        <f ca="1">IF(ISERROR($S819),"",OFFSET('Smelter Reference List'!$E$4,$S819-4,0))</f>
        <v/>
      </c>
      <c r="G819" s="161" t="str">
        <f ca="1">IF(C819=$U$4,"Enter smelter details", IF(ISERROR($S819),"",OFFSET('Smelter Reference List'!$F$4,$S819-4,0)))</f>
        <v/>
      </c>
      <c r="H819" s="247" t="str">
        <f ca="1">IF(ISERROR($S819),"",OFFSET('Smelter Reference List'!$G$4,$S819-4,0))</f>
        <v/>
      </c>
      <c r="I819" s="248" t="str">
        <f ca="1">IF(ISERROR($S819),"",OFFSET('Smelter Reference List'!$H$4,$S819-4,0))</f>
        <v/>
      </c>
      <c r="J819" s="248" t="str">
        <f ca="1">IF(ISERROR($S819),"",OFFSET('Smelter Reference List'!$I$4,$S819-4,0))</f>
        <v/>
      </c>
      <c r="K819" s="245"/>
      <c r="L819" s="245"/>
      <c r="M819" s="245"/>
      <c r="N819" s="245"/>
      <c r="O819" s="245"/>
      <c r="P819" s="245"/>
      <c r="Q819" s="246"/>
      <c r="R819" s="233"/>
      <c r="S819" s="234" t="e">
        <f>IF(C819="",NA(),MATCH($B819&amp;$C819,'Smelter Reference List'!$J:$J,0))</f>
        <v>#N/A</v>
      </c>
      <c r="T819" s="235"/>
      <c r="U819" s="235">
        <f t="shared" ca="1" si="26"/>
        <v>0</v>
      </c>
      <c r="V819" s="235"/>
      <c r="W819" s="235"/>
      <c r="Y819" s="228" t="str">
        <f t="shared" si="27"/>
        <v/>
      </c>
    </row>
    <row r="820" spans="1:25" s="228" customFormat="1" ht="20.25">
      <c r="A820" s="257"/>
      <c r="B820" s="232" t="str">
        <f>IF(LEN(A820)=0,"",INDEX('Smelter Reference List'!$A:$A,MATCH($A820,'Smelter Reference List'!$E:$E,0)))</f>
        <v/>
      </c>
      <c r="C820" s="297" t="str">
        <f>IF(LEN(A820)=0,"",INDEX('Smelter Reference List'!$C:$C,MATCH($A820,'Smelter Reference List'!$E:$E,0)))</f>
        <v/>
      </c>
      <c r="D820" s="161" t="str">
        <f ca="1">IF(ISERROR($S820),"",OFFSET('Smelter Reference List'!$C$4,$S820-4,0)&amp;"")</f>
        <v/>
      </c>
      <c r="E820" s="161" t="str">
        <f ca="1">IF(ISERROR($S820),"",OFFSET('Smelter Reference List'!$D$4,$S820-4,0)&amp;"")</f>
        <v/>
      </c>
      <c r="F820" s="161" t="str">
        <f ca="1">IF(ISERROR($S820),"",OFFSET('Smelter Reference List'!$E$4,$S820-4,0))</f>
        <v/>
      </c>
      <c r="G820" s="161" t="str">
        <f ca="1">IF(C820=$U$4,"Enter smelter details", IF(ISERROR($S820),"",OFFSET('Smelter Reference List'!$F$4,$S820-4,0)))</f>
        <v/>
      </c>
      <c r="H820" s="247" t="str">
        <f ca="1">IF(ISERROR($S820),"",OFFSET('Smelter Reference List'!$G$4,$S820-4,0))</f>
        <v/>
      </c>
      <c r="I820" s="248" t="str">
        <f ca="1">IF(ISERROR($S820),"",OFFSET('Smelter Reference List'!$H$4,$S820-4,0))</f>
        <v/>
      </c>
      <c r="J820" s="248" t="str">
        <f ca="1">IF(ISERROR($S820),"",OFFSET('Smelter Reference List'!$I$4,$S820-4,0))</f>
        <v/>
      </c>
      <c r="K820" s="245"/>
      <c r="L820" s="245"/>
      <c r="M820" s="245"/>
      <c r="N820" s="245"/>
      <c r="O820" s="245"/>
      <c r="P820" s="245"/>
      <c r="Q820" s="246"/>
      <c r="R820" s="233"/>
      <c r="S820" s="234" t="e">
        <f>IF(C820="",NA(),MATCH($B820&amp;$C820,'Smelter Reference List'!$J:$J,0))</f>
        <v>#N/A</v>
      </c>
      <c r="T820" s="235"/>
      <c r="U820" s="235">
        <f t="shared" ca="1" si="26"/>
        <v>0</v>
      </c>
      <c r="V820" s="235"/>
      <c r="W820" s="235"/>
      <c r="Y820" s="228" t="str">
        <f t="shared" si="27"/>
        <v/>
      </c>
    </row>
    <row r="821" spans="1:25" s="228" customFormat="1" ht="20.25">
      <c r="A821" s="257"/>
      <c r="B821" s="232" t="str">
        <f>IF(LEN(A821)=0,"",INDEX('Smelter Reference List'!$A:$A,MATCH($A821,'Smelter Reference List'!$E:$E,0)))</f>
        <v/>
      </c>
      <c r="C821" s="297" t="str">
        <f>IF(LEN(A821)=0,"",INDEX('Smelter Reference List'!$C:$C,MATCH($A821,'Smelter Reference List'!$E:$E,0)))</f>
        <v/>
      </c>
      <c r="D821" s="161" t="str">
        <f ca="1">IF(ISERROR($S821),"",OFFSET('Smelter Reference List'!$C$4,$S821-4,0)&amp;"")</f>
        <v/>
      </c>
      <c r="E821" s="161" t="str">
        <f ca="1">IF(ISERROR($S821),"",OFFSET('Smelter Reference List'!$D$4,$S821-4,0)&amp;"")</f>
        <v/>
      </c>
      <c r="F821" s="161" t="str">
        <f ca="1">IF(ISERROR($S821),"",OFFSET('Smelter Reference List'!$E$4,$S821-4,0))</f>
        <v/>
      </c>
      <c r="G821" s="161" t="str">
        <f ca="1">IF(C821=$U$4,"Enter smelter details", IF(ISERROR($S821),"",OFFSET('Smelter Reference List'!$F$4,$S821-4,0)))</f>
        <v/>
      </c>
      <c r="H821" s="247" t="str">
        <f ca="1">IF(ISERROR($S821),"",OFFSET('Smelter Reference List'!$G$4,$S821-4,0))</f>
        <v/>
      </c>
      <c r="I821" s="248" t="str">
        <f ca="1">IF(ISERROR($S821),"",OFFSET('Smelter Reference List'!$H$4,$S821-4,0))</f>
        <v/>
      </c>
      <c r="J821" s="248" t="str">
        <f ca="1">IF(ISERROR($S821),"",OFFSET('Smelter Reference List'!$I$4,$S821-4,0))</f>
        <v/>
      </c>
      <c r="K821" s="245"/>
      <c r="L821" s="245"/>
      <c r="M821" s="245"/>
      <c r="N821" s="245"/>
      <c r="O821" s="245"/>
      <c r="P821" s="245"/>
      <c r="Q821" s="246"/>
      <c r="R821" s="233"/>
      <c r="S821" s="234" t="e">
        <f>IF(C821="",NA(),MATCH($B821&amp;$C821,'Smelter Reference List'!$J:$J,0))</f>
        <v>#N/A</v>
      </c>
      <c r="T821" s="235"/>
      <c r="U821" s="235">
        <f t="shared" ca="1" si="26"/>
        <v>0</v>
      </c>
      <c r="V821" s="235"/>
      <c r="W821" s="235"/>
      <c r="Y821" s="228" t="str">
        <f t="shared" si="27"/>
        <v/>
      </c>
    </row>
    <row r="822" spans="1:25" s="228" customFormat="1" ht="20.25">
      <c r="A822" s="257"/>
      <c r="B822" s="232" t="str">
        <f>IF(LEN(A822)=0,"",INDEX('Smelter Reference List'!$A:$A,MATCH($A822,'Smelter Reference List'!$E:$E,0)))</f>
        <v/>
      </c>
      <c r="C822" s="297" t="str">
        <f>IF(LEN(A822)=0,"",INDEX('Smelter Reference List'!$C:$C,MATCH($A822,'Smelter Reference List'!$E:$E,0)))</f>
        <v/>
      </c>
      <c r="D822" s="161" t="str">
        <f ca="1">IF(ISERROR($S822),"",OFFSET('Smelter Reference List'!$C$4,$S822-4,0)&amp;"")</f>
        <v/>
      </c>
      <c r="E822" s="161" t="str">
        <f ca="1">IF(ISERROR($S822),"",OFFSET('Smelter Reference List'!$D$4,$S822-4,0)&amp;"")</f>
        <v/>
      </c>
      <c r="F822" s="161" t="str">
        <f ca="1">IF(ISERROR($S822),"",OFFSET('Smelter Reference List'!$E$4,$S822-4,0))</f>
        <v/>
      </c>
      <c r="G822" s="161" t="str">
        <f ca="1">IF(C822=$U$4,"Enter smelter details", IF(ISERROR($S822),"",OFFSET('Smelter Reference List'!$F$4,$S822-4,0)))</f>
        <v/>
      </c>
      <c r="H822" s="247" t="str">
        <f ca="1">IF(ISERROR($S822),"",OFFSET('Smelter Reference List'!$G$4,$S822-4,0))</f>
        <v/>
      </c>
      <c r="I822" s="248" t="str">
        <f ca="1">IF(ISERROR($S822),"",OFFSET('Smelter Reference List'!$H$4,$S822-4,0))</f>
        <v/>
      </c>
      <c r="J822" s="248" t="str">
        <f ca="1">IF(ISERROR($S822),"",OFFSET('Smelter Reference List'!$I$4,$S822-4,0))</f>
        <v/>
      </c>
      <c r="K822" s="245"/>
      <c r="L822" s="245"/>
      <c r="M822" s="245"/>
      <c r="N822" s="245"/>
      <c r="O822" s="245"/>
      <c r="P822" s="245"/>
      <c r="Q822" s="246"/>
      <c r="R822" s="233"/>
      <c r="S822" s="234" t="e">
        <f>IF(C822="",NA(),MATCH($B822&amp;$C822,'Smelter Reference List'!$J:$J,0))</f>
        <v>#N/A</v>
      </c>
      <c r="T822" s="235"/>
      <c r="U822" s="235">
        <f t="shared" ca="1" si="26"/>
        <v>0</v>
      </c>
      <c r="V822" s="235"/>
      <c r="W822" s="235"/>
      <c r="Y822" s="228" t="str">
        <f t="shared" si="27"/>
        <v/>
      </c>
    </row>
    <row r="823" spans="1:25" s="228" customFormat="1" ht="20.25">
      <c r="A823" s="257"/>
      <c r="B823" s="232" t="str">
        <f>IF(LEN(A823)=0,"",INDEX('Smelter Reference List'!$A:$A,MATCH($A823,'Smelter Reference List'!$E:$E,0)))</f>
        <v/>
      </c>
      <c r="C823" s="297" t="str">
        <f>IF(LEN(A823)=0,"",INDEX('Smelter Reference List'!$C:$C,MATCH($A823,'Smelter Reference List'!$E:$E,0)))</f>
        <v/>
      </c>
      <c r="D823" s="161" t="str">
        <f ca="1">IF(ISERROR($S823),"",OFFSET('Smelter Reference List'!$C$4,$S823-4,0)&amp;"")</f>
        <v/>
      </c>
      <c r="E823" s="161" t="str">
        <f ca="1">IF(ISERROR($S823),"",OFFSET('Smelter Reference List'!$D$4,$S823-4,0)&amp;"")</f>
        <v/>
      </c>
      <c r="F823" s="161" t="str">
        <f ca="1">IF(ISERROR($S823),"",OFFSET('Smelter Reference List'!$E$4,$S823-4,0))</f>
        <v/>
      </c>
      <c r="G823" s="161" t="str">
        <f ca="1">IF(C823=$U$4,"Enter smelter details", IF(ISERROR($S823),"",OFFSET('Smelter Reference List'!$F$4,$S823-4,0)))</f>
        <v/>
      </c>
      <c r="H823" s="247" t="str">
        <f ca="1">IF(ISERROR($S823),"",OFFSET('Smelter Reference List'!$G$4,$S823-4,0))</f>
        <v/>
      </c>
      <c r="I823" s="248" t="str">
        <f ca="1">IF(ISERROR($S823),"",OFFSET('Smelter Reference List'!$H$4,$S823-4,0))</f>
        <v/>
      </c>
      <c r="J823" s="248" t="str">
        <f ca="1">IF(ISERROR($S823),"",OFFSET('Smelter Reference List'!$I$4,$S823-4,0))</f>
        <v/>
      </c>
      <c r="K823" s="245"/>
      <c r="L823" s="245"/>
      <c r="M823" s="245"/>
      <c r="N823" s="245"/>
      <c r="O823" s="245"/>
      <c r="P823" s="245"/>
      <c r="Q823" s="246"/>
      <c r="R823" s="233"/>
      <c r="S823" s="234" t="e">
        <f>IF(C823="",NA(),MATCH($B823&amp;$C823,'Smelter Reference List'!$J:$J,0))</f>
        <v>#N/A</v>
      </c>
      <c r="T823" s="235"/>
      <c r="U823" s="235">
        <f t="shared" ca="1" si="26"/>
        <v>0</v>
      </c>
      <c r="V823" s="235"/>
      <c r="W823" s="235"/>
      <c r="Y823" s="228" t="str">
        <f t="shared" si="27"/>
        <v/>
      </c>
    </row>
    <row r="824" spans="1:25" s="228" customFormat="1" ht="20.25">
      <c r="A824" s="257"/>
      <c r="B824" s="232" t="str">
        <f>IF(LEN(A824)=0,"",INDEX('Smelter Reference List'!$A:$A,MATCH($A824,'Smelter Reference List'!$E:$E,0)))</f>
        <v/>
      </c>
      <c r="C824" s="297" t="str">
        <f>IF(LEN(A824)=0,"",INDEX('Smelter Reference List'!$C:$C,MATCH($A824,'Smelter Reference List'!$E:$E,0)))</f>
        <v/>
      </c>
      <c r="D824" s="161" t="str">
        <f ca="1">IF(ISERROR($S824),"",OFFSET('Smelter Reference List'!$C$4,$S824-4,0)&amp;"")</f>
        <v/>
      </c>
      <c r="E824" s="161" t="str">
        <f ca="1">IF(ISERROR($S824),"",OFFSET('Smelter Reference List'!$D$4,$S824-4,0)&amp;"")</f>
        <v/>
      </c>
      <c r="F824" s="161" t="str">
        <f ca="1">IF(ISERROR($S824),"",OFFSET('Smelter Reference List'!$E$4,$S824-4,0))</f>
        <v/>
      </c>
      <c r="G824" s="161" t="str">
        <f ca="1">IF(C824=$U$4,"Enter smelter details", IF(ISERROR($S824),"",OFFSET('Smelter Reference List'!$F$4,$S824-4,0)))</f>
        <v/>
      </c>
      <c r="H824" s="247" t="str">
        <f ca="1">IF(ISERROR($S824),"",OFFSET('Smelter Reference List'!$G$4,$S824-4,0))</f>
        <v/>
      </c>
      <c r="I824" s="248" t="str">
        <f ca="1">IF(ISERROR($S824),"",OFFSET('Smelter Reference List'!$H$4,$S824-4,0))</f>
        <v/>
      </c>
      <c r="J824" s="248" t="str">
        <f ca="1">IF(ISERROR($S824),"",OFFSET('Smelter Reference List'!$I$4,$S824-4,0))</f>
        <v/>
      </c>
      <c r="K824" s="245"/>
      <c r="L824" s="245"/>
      <c r="M824" s="245"/>
      <c r="N824" s="245"/>
      <c r="O824" s="245"/>
      <c r="P824" s="245"/>
      <c r="Q824" s="246"/>
      <c r="R824" s="233"/>
      <c r="S824" s="234" t="e">
        <f>IF(C824="",NA(),MATCH($B824&amp;$C824,'Smelter Reference List'!$J:$J,0))</f>
        <v>#N/A</v>
      </c>
      <c r="T824" s="235"/>
      <c r="U824" s="235">
        <f t="shared" ca="1" si="26"/>
        <v>0</v>
      </c>
      <c r="V824" s="235"/>
      <c r="W824" s="235"/>
      <c r="Y824" s="228" t="str">
        <f t="shared" si="27"/>
        <v/>
      </c>
    </row>
    <row r="825" spans="1:25" s="228" customFormat="1" ht="20.25">
      <c r="A825" s="257"/>
      <c r="B825" s="232" t="str">
        <f>IF(LEN(A825)=0,"",INDEX('Smelter Reference List'!$A:$A,MATCH($A825,'Smelter Reference List'!$E:$E,0)))</f>
        <v/>
      </c>
      <c r="C825" s="297" t="str">
        <f>IF(LEN(A825)=0,"",INDEX('Smelter Reference List'!$C:$C,MATCH($A825,'Smelter Reference List'!$E:$E,0)))</f>
        <v/>
      </c>
      <c r="D825" s="161" t="str">
        <f ca="1">IF(ISERROR($S825),"",OFFSET('Smelter Reference List'!$C$4,$S825-4,0)&amp;"")</f>
        <v/>
      </c>
      <c r="E825" s="161" t="str">
        <f ca="1">IF(ISERROR($S825),"",OFFSET('Smelter Reference List'!$D$4,$S825-4,0)&amp;"")</f>
        <v/>
      </c>
      <c r="F825" s="161" t="str">
        <f ca="1">IF(ISERROR($S825),"",OFFSET('Smelter Reference List'!$E$4,$S825-4,0))</f>
        <v/>
      </c>
      <c r="G825" s="161" t="str">
        <f ca="1">IF(C825=$U$4,"Enter smelter details", IF(ISERROR($S825),"",OFFSET('Smelter Reference List'!$F$4,$S825-4,0)))</f>
        <v/>
      </c>
      <c r="H825" s="247" t="str">
        <f ca="1">IF(ISERROR($S825),"",OFFSET('Smelter Reference List'!$G$4,$S825-4,0))</f>
        <v/>
      </c>
      <c r="I825" s="248" t="str">
        <f ca="1">IF(ISERROR($S825),"",OFFSET('Smelter Reference List'!$H$4,$S825-4,0))</f>
        <v/>
      </c>
      <c r="J825" s="248" t="str">
        <f ca="1">IF(ISERROR($S825),"",OFFSET('Smelter Reference List'!$I$4,$S825-4,0))</f>
        <v/>
      </c>
      <c r="K825" s="245"/>
      <c r="L825" s="245"/>
      <c r="M825" s="245"/>
      <c r="N825" s="245"/>
      <c r="O825" s="245"/>
      <c r="P825" s="245"/>
      <c r="Q825" s="246"/>
      <c r="R825" s="233"/>
      <c r="S825" s="234" t="e">
        <f>IF(C825="",NA(),MATCH($B825&amp;$C825,'Smelter Reference List'!$J:$J,0))</f>
        <v>#N/A</v>
      </c>
      <c r="T825" s="235"/>
      <c r="U825" s="235">
        <f t="shared" ca="1" si="26"/>
        <v>0</v>
      </c>
      <c r="V825" s="235"/>
      <c r="W825" s="235"/>
      <c r="Y825" s="228" t="str">
        <f t="shared" si="27"/>
        <v/>
      </c>
    </row>
    <row r="826" spans="1:25" s="228" customFormat="1" ht="20.25">
      <c r="A826" s="257"/>
      <c r="B826" s="232" t="str">
        <f>IF(LEN(A826)=0,"",INDEX('Smelter Reference List'!$A:$A,MATCH($A826,'Smelter Reference List'!$E:$E,0)))</f>
        <v/>
      </c>
      <c r="C826" s="297" t="str">
        <f>IF(LEN(A826)=0,"",INDEX('Smelter Reference List'!$C:$C,MATCH($A826,'Smelter Reference List'!$E:$E,0)))</f>
        <v/>
      </c>
      <c r="D826" s="161" t="str">
        <f ca="1">IF(ISERROR($S826),"",OFFSET('Smelter Reference List'!$C$4,$S826-4,0)&amp;"")</f>
        <v/>
      </c>
      <c r="E826" s="161" t="str">
        <f ca="1">IF(ISERROR($S826),"",OFFSET('Smelter Reference List'!$D$4,$S826-4,0)&amp;"")</f>
        <v/>
      </c>
      <c r="F826" s="161" t="str">
        <f ca="1">IF(ISERROR($S826),"",OFFSET('Smelter Reference List'!$E$4,$S826-4,0))</f>
        <v/>
      </c>
      <c r="G826" s="161" t="str">
        <f ca="1">IF(C826=$U$4,"Enter smelter details", IF(ISERROR($S826),"",OFFSET('Smelter Reference List'!$F$4,$S826-4,0)))</f>
        <v/>
      </c>
      <c r="H826" s="247" t="str">
        <f ca="1">IF(ISERROR($S826),"",OFFSET('Smelter Reference List'!$G$4,$S826-4,0))</f>
        <v/>
      </c>
      <c r="I826" s="248" t="str">
        <f ca="1">IF(ISERROR($S826),"",OFFSET('Smelter Reference List'!$H$4,$S826-4,0))</f>
        <v/>
      </c>
      <c r="J826" s="248" t="str">
        <f ca="1">IF(ISERROR($S826),"",OFFSET('Smelter Reference List'!$I$4,$S826-4,0))</f>
        <v/>
      </c>
      <c r="K826" s="245"/>
      <c r="L826" s="245"/>
      <c r="M826" s="245"/>
      <c r="N826" s="245"/>
      <c r="O826" s="245"/>
      <c r="P826" s="245"/>
      <c r="Q826" s="246"/>
      <c r="R826" s="233"/>
      <c r="S826" s="234" t="e">
        <f>IF(C826="",NA(),MATCH($B826&amp;$C826,'Smelter Reference List'!$J:$J,0))</f>
        <v>#N/A</v>
      </c>
      <c r="T826" s="235"/>
      <c r="U826" s="235">
        <f t="shared" ca="1" si="26"/>
        <v>0</v>
      </c>
      <c r="V826" s="235"/>
      <c r="W826" s="235"/>
      <c r="Y826" s="228" t="str">
        <f t="shared" si="27"/>
        <v/>
      </c>
    </row>
    <row r="827" spans="1:25" s="228" customFormat="1" ht="20.25">
      <c r="A827" s="257"/>
      <c r="B827" s="232" t="str">
        <f>IF(LEN(A827)=0,"",INDEX('Smelter Reference List'!$A:$A,MATCH($A827,'Smelter Reference List'!$E:$E,0)))</f>
        <v/>
      </c>
      <c r="C827" s="297" t="str">
        <f>IF(LEN(A827)=0,"",INDEX('Smelter Reference List'!$C:$C,MATCH($A827,'Smelter Reference List'!$E:$E,0)))</f>
        <v/>
      </c>
      <c r="D827" s="161" t="str">
        <f ca="1">IF(ISERROR($S827),"",OFFSET('Smelter Reference List'!$C$4,$S827-4,0)&amp;"")</f>
        <v/>
      </c>
      <c r="E827" s="161" t="str">
        <f ca="1">IF(ISERROR($S827),"",OFFSET('Smelter Reference List'!$D$4,$S827-4,0)&amp;"")</f>
        <v/>
      </c>
      <c r="F827" s="161" t="str">
        <f ca="1">IF(ISERROR($S827),"",OFFSET('Smelter Reference List'!$E$4,$S827-4,0))</f>
        <v/>
      </c>
      <c r="G827" s="161" t="str">
        <f ca="1">IF(C827=$U$4,"Enter smelter details", IF(ISERROR($S827),"",OFFSET('Smelter Reference List'!$F$4,$S827-4,0)))</f>
        <v/>
      </c>
      <c r="H827" s="247" t="str">
        <f ca="1">IF(ISERROR($S827),"",OFFSET('Smelter Reference List'!$G$4,$S827-4,0))</f>
        <v/>
      </c>
      <c r="I827" s="248" t="str">
        <f ca="1">IF(ISERROR($S827),"",OFFSET('Smelter Reference List'!$H$4,$S827-4,0))</f>
        <v/>
      </c>
      <c r="J827" s="248" t="str">
        <f ca="1">IF(ISERROR($S827),"",OFFSET('Smelter Reference List'!$I$4,$S827-4,0))</f>
        <v/>
      </c>
      <c r="K827" s="245"/>
      <c r="L827" s="245"/>
      <c r="M827" s="245"/>
      <c r="N827" s="245"/>
      <c r="O827" s="245"/>
      <c r="P827" s="245"/>
      <c r="Q827" s="246"/>
      <c r="R827" s="233"/>
      <c r="S827" s="234" t="e">
        <f>IF(C827="",NA(),MATCH($B827&amp;$C827,'Smelter Reference List'!$J:$J,0))</f>
        <v>#N/A</v>
      </c>
      <c r="T827" s="235"/>
      <c r="U827" s="235">
        <f t="shared" ca="1" si="26"/>
        <v>0</v>
      </c>
      <c r="V827" s="235"/>
      <c r="W827" s="235"/>
      <c r="Y827" s="228" t="str">
        <f t="shared" si="27"/>
        <v/>
      </c>
    </row>
    <row r="828" spans="1:25" s="228" customFormat="1" ht="20.25">
      <c r="A828" s="257"/>
      <c r="B828" s="232" t="str">
        <f>IF(LEN(A828)=0,"",INDEX('Smelter Reference List'!$A:$A,MATCH($A828,'Smelter Reference List'!$E:$E,0)))</f>
        <v/>
      </c>
      <c r="C828" s="297" t="str">
        <f>IF(LEN(A828)=0,"",INDEX('Smelter Reference List'!$C:$C,MATCH($A828,'Smelter Reference List'!$E:$E,0)))</f>
        <v/>
      </c>
      <c r="D828" s="161" t="str">
        <f ca="1">IF(ISERROR($S828),"",OFFSET('Smelter Reference List'!$C$4,$S828-4,0)&amp;"")</f>
        <v/>
      </c>
      <c r="E828" s="161" t="str">
        <f ca="1">IF(ISERROR($S828),"",OFFSET('Smelter Reference List'!$D$4,$S828-4,0)&amp;"")</f>
        <v/>
      </c>
      <c r="F828" s="161" t="str">
        <f ca="1">IF(ISERROR($S828),"",OFFSET('Smelter Reference List'!$E$4,$S828-4,0))</f>
        <v/>
      </c>
      <c r="G828" s="161" t="str">
        <f ca="1">IF(C828=$U$4,"Enter smelter details", IF(ISERROR($S828),"",OFFSET('Smelter Reference List'!$F$4,$S828-4,0)))</f>
        <v/>
      </c>
      <c r="H828" s="247" t="str">
        <f ca="1">IF(ISERROR($S828),"",OFFSET('Smelter Reference List'!$G$4,$S828-4,0))</f>
        <v/>
      </c>
      <c r="I828" s="248" t="str">
        <f ca="1">IF(ISERROR($S828),"",OFFSET('Smelter Reference List'!$H$4,$S828-4,0))</f>
        <v/>
      </c>
      <c r="J828" s="248" t="str">
        <f ca="1">IF(ISERROR($S828),"",OFFSET('Smelter Reference List'!$I$4,$S828-4,0))</f>
        <v/>
      </c>
      <c r="K828" s="245"/>
      <c r="L828" s="245"/>
      <c r="M828" s="245"/>
      <c r="N828" s="245"/>
      <c r="O828" s="245"/>
      <c r="P828" s="245"/>
      <c r="Q828" s="246"/>
      <c r="R828" s="233"/>
      <c r="S828" s="234" t="e">
        <f>IF(C828="",NA(),MATCH($B828&amp;$C828,'Smelter Reference List'!$J:$J,0))</f>
        <v>#N/A</v>
      </c>
      <c r="T828" s="235"/>
      <c r="U828" s="235">
        <f t="shared" ca="1" si="26"/>
        <v>0</v>
      </c>
      <c r="V828" s="235"/>
      <c r="W828" s="235"/>
      <c r="Y828" s="228" t="str">
        <f t="shared" si="27"/>
        <v/>
      </c>
    </row>
    <row r="829" spans="1:25" s="228" customFormat="1" ht="20.25">
      <c r="A829" s="257"/>
      <c r="B829" s="232" t="str">
        <f>IF(LEN(A829)=0,"",INDEX('Smelter Reference List'!$A:$A,MATCH($A829,'Smelter Reference List'!$E:$E,0)))</f>
        <v/>
      </c>
      <c r="C829" s="297" t="str">
        <f>IF(LEN(A829)=0,"",INDEX('Smelter Reference List'!$C:$C,MATCH($A829,'Smelter Reference List'!$E:$E,0)))</f>
        <v/>
      </c>
      <c r="D829" s="161" t="str">
        <f ca="1">IF(ISERROR($S829),"",OFFSET('Smelter Reference List'!$C$4,$S829-4,0)&amp;"")</f>
        <v/>
      </c>
      <c r="E829" s="161" t="str">
        <f ca="1">IF(ISERROR($S829),"",OFFSET('Smelter Reference List'!$D$4,$S829-4,0)&amp;"")</f>
        <v/>
      </c>
      <c r="F829" s="161" t="str">
        <f ca="1">IF(ISERROR($S829),"",OFFSET('Smelter Reference List'!$E$4,$S829-4,0))</f>
        <v/>
      </c>
      <c r="G829" s="161" t="str">
        <f ca="1">IF(C829=$U$4,"Enter smelter details", IF(ISERROR($S829),"",OFFSET('Smelter Reference List'!$F$4,$S829-4,0)))</f>
        <v/>
      </c>
      <c r="H829" s="247" t="str">
        <f ca="1">IF(ISERROR($S829),"",OFFSET('Smelter Reference List'!$G$4,$S829-4,0))</f>
        <v/>
      </c>
      <c r="I829" s="248" t="str">
        <f ca="1">IF(ISERROR($S829),"",OFFSET('Smelter Reference List'!$H$4,$S829-4,0))</f>
        <v/>
      </c>
      <c r="J829" s="248" t="str">
        <f ca="1">IF(ISERROR($S829),"",OFFSET('Smelter Reference List'!$I$4,$S829-4,0))</f>
        <v/>
      </c>
      <c r="K829" s="245"/>
      <c r="L829" s="245"/>
      <c r="M829" s="245"/>
      <c r="N829" s="245"/>
      <c r="O829" s="245"/>
      <c r="P829" s="245"/>
      <c r="Q829" s="246"/>
      <c r="R829" s="233"/>
      <c r="S829" s="234" t="e">
        <f>IF(C829="",NA(),MATCH($B829&amp;$C829,'Smelter Reference List'!$J:$J,0))</f>
        <v>#N/A</v>
      </c>
      <c r="T829" s="235"/>
      <c r="U829" s="235">
        <f t="shared" ca="1" si="26"/>
        <v>0</v>
      </c>
      <c r="V829" s="235"/>
      <c r="W829" s="235"/>
      <c r="Y829" s="228" t="str">
        <f t="shared" si="27"/>
        <v/>
      </c>
    </row>
    <row r="830" spans="1:25" s="228" customFormat="1" ht="20.25">
      <c r="A830" s="257"/>
      <c r="B830" s="232" t="str">
        <f>IF(LEN(A830)=0,"",INDEX('Smelter Reference List'!$A:$A,MATCH($A830,'Smelter Reference List'!$E:$E,0)))</f>
        <v/>
      </c>
      <c r="C830" s="297" t="str">
        <f>IF(LEN(A830)=0,"",INDEX('Smelter Reference List'!$C:$C,MATCH($A830,'Smelter Reference List'!$E:$E,0)))</f>
        <v/>
      </c>
      <c r="D830" s="161" t="str">
        <f ca="1">IF(ISERROR($S830),"",OFFSET('Smelter Reference List'!$C$4,$S830-4,0)&amp;"")</f>
        <v/>
      </c>
      <c r="E830" s="161" t="str">
        <f ca="1">IF(ISERROR($S830),"",OFFSET('Smelter Reference List'!$D$4,$S830-4,0)&amp;"")</f>
        <v/>
      </c>
      <c r="F830" s="161" t="str">
        <f ca="1">IF(ISERROR($S830),"",OFFSET('Smelter Reference List'!$E$4,$S830-4,0))</f>
        <v/>
      </c>
      <c r="G830" s="161" t="str">
        <f ca="1">IF(C830=$U$4,"Enter smelter details", IF(ISERROR($S830),"",OFFSET('Smelter Reference List'!$F$4,$S830-4,0)))</f>
        <v/>
      </c>
      <c r="H830" s="247" t="str">
        <f ca="1">IF(ISERROR($S830),"",OFFSET('Smelter Reference List'!$G$4,$S830-4,0))</f>
        <v/>
      </c>
      <c r="I830" s="248" t="str">
        <f ca="1">IF(ISERROR($S830),"",OFFSET('Smelter Reference List'!$H$4,$S830-4,0))</f>
        <v/>
      </c>
      <c r="J830" s="248" t="str">
        <f ca="1">IF(ISERROR($S830),"",OFFSET('Smelter Reference List'!$I$4,$S830-4,0))</f>
        <v/>
      </c>
      <c r="K830" s="245"/>
      <c r="L830" s="245"/>
      <c r="M830" s="245"/>
      <c r="N830" s="245"/>
      <c r="O830" s="245"/>
      <c r="P830" s="245"/>
      <c r="Q830" s="246"/>
      <c r="R830" s="233"/>
      <c r="S830" s="234" t="e">
        <f>IF(C830="",NA(),MATCH($B830&amp;$C830,'Smelter Reference List'!$J:$J,0))</f>
        <v>#N/A</v>
      </c>
      <c r="T830" s="235"/>
      <c r="U830" s="235">
        <f t="shared" ca="1" si="26"/>
        <v>0</v>
      </c>
      <c r="V830" s="235"/>
      <c r="W830" s="235"/>
      <c r="Y830" s="228" t="str">
        <f t="shared" si="27"/>
        <v/>
      </c>
    </row>
    <row r="831" spans="1:25" s="228" customFormat="1" ht="20.25">
      <c r="A831" s="257"/>
      <c r="B831" s="232" t="str">
        <f>IF(LEN(A831)=0,"",INDEX('Smelter Reference List'!$A:$A,MATCH($A831,'Smelter Reference List'!$E:$E,0)))</f>
        <v/>
      </c>
      <c r="C831" s="297" t="str">
        <f>IF(LEN(A831)=0,"",INDEX('Smelter Reference List'!$C:$C,MATCH($A831,'Smelter Reference List'!$E:$E,0)))</f>
        <v/>
      </c>
      <c r="D831" s="161" t="str">
        <f ca="1">IF(ISERROR($S831),"",OFFSET('Smelter Reference List'!$C$4,$S831-4,0)&amp;"")</f>
        <v/>
      </c>
      <c r="E831" s="161" t="str">
        <f ca="1">IF(ISERROR($S831),"",OFFSET('Smelter Reference List'!$D$4,$S831-4,0)&amp;"")</f>
        <v/>
      </c>
      <c r="F831" s="161" t="str">
        <f ca="1">IF(ISERROR($S831),"",OFFSET('Smelter Reference List'!$E$4,$S831-4,0))</f>
        <v/>
      </c>
      <c r="G831" s="161" t="str">
        <f ca="1">IF(C831=$U$4,"Enter smelter details", IF(ISERROR($S831),"",OFFSET('Smelter Reference List'!$F$4,$S831-4,0)))</f>
        <v/>
      </c>
      <c r="H831" s="247" t="str">
        <f ca="1">IF(ISERROR($S831),"",OFFSET('Smelter Reference List'!$G$4,$S831-4,0))</f>
        <v/>
      </c>
      <c r="I831" s="248" t="str">
        <f ca="1">IF(ISERROR($S831),"",OFFSET('Smelter Reference List'!$H$4,$S831-4,0))</f>
        <v/>
      </c>
      <c r="J831" s="248" t="str">
        <f ca="1">IF(ISERROR($S831),"",OFFSET('Smelter Reference List'!$I$4,$S831-4,0))</f>
        <v/>
      </c>
      <c r="K831" s="245"/>
      <c r="L831" s="245"/>
      <c r="M831" s="245"/>
      <c r="N831" s="245"/>
      <c r="O831" s="245"/>
      <c r="P831" s="245"/>
      <c r="Q831" s="246"/>
      <c r="R831" s="233"/>
      <c r="S831" s="234" t="e">
        <f>IF(C831="",NA(),MATCH($B831&amp;$C831,'Smelter Reference List'!$J:$J,0))</f>
        <v>#N/A</v>
      </c>
      <c r="T831" s="235"/>
      <c r="U831" s="235">
        <f t="shared" ca="1" si="26"/>
        <v>0</v>
      </c>
      <c r="V831" s="235"/>
      <c r="W831" s="235"/>
      <c r="Y831" s="228" t="str">
        <f t="shared" si="27"/>
        <v/>
      </c>
    </row>
    <row r="832" spans="1:25" s="228" customFormat="1" ht="20.25">
      <c r="A832" s="257"/>
      <c r="B832" s="232" t="str">
        <f>IF(LEN(A832)=0,"",INDEX('Smelter Reference List'!$A:$A,MATCH($A832,'Smelter Reference List'!$E:$E,0)))</f>
        <v/>
      </c>
      <c r="C832" s="297" t="str">
        <f>IF(LEN(A832)=0,"",INDEX('Smelter Reference List'!$C:$C,MATCH($A832,'Smelter Reference List'!$E:$E,0)))</f>
        <v/>
      </c>
      <c r="D832" s="161" t="str">
        <f ca="1">IF(ISERROR($S832),"",OFFSET('Smelter Reference List'!$C$4,$S832-4,0)&amp;"")</f>
        <v/>
      </c>
      <c r="E832" s="161" t="str">
        <f ca="1">IF(ISERROR($S832),"",OFFSET('Smelter Reference List'!$D$4,$S832-4,0)&amp;"")</f>
        <v/>
      </c>
      <c r="F832" s="161" t="str">
        <f ca="1">IF(ISERROR($S832),"",OFFSET('Smelter Reference List'!$E$4,$S832-4,0))</f>
        <v/>
      </c>
      <c r="G832" s="161" t="str">
        <f ca="1">IF(C832=$U$4,"Enter smelter details", IF(ISERROR($S832),"",OFFSET('Smelter Reference List'!$F$4,$S832-4,0)))</f>
        <v/>
      </c>
      <c r="H832" s="247" t="str">
        <f ca="1">IF(ISERROR($S832),"",OFFSET('Smelter Reference List'!$G$4,$S832-4,0))</f>
        <v/>
      </c>
      <c r="I832" s="248" t="str">
        <f ca="1">IF(ISERROR($S832),"",OFFSET('Smelter Reference List'!$H$4,$S832-4,0))</f>
        <v/>
      </c>
      <c r="J832" s="248" t="str">
        <f ca="1">IF(ISERROR($S832),"",OFFSET('Smelter Reference List'!$I$4,$S832-4,0))</f>
        <v/>
      </c>
      <c r="K832" s="245"/>
      <c r="L832" s="245"/>
      <c r="M832" s="245"/>
      <c r="N832" s="245"/>
      <c r="O832" s="245"/>
      <c r="P832" s="245"/>
      <c r="Q832" s="246"/>
      <c r="R832" s="233"/>
      <c r="S832" s="234" t="e">
        <f>IF(C832="",NA(),MATCH($B832&amp;$C832,'Smelter Reference List'!$J:$J,0))</f>
        <v>#N/A</v>
      </c>
      <c r="T832" s="235"/>
      <c r="U832" s="235">
        <f t="shared" ca="1" si="26"/>
        <v>0</v>
      </c>
      <c r="V832" s="235"/>
      <c r="W832" s="235"/>
      <c r="Y832" s="228" t="str">
        <f t="shared" si="27"/>
        <v/>
      </c>
    </row>
    <row r="833" spans="1:25" s="228" customFormat="1" ht="20.25">
      <c r="A833" s="257"/>
      <c r="B833" s="232" t="str">
        <f>IF(LEN(A833)=0,"",INDEX('Smelter Reference List'!$A:$A,MATCH($A833,'Smelter Reference List'!$E:$E,0)))</f>
        <v/>
      </c>
      <c r="C833" s="297" t="str">
        <f>IF(LEN(A833)=0,"",INDEX('Smelter Reference List'!$C:$C,MATCH($A833,'Smelter Reference List'!$E:$E,0)))</f>
        <v/>
      </c>
      <c r="D833" s="161" t="str">
        <f ca="1">IF(ISERROR($S833),"",OFFSET('Smelter Reference List'!$C$4,$S833-4,0)&amp;"")</f>
        <v/>
      </c>
      <c r="E833" s="161" t="str">
        <f ca="1">IF(ISERROR($S833),"",OFFSET('Smelter Reference List'!$D$4,$S833-4,0)&amp;"")</f>
        <v/>
      </c>
      <c r="F833" s="161" t="str">
        <f ca="1">IF(ISERROR($S833),"",OFFSET('Smelter Reference List'!$E$4,$S833-4,0))</f>
        <v/>
      </c>
      <c r="G833" s="161" t="str">
        <f ca="1">IF(C833=$U$4,"Enter smelter details", IF(ISERROR($S833),"",OFFSET('Smelter Reference List'!$F$4,$S833-4,0)))</f>
        <v/>
      </c>
      <c r="H833" s="247" t="str">
        <f ca="1">IF(ISERROR($S833),"",OFFSET('Smelter Reference List'!$G$4,$S833-4,0))</f>
        <v/>
      </c>
      <c r="I833" s="248" t="str">
        <f ca="1">IF(ISERROR($S833),"",OFFSET('Smelter Reference List'!$H$4,$S833-4,0))</f>
        <v/>
      </c>
      <c r="J833" s="248" t="str">
        <f ca="1">IF(ISERROR($S833),"",OFFSET('Smelter Reference List'!$I$4,$S833-4,0))</f>
        <v/>
      </c>
      <c r="K833" s="245"/>
      <c r="L833" s="245"/>
      <c r="M833" s="245"/>
      <c r="N833" s="245"/>
      <c r="O833" s="245"/>
      <c r="P833" s="245"/>
      <c r="Q833" s="246"/>
      <c r="R833" s="233"/>
      <c r="S833" s="234" t="e">
        <f>IF(C833="",NA(),MATCH($B833&amp;$C833,'Smelter Reference List'!$J:$J,0))</f>
        <v>#N/A</v>
      </c>
      <c r="T833" s="235"/>
      <c r="U833" s="235">
        <f t="shared" ca="1" si="26"/>
        <v>0</v>
      </c>
      <c r="V833" s="235"/>
      <c r="W833" s="235"/>
      <c r="Y833" s="228" t="str">
        <f t="shared" si="27"/>
        <v/>
      </c>
    </row>
    <row r="834" spans="1:25" s="228" customFormat="1" ht="20.25">
      <c r="A834" s="257"/>
      <c r="B834" s="232" t="str">
        <f>IF(LEN(A834)=0,"",INDEX('Smelter Reference List'!$A:$A,MATCH($A834,'Smelter Reference List'!$E:$E,0)))</f>
        <v/>
      </c>
      <c r="C834" s="297" t="str">
        <f>IF(LEN(A834)=0,"",INDEX('Smelter Reference List'!$C:$C,MATCH($A834,'Smelter Reference List'!$E:$E,0)))</f>
        <v/>
      </c>
      <c r="D834" s="161" t="str">
        <f ca="1">IF(ISERROR($S834),"",OFFSET('Smelter Reference List'!$C$4,$S834-4,0)&amp;"")</f>
        <v/>
      </c>
      <c r="E834" s="161" t="str">
        <f ca="1">IF(ISERROR($S834),"",OFFSET('Smelter Reference List'!$D$4,$S834-4,0)&amp;"")</f>
        <v/>
      </c>
      <c r="F834" s="161" t="str">
        <f ca="1">IF(ISERROR($S834),"",OFFSET('Smelter Reference List'!$E$4,$S834-4,0))</f>
        <v/>
      </c>
      <c r="G834" s="161" t="str">
        <f ca="1">IF(C834=$U$4,"Enter smelter details", IF(ISERROR($S834),"",OFFSET('Smelter Reference List'!$F$4,$S834-4,0)))</f>
        <v/>
      </c>
      <c r="H834" s="247" t="str">
        <f ca="1">IF(ISERROR($S834),"",OFFSET('Smelter Reference List'!$G$4,$S834-4,0))</f>
        <v/>
      </c>
      <c r="I834" s="248" t="str">
        <f ca="1">IF(ISERROR($S834),"",OFFSET('Smelter Reference List'!$H$4,$S834-4,0))</f>
        <v/>
      </c>
      <c r="J834" s="248" t="str">
        <f ca="1">IF(ISERROR($S834),"",OFFSET('Smelter Reference List'!$I$4,$S834-4,0))</f>
        <v/>
      </c>
      <c r="K834" s="245"/>
      <c r="L834" s="245"/>
      <c r="M834" s="245"/>
      <c r="N834" s="245"/>
      <c r="O834" s="245"/>
      <c r="P834" s="245"/>
      <c r="Q834" s="246"/>
      <c r="R834" s="233"/>
      <c r="S834" s="234" t="e">
        <f>IF(C834="",NA(),MATCH($B834&amp;$C834,'Smelter Reference List'!$J:$J,0))</f>
        <v>#N/A</v>
      </c>
      <c r="T834" s="235"/>
      <c r="U834" s="235">
        <f t="shared" ca="1" si="26"/>
        <v>0</v>
      </c>
      <c r="V834" s="235"/>
      <c r="W834" s="235"/>
      <c r="Y834" s="228" t="str">
        <f t="shared" si="27"/>
        <v/>
      </c>
    </row>
    <row r="835" spans="1:25" s="228" customFormat="1" ht="20.25">
      <c r="A835" s="257"/>
      <c r="B835" s="232" t="str">
        <f>IF(LEN(A835)=0,"",INDEX('Smelter Reference List'!$A:$A,MATCH($A835,'Smelter Reference List'!$E:$E,0)))</f>
        <v/>
      </c>
      <c r="C835" s="297" t="str">
        <f>IF(LEN(A835)=0,"",INDEX('Smelter Reference List'!$C:$C,MATCH($A835,'Smelter Reference List'!$E:$E,0)))</f>
        <v/>
      </c>
      <c r="D835" s="161" t="str">
        <f ca="1">IF(ISERROR($S835),"",OFFSET('Smelter Reference List'!$C$4,$S835-4,0)&amp;"")</f>
        <v/>
      </c>
      <c r="E835" s="161" t="str">
        <f ca="1">IF(ISERROR($S835),"",OFFSET('Smelter Reference List'!$D$4,$S835-4,0)&amp;"")</f>
        <v/>
      </c>
      <c r="F835" s="161" t="str">
        <f ca="1">IF(ISERROR($S835),"",OFFSET('Smelter Reference List'!$E$4,$S835-4,0))</f>
        <v/>
      </c>
      <c r="G835" s="161" t="str">
        <f ca="1">IF(C835=$U$4,"Enter smelter details", IF(ISERROR($S835),"",OFFSET('Smelter Reference List'!$F$4,$S835-4,0)))</f>
        <v/>
      </c>
      <c r="H835" s="247" t="str">
        <f ca="1">IF(ISERROR($S835),"",OFFSET('Smelter Reference List'!$G$4,$S835-4,0))</f>
        <v/>
      </c>
      <c r="I835" s="248" t="str">
        <f ca="1">IF(ISERROR($S835),"",OFFSET('Smelter Reference List'!$H$4,$S835-4,0))</f>
        <v/>
      </c>
      <c r="J835" s="248" t="str">
        <f ca="1">IF(ISERROR($S835),"",OFFSET('Smelter Reference List'!$I$4,$S835-4,0))</f>
        <v/>
      </c>
      <c r="K835" s="245"/>
      <c r="L835" s="245"/>
      <c r="M835" s="245"/>
      <c r="N835" s="245"/>
      <c r="O835" s="245"/>
      <c r="P835" s="245"/>
      <c r="Q835" s="246"/>
      <c r="R835" s="233"/>
      <c r="S835" s="234" t="e">
        <f>IF(C835="",NA(),MATCH($B835&amp;$C835,'Smelter Reference List'!$J:$J,0))</f>
        <v>#N/A</v>
      </c>
      <c r="T835" s="235"/>
      <c r="U835" s="235">
        <f t="shared" ca="1" si="26"/>
        <v>0</v>
      </c>
      <c r="V835" s="235"/>
      <c r="W835" s="235"/>
      <c r="Y835" s="228" t="str">
        <f t="shared" si="27"/>
        <v/>
      </c>
    </row>
    <row r="836" spans="1:25" s="228" customFormat="1" ht="20.25">
      <c r="A836" s="257"/>
      <c r="B836" s="232" t="str">
        <f>IF(LEN(A836)=0,"",INDEX('Smelter Reference List'!$A:$A,MATCH($A836,'Smelter Reference List'!$E:$E,0)))</f>
        <v/>
      </c>
      <c r="C836" s="297" t="str">
        <f>IF(LEN(A836)=0,"",INDEX('Smelter Reference List'!$C:$C,MATCH($A836,'Smelter Reference List'!$E:$E,0)))</f>
        <v/>
      </c>
      <c r="D836" s="161" t="str">
        <f ca="1">IF(ISERROR($S836),"",OFFSET('Smelter Reference List'!$C$4,$S836-4,0)&amp;"")</f>
        <v/>
      </c>
      <c r="E836" s="161" t="str">
        <f ca="1">IF(ISERROR($S836),"",OFFSET('Smelter Reference List'!$D$4,$S836-4,0)&amp;"")</f>
        <v/>
      </c>
      <c r="F836" s="161" t="str">
        <f ca="1">IF(ISERROR($S836),"",OFFSET('Smelter Reference List'!$E$4,$S836-4,0))</f>
        <v/>
      </c>
      <c r="G836" s="161" t="str">
        <f ca="1">IF(C836=$U$4,"Enter smelter details", IF(ISERROR($S836),"",OFFSET('Smelter Reference List'!$F$4,$S836-4,0)))</f>
        <v/>
      </c>
      <c r="H836" s="247" t="str">
        <f ca="1">IF(ISERROR($S836),"",OFFSET('Smelter Reference List'!$G$4,$S836-4,0))</f>
        <v/>
      </c>
      <c r="I836" s="248" t="str">
        <f ca="1">IF(ISERROR($S836),"",OFFSET('Smelter Reference List'!$H$4,$S836-4,0))</f>
        <v/>
      </c>
      <c r="J836" s="248" t="str">
        <f ca="1">IF(ISERROR($S836),"",OFFSET('Smelter Reference List'!$I$4,$S836-4,0))</f>
        <v/>
      </c>
      <c r="K836" s="245"/>
      <c r="L836" s="245"/>
      <c r="M836" s="245"/>
      <c r="N836" s="245"/>
      <c r="O836" s="245"/>
      <c r="P836" s="245"/>
      <c r="Q836" s="246"/>
      <c r="R836" s="233"/>
      <c r="S836" s="234" t="e">
        <f>IF(C836="",NA(),MATCH($B836&amp;$C836,'Smelter Reference List'!$J:$J,0))</f>
        <v>#N/A</v>
      </c>
      <c r="T836" s="235"/>
      <c r="U836" s="235">
        <f t="shared" ca="1" si="26"/>
        <v>0</v>
      </c>
      <c r="V836" s="235"/>
      <c r="W836" s="235"/>
      <c r="Y836" s="228" t="str">
        <f t="shared" si="27"/>
        <v/>
      </c>
    </row>
    <row r="837" spans="1:25" s="228" customFormat="1" ht="20.25">
      <c r="A837" s="257"/>
      <c r="B837" s="232" t="str">
        <f>IF(LEN(A837)=0,"",INDEX('Smelter Reference List'!$A:$A,MATCH($A837,'Smelter Reference List'!$E:$E,0)))</f>
        <v/>
      </c>
      <c r="C837" s="297" t="str">
        <f>IF(LEN(A837)=0,"",INDEX('Smelter Reference List'!$C:$C,MATCH($A837,'Smelter Reference List'!$E:$E,0)))</f>
        <v/>
      </c>
      <c r="D837" s="161" t="str">
        <f ca="1">IF(ISERROR($S837),"",OFFSET('Smelter Reference List'!$C$4,$S837-4,0)&amp;"")</f>
        <v/>
      </c>
      <c r="E837" s="161" t="str">
        <f ca="1">IF(ISERROR($S837),"",OFFSET('Smelter Reference List'!$D$4,$S837-4,0)&amp;"")</f>
        <v/>
      </c>
      <c r="F837" s="161" t="str">
        <f ca="1">IF(ISERROR($S837),"",OFFSET('Smelter Reference List'!$E$4,$S837-4,0))</f>
        <v/>
      </c>
      <c r="G837" s="161" t="str">
        <f ca="1">IF(C837=$U$4,"Enter smelter details", IF(ISERROR($S837),"",OFFSET('Smelter Reference List'!$F$4,$S837-4,0)))</f>
        <v/>
      </c>
      <c r="H837" s="247" t="str">
        <f ca="1">IF(ISERROR($S837),"",OFFSET('Smelter Reference List'!$G$4,$S837-4,0))</f>
        <v/>
      </c>
      <c r="I837" s="248" t="str">
        <f ca="1">IF(ISERROR($S837),"",OFFSET('Smelter Reference List'!$H$4,$S837-4,0))</f>
        <v/>
      </c>
      <c r="J837" s="248" t="str">
        <f ca="1">IF(ISERROR($S837),"",OFFSET('Smelter Reference List'!$I$4,$S837-4,0))</f>
        <v/>
      </c>
      <c r="K837" s="245"/>
      <c r="L837" s="245"/>
      <c r="M837" s="245"/>
      <c r="N837" s="245"/>
      <c r="O837" s="245"/>
      <c r="P837" s="245"/>
      <c r="Q837" s="246"/>
      <c r="R837" s="233"/>
      <c r="S837" s="234" t="e">
        <f>IF(C837="",NA(),MATCH($B837&amp;$C837,'Smelter Reference List'!$J:$J,0))</f>
        <v>#N/A</v>
      </c>
      <c r="T837" s="235"/>
      <c r="U837" s="235">
        <f t="shared" ca="1" si="26"/>
        <v>0</v>
      </c>
      <c r="V837" s="235"/>
      <c r="W837" s="235"/>
      <c r="Y837" s="228" t="str">
        <f t="shared" si="27"/>
        <v/>
      </c>
    </row>
    <row r="838" spans="1:25" s="228" customFormat="1" ht="20.25">
      <c r="A838" s="257"/>
      <c r="B838" s="232" t="str">
        <f>IF(LEN(A838)=0,"",INDEX('Smelter Reference List'!$A:$A,MATCH($A838,'Smelter Reference List'!$E:$E,0)))</f>
        <v/>
      </c>
      <c r="C838" s="297" t="str">
        <f>IF(LEN(A838)=0,"",INDEX('Smelter Reference List'!$C:$C,MATCH($A838,'Smelter Reference List'!$E:$E,0)))</f>
        <v/>
      </c>
      <c r="D838" s="161" t="str">
        <f ca="1">IF(ISERROR($S838),"",OFFSET('Smelter Reference List'!$C$4,$S838-4,0)&amp;"")</f>
        <v/>
      </c>
      <c r="E838" s="161" t="str">
        <f ca="1">IF(ISERROR($S838),"",OFFSET('Smelter Reference List'!$D$4,$S838-4,0)&amp;"")</f>
        <v/>
      </c>
      <c r="F838" s="161" t="str">
        <f ca="1">IF(ISERROR($S838),"",OFFSET('Smelter Reference List'!$E$4,$S838-4,0))</f>
        <v/>
      </c>
      <c r="G838" s="161" t="str">
        <f ca="1">IF(C838=$U$4,"Enter smelter details", IF(ISERROR($S838),"",OFFSET('Smelter Reference List'!$F$4,$S838-4,0)))</f>
        <v/>
      </c>
      <c r="H838" s="247" t="str">
        <f ca="1">IF(ISERROR($S838),"",OFFSET('Smelter Reference List'!$G$4,$S838-4,0))</f>
        <v/>
      </c>
      <c r="I838" s="248" t="str">
        <f ca="1">IF(ISERROR($S838),"",OFFSET('Smelter Reference List'!$H$4,$S838-4,0))</f>
        <v/>
      </c>
      <c r="J838" s="248" t="str">
        <f ca="1">IF(ISERROR($S838),"",OFFSET('Smelter Reference List'!$I$4,$S838-4,0))</f>
        <v/>
      </c>
      <c r="K838" s="245"/>
      <c r="L838" s="245"/>
      <c r="M838" s="245"/>
      <c r="N838" s="245"/>
      <c r="O838" s="245"/>
      <c r="P838" s="245"/>
      <c r="Q838" s="246"/>
      <c r="R838" s="233"/>
      <c r="S838" s="234" t="e">
        <f>IF(C838="",NA(),MATCH($B838&amp;$C838,'Smelter Reference List'!$J:$J,0))</f>
        <v>#N/A</v>
      </c>
      <c r="T838" s="235"/>
      <c r="U838" s="235">
        <f t="shared" ca="1" si="26"/>
        <v>0</v>
      </c>
      <c r="V838" s="235"/>
      <c r="W838" s="235"/>
      <c r="Y838" s="228" t="str">
        <f t="shared" si="27"/>
        <v/>
      </c>
    </row>
    <row r="839" spans="1:25" s="228" customFormat="1" ht="20.25">
      <c r="A839" s="257"/>
      <c r="B839" s="232" t="str">
        <f>IF(LEN(A839)=0,"",INDEX('Smelter Reference List'!$A:$A,MATCH($A839,'Smelter Reference List'!$E:$E,0)))</f>
        <v/>
      </c>
      <c r="C839" s="297" t="str">
        <f>IF(LEN(A839)=0,"",INDEX('Smelter Reference List'!$C:$C,MATCH($A839,'Smelter Reference List'!$E:$E,0)))</f>
        <v/>
      </c>
      <c r="D839" s="161" t="str">
        <f ca="1">IF(ISERROR($S839),"",OFFSET('Smelter Reference List'!$C$4,$S839-4,0)&amp;"")</f>
        <v/>
      </c>
      <c r="E839" s="161" t="str">
        <f ca="1">IF(ISERROR($S839),"",OFFSET('Smelter Reference List'!$D$4,$S839-4,0)&amp;"")</f>
        <v/>
      </c>
      <c r="F839" s="161" t="str">
        <f ca="1">IF(ISERROR($S839),"",OFFSET('Smelter Reference List'!$E$4,$S839-4,0))</f>
        <v/>
      </c>
      <c r="G839" s="161" t="str">
        <f ca="1">IF(C839=$U$4,"Enter smelter details", IF(ISERROR($S839),"",OFFSET('Smelter Reference List'!$F$4,$S839-4,0)))</f>
        <v/>
      </c>
      <c r="H839" s="247" t="str">
        <f ca="1">IF(ISERROR($S839),"",OFFSET('Smelter Reference List'!$G$4,$S839-4,0))</f>
        <v/>
      </c>
      <c r="I839" s="248" t="str">
        <f ca="1">IF(ISERROR($S839),"",OFFSET('Smelter Reference List'!$H$4,$S839-4,0))</f>
        <v/>
      </c>
      <c r="J839" s="248" t="str">
        <f ca="1">IF(ISERROR($S839),"",OFFSET('Smelter Reference List'!$I$4,$S839-4,0))</f>
        <v/>
      </c>
      <c r="K839" s="245"/>
      <c r="L839" s="245"/>
      <c r="M839" s="245"/>
      <c r="N839" s="245"/>
      <c r="O839" s="245"/>
      <c r="P839" s="245"/>
      <c r="Q839" s="246"/>
      <c r="R839" s="233"/>
      <c r="S839" s="234" t="e">
        <f>IF(C839="",NA(),MATCH($B839&amp;$C839,'Smelter Reference List'!$J:$J,0))</f>
        <v>#N/A</v>
      </c>
      <c r="T839" s="235"/>
      <c r="U839" s="235">
        <f t="shared" ca="1" si="26"/>
        <v>0</v>
      </c>
      <c r="V839" s="235"/>
      <c r="W839" s="235"/>
      <c r="Y839" s="228" t="str">
        <f t="shared" si="27"/>
        <v/>
      </c>
    </row>
    <row r="840" spans="1:25" s="228" customFormat="1" ht="20.25">
      <c r="A840" s="257"/>
      <c r="B840" s="232" t="str">
        <f>IF(LEN(A840)=0,"",INDEX('Smelter Reference List'!$A:$A,MATCH($A840,'Smelter Reference List'!$E:$E,0)))</f>
        <v/>
      </c>
      <c r="C840" s="297" t="str">
        <f>IF(LEN(A840)=0,"",INDEX('Smelter Reference List'!$C:$C,MATCH($A840,'Smelter Reference List'!$E:$E,0)))</f>
        <v/>
      </c>
      <c r="D840" s="161" t="str">
        <f ca="1">IF(ISERROR($S840),"",OFFSET('Smelter Reference List'!$C$4,$S840-4,0)&amp;"")</f>
        <v/>
      </c>
      <c r="E840" s="161" t="str">
        <f ca="1">IF(ISERROR($S840),"",OFFSET('Smelter Reference List'!$D$4,$S840-4,0)&amp;"")</f>
        <v/>
      </c>
      <c r="F840" s="161" t="str">
        <f ca="1">IF(ISERROR($S840),"",OFFSET('Smelter Reference List'!$E$4,$S840-4,0))</f>
        <v/>
      </c>
      <c r="G840" s="161" t="str">
        <f ca="1">IF(C840=$U$4,"Enter smelter details", IF(ISERROR($S840),"",OFFSET('Smelter Reference List'!$F$4,$S840-4,0)))</f>
        <v/>
      </c>
      <c r="H840" s="247" t="str">
        <f ca="1">IF(ISERROR($S840),"",OFFSET('Smelter Reference List'!$G$4,$S840-4,0))</f>
        <v/>
      </c>
      <c r="I840" s="248" t="str">
        <f ca="1">IF(ISERROR($S840),"",OFFSET('Smelter Reference List'!$H$4,$S840-4,0))</f>
        <v/>
      </c>
      <c r="J840" s="248" t="str">
        <f ca="1">IF(ISERROR($S840),"",OFFSET('Smelter Reference List'!$I$4,$S840-4,0))</f>
        <v/>
      </c>
      <c r="K840" s="245"/>
      <c r="L840" s="245"/>
      <c r="M840" s="245"/>
      <c r="N840" s="245"/>
      <c r="O840" s="245"/>
      <c r="P840" s="245"/>
      <c r="Q840" s="246"/>
      <c r="R840" s="233"/>
      <c r="S840" s="234" t="e">
        <f>IF(C840="",NA(),MATCH($B840&amp;$C840,'Smelter Reference List'!$J:$J,0))</f>
        <v>#N/A</v>
      </c>
      <c r="T840" s="235"/>
      <c r="U840" s="235">
        <f t="shared" ca="1" si="26"/>
        <v>0</v>
      </c>
      <c r="V840" s="235"/>
      <c r="W840" s="235"/>
      <c r="Y840" s="228" t="str">
        <f t="shared" si="27"/>
        <v/>
      </c>
    </row>
    <row r="841" spans="1:25" s="228" customFormat="1" ht="20.25">
      <c r="A841" s="257"/>
      <c r="B841" s="232" t="str">
        <f>IF(LEN(A841)=0,"",INDEX('Smelter Reference List'!$A:$A,MATCH($A841,'Smelter Reference List'!$E:$E,0)))</f>
        <v/>
      </c>
      <c r="C841" s="297" t="str">
        <f>IF(LEN(A841)=0,"",INDEX('Smelter Reference List'!$C:$C,MATCH($A841,'Smelter Reference List'!$E:$E,0)))</f>
        <v/>
      </c>
      <c r="D841" s="161" t="str">
        <f ca="1">IF(ISERROR($S841),"",OFFSET('Smelter Reference List'!$C$4,$S841-4,0)&amp;"")</f>
        <v/>
      </c>
      <c r="E841" s="161" t="str">
        <f ca="1">IF(ISERROR($S841),"",OFFSET('Smelter Reference List'!$D$4,$S841-4,0)&amp;"")</f>
        <v/>
      </c>
      <c r="F841" s="161" t="str">
        <f ca="1">IF(ISERROR($S841),"",OFFSET('Smelter Reference List'!$E$4,$S841-4,0))</f>
        <v/>
      </c>
      <c r="G841" s="161" t="str">
        <f ca="1">IF(C841=$U$4,"Enter smelter details", IF(ISERROR($S841),"",OFFSET('Smelter Reference List'!$F$4,$S841-4,0)))</f>
        <v/>
      </c>
      <c r="H841" s="247" t="str">
        <f ca="1">IF(ISERROR($S841),"",OFFSET('Smelter Reference List'!$G$4,$S841-4,0))</f>
        <v/>
      </c>
      <c r="I841" s="248" t="str">
        <f ca="1">IF(ISERROR($S841),"",OFFSET('Smelter Reference List'!$H$4,$S841-4,0))</f>
        <v/>
      </c>
      <c r="J841" s="248" t="str">
        <f ca="1">IF(ISERROR($S841),"",OFFSET('Smelter Reference List'!$I$4,$S841-4,0))</f>
        <v/>
      </c>
      <c r="K841" s="245"/>
      <c r="L841" s="245"/>
      <c r="M841" s="245"/>
      <c r="N841" s="245"/>
      <c r="O841" s="245"/>
      <c r="P841" s="245"/>
      <c r="Q841" s="246"/>
      <c r="R841" s="233"/>
      <c r="S841" s="234" t="e">
        <f>IF(C841="",NA(),MATCH($B841&amp;$C841,'Smelter Reference List'!$J:$J,0))</f>
        <v>#N/A</v>
      </c>
      <c r="T841" s="235"/>
      <c r="U841" s="235">
        <f t="shared" ca="1" si="26"/>
        <v>0</v>
      </c>
      <c r="V841" s="235"/>
      <c r="W841" s="235"/>
      <c r="Y841" s="228" t="str">
        <f t="shared" si="27"/>
        <v/>
      </c>
    </row>
    <row r="842" spans="1:25" s="228" customFormat="1" ht="20.25">
      <c r="A842" s="257"/>
      <c r="B842" s="232" t="str">
        <f>IF(LEN(A842)=0,"",INDEX('Smelter Reference List'!$A:$A,MATCH($A842,'Smelter Reference List'!$E:$E,0)))</f>
        <v/>
      </c>
      <c r="C842" s="297" t="str">
        <f>IF(LEN(A842)=0,"",INDEX('Smelter Reference List'!$C:$C,MATCH($A842,'Smelter Reference List'!$E:$E,0)))</f>
        <v/>
      </c>
      <c r="D842" s="161" t="str">
        <f ca="1">IF(ISERROR($S842),"",OFFSET('Smelter Reference List'!$C$4,$S842-4,0)&amp;"")</f>
        <v/>
      </c>
      <c r="E842" s="161" t="str">
        <f ca="1">IF(ISERROR($S842),"",OFFSET('Smelter Reference List'!$D$4,$S842-4,0)&amp;"")</f>
        <v/>
      </c>
      <c r="F842" s="161" t="str">
        <f ca="1">IF(ISERROR($S842),"",OFFSET('Smelter Reference List'!$E$4,$S842-4,0))</f>
        <v/>
      </c>
      <c r="G842" s="161" t="str">
        <f ca="1">IF(C842=$U$4,"Enter smelter details", IF(ISERROR($S842),"",OFFSET('Smelter Reference List'!$F$4,$S842-4,0)))</f>
        <v/>
      </c>
      <c r="H842" s="247" t="str">
        <f ca="1">IF(ISERROR($S842),"",OFFSET('Smelter Reference List'!$G$4,$S842-4,0))</f>
        <v/>
      </c>
      <c r="I842" s="248" t="str">
        <f ca="1">IF(ISERROR($S842),"",OFFSET('Smelter Reference List'!$H$4,$S842-4,0))</f>
        <v/>
      </c>
      <c r="J842" s="248" t="str">
        <f ca="1">IF(ISERROR($S842),"",OFFSET('Smelter Reference List'!$I$4,$S842-4,0))</f>
        <v/>
      </c>
      <c r="K842" s="245"/>
      <c r="L842" s="245"/>
      <c r="M842" s="245"/>
      <c r="N842" s="245"/>
      <c r="O842" s="245"/>
      <c r="P842" s="245"/>
      <c r="Q842" s="246"/>
      <c r="R842" s="233"/>
      <c r="S842" s="234" t="e">
        <f>IF(C842="",NA(),MATCH($B842&amp;$C842,'Smelter Reference List'!$J:$J,0))</f>
        <v>#N/A</v>
      </c>
      <c r="T842" s="235"/>
      <c r="U842" s="235">
        <f t="shared" ca="1" si="26"/>
        <v>0</v>
      </c>
      <c r="V842" s="235"/>
      <c r="W842" s="235"/>
      <c r="Y842" s="228" t="str">
        <f t="shared" si="27"/>
        <v/>
      </c>
    </row>
    <row r="843" spans="1:25" s="228" customFormat="1" ht="20.25">
      <c r="A843" s="257"/>
      <c r="B843" s="232" t="str">
        <f>IF(LEN(A843)=0,"",INDEX('Smelter Reference List'!$A:$A,MATCH($A843,'Smelter Reference List'!$E:$E,0)))</f>
        <v/>
      </c>
      <c r="C843" s="297" t="str">
        <f>IF(LEN(A843)=0,"",INDEX('Smelter Reference List'!$C:$C,MATCH($A843,'Smelter Reference List'!$E:$E,0)))</f>
        <v/>
      </c>
      <c r="D843" s="161" t="str">
        <f ca="1">IF(ISERROR($S843),"",OFFSET('Smelter Reference List'!$C$4,$S843-4,0)&amp;"")</f>
        <v/>
      </c>
      <c r="E843" s="161" t="str">
        <f ca="1">IF(ISERROR($S843),"",OFFSET('Smelter Reference List'!$D$4,$S843-4,0)&amp;"")</f>
        <v/>
      </c>
      <c r="F843" s="161" t="str">
        <f ca="1">IF(ISERROR($S843),"",OFFSET('Smelter Reference List'!$E$4,$S843-4,0))</f>
        <v/>
      </c>
      <c r="G843" s="161" t="str">
        <f ca="1">IF(C843=$U$4,"Enter smelter details", IF(ISERROR($S843),"",OFFSET('Smelter Reference List'!$F$4,$S843-4,0)))</f>
        <v/>
      </c>
      <c r="H843" s="247" t="str">
        <f ca="1">IF(ISERROR($S843),"",OFFSET('Smelter Reference List'!$G$4,$S843-4,0))</f>
        <v/>
      </c>
      <c r="I843" s="248" t="str">
        <f ca="1">IF(ISERROR($S843),"",OFFSET('Smelter Reference List'!$H$4,$S843-4,0))</f>
        <v/>
      </c>
      <c r="J843" s="248" t="str">
        <f ca="1">IF(ISERROR($S843),"",OFFSET('Smelter Reference List'!$I$4,$S843-4,0))</f>
        <v/>
      </c>
      <c r="K843" s="245"/>
      <c r="L843" s="245"/>
      <c r="M843" s="245"/>
      <c r="N843" s="245"/>
      <c r="O843" s="245"/>
      <c r="P843" s="245"/>
      <c r="Q843" s="246"/>
      <c r="R843" s="233"/>
      <c r="S843" s="234" t="e">
        <f>IF(C843="",NA(),MATCH($B843&amp;$C843,'Smelter Reference List'!$J:$J,0))</f>
        <v>#N/A</v>
      </c>
      <c r="T843" s="235"/>
      <c r="U843" s="235">
        <f t="shared" ca="1" si="26"/>
        <v>0</v>
      </c>
      <c r="V843" s="235"/>
      <c r="W843" s="235"/>
      <c r="Y843" s="228" t="str">
        <f t="shared" si="27"/>
        <v/>
      </c>
    </row>
    <row r="844" spans="1:25" s="228" customFormat="1" ht="20.25">
      <c r="A844" s="257"/>
      <c r="B844" s="232" t="str">
        <f>IF(LEN(A844)=0,"",INDEX('Smelter Reference List'!$A:$A,MATCH($A844,'Smelter Reference List'!$E:$E,0)))</f>
        <v/>
      </c>
      <c r="C844" s="297" t="str">
        <f>IF(LEN(A844)=0,"",INDEX('Smelter Reference List'!$C:$C,MATCH($A844,'Smelter Reference List'!$E:$E,0)))</f>
        <v/>
      </c>
      <c r="D844" s="161" t="str">
        <f ca="1">IF(ISERROR($S844),"",OFFSET('Smelter Reference List'!$C$4,$S844-4,0)&amp;"")</f>
        <v/>
      </c>
      <c r="E844" s="161" t="str">
        <f ca="1">IF(ISERROR($S844),"",OFFSET('Smelter Reference List'!$D$4,$S844-4,0)&amp;"")</f>
        <v/>
      </c>
      <c r="F844" s="161" t="str">
        <f ca="1">IF(ISERROR($S844),"",OFFSET('Smelter Reference List'!$E$4,$S844-4,0))</f>
        <v/>
      </c>
      <c r="G844" s="161" t="str">
        <f ca="1">IF(C844=$U$4,"Enter smelter details", IF(ISERROR($S844),"",OFFSET('Smelter Reference List'!$F$4,$S844-4,0)))</f>
        <v/>
      </c>
      <c r="H844" s="247" t="str">
        <f ca="1">IF(ISERROR($S844),"",OFFSET('Smelter Reference List'!$G$4,$S844-4,0))</f>
        <v/>
      </c>
      <c r="I844" s="248" t="str">
        <f ca="1">IF(ISERROR($S844),"",OFFSET('Smelter Reference List'!$H$4,$S844-4,0))</f>
        <v/>
      </c>
      <c r="J844" s="248" t="str">
        <f ca="1">IF(ISERROR($S844),"",OFFSET('Smelter Reference List'!$I$4,$S844-4,0))</f>
        <v/>
      </c>
      <c r="K844" s="245"/>
      <c r="L844" s="245"/>
      <c r="M844" s="245"/>
      <c r="N844" s="245"/>
      <c r="O844" s="245"/>
      <c r="P844" s="245"/>
      <c r="Q844" s="246"/>
      <c r="R844" s="233"/>
      <c r="S844" s="234" t="e">
        <f>IF(C844="",NA(),MATCH($B844&amp;$C844,'Smelter Reference List'!$J:$J,0))</f>
        <v>#N/A</v>
      </c>
      <c r="T844" s="235"/>
      <c r="U844" s="235">
        <f t="shared" ca="1" si="26"/>
        <v>0</v>
      </c>
      <c r="V844" s="235"/>
      <c r="W844" s="235"/>
      <c r="Y844" s="228" t="str">
        <f t="shared" si="27"/>
        <v/>
      </c>
    </row>
    <row r="845" spans="1:25" s="228" customFormat="1" ht="20.25">
      <c r="A845" s="257"/>
      <c r="B845" s="232" t="str">
        <f>IF(LEN(A845)=0,"",INDEX('Smelter Reference List'!$A:$A,MATCH($A845,'Smelter Reference List'!$E:$E,0)))</f>
        <v/>
      </c>
      <c r="C845" s="297" t="str">
        <f>IF(LEN(A845)=0,"",INDEX('Smelter Reference List'!$C:$C,MATCH($A845,'Smelter Reference List'!$E:$E,0)))</f>
        <v/>
      </c>
      <c r="D845" s="161" t="str">
        <f ca="1">IF(ISERROR($S845),"",OFFSET('Smelter Reference List'!$C$4,$S845-4,0)&amp;"")</f>
        <v/>
      </c>
      <c r="E845" s="161" t="str">
        <f ca="1">IF(ISERROR($S845),"",OFFSET('Smelter Reference List'!$D$4,$S845-4,0)&amp;"")</f>
        <v/>
      </c>
      <c r="F845" s="161" t="str">
        <f ca="1">IF(ISERROR($S845),"",OFFSET('Smelter Reference List'!$E$4,$S845-4,0))</f>
        <v/>
      </c>
      <c r="G845" s="161" t="str">
        <f ca="1">IF(C845=$U$4,"Enter smelter details", IF(ISERROR($S845),"",OFFSET('Smelter Reference List'!$F$4,$S845-4,0)))</f>
        <v/>
      </c>
      <c r="H845" s="247" t="str">
        <f ca="1">IF(ISERROR($S845),"",OFFSET('Smelter Reference List'!$G$4,$S845-4,0))</f>
        <v/>
      </c>
      <c r="I845" s="248" t="str">
        <f ca="1">IF(ISERROR($S845),"",OFFSET('Smelter Reference List'!$H$4,$S845-4,0))</f>
        <v/>
      </c>
      <c r="J845" s="248" t="str">
        <f ca="1">IF(ISERROR($S845),"",OFFSET('Smelter Reference List'!$I$4,$S845-4,0))</f>
        <v/>
      </c>
      <c r="K845" s="245"/>
      <c r="L845" s="245"/>
      <c r="M845" s="245"/>
      <c r="N845" s="245"/>
      <c r="O845" s="245"/>
      <c r="P845" s="245"/>
      <c r="Q845" s="246"/>
      <c r="R845" s="233"/>
      <c r="S845" s="234" t="e">
        <f>IF(C845="",NA(),MATCH($B845&amp;$C845,'Smelter Reference List'!$J:$J,0))</f>
        <v>#N/A</v>
      </c>
      <c r="T845" s="235"/>
      <c r="U845" s="235">
        <f t="shared" ca="1" si="26"/>
        <v>0</v>
      </c>
      <c r="V845" s="235"/>
      <c r="W845" s="235"/>
      <c r="Y845" s="228" t="str">
        <f t="shared" si="27"/>
        <v/>
      </c>
    </row>
    <row r="846" spans="1:25" s="228" customFormat="1" ht="20.25">
      <c r="A846" s="257"/>
      <c r="B846" s="232" t="str">
        <f>IF(LEN(A846)=0,"",INDEX('Smelter Reference List'!$A:$A,MATCH($A846,'Smelter Reference List'!$E:$E,0)))</f>
        <v/>
      </c>
      <c r="C846" s="297" t="str">
        <f>IF(LEN(A846)=0,"",INDEX('Smelter Reference List'!$C:$C,MATCH($A846,'Smelter Reference List'!$E:$E,0)))</f>
        <v/>
      </c>
      <c r="D846" s="161" t="str">
        <f ca="1">IF(ISERROR($S846),"",OFFSET('Smelter Reference List'!$C$4,$S846-4,0)&amp;"")</f>
        <v/>
      </c>
      <c r="E846" s="161" t="str">
        <f ca="1">IF(ISERROR($S846),"",OFFSET('Smelter Reference List'!$D$4,$S846-4,0)&amp;"")</f>
        <v/>
      </c>
      <c r="F846" s="161" t="str">
        <f ca="1">IF(ISERROR($S846),"",OFFSET('Smelter Reference List'!$E$4,$S846-4,0))</f>
        <v/>
      </c>
      <c r="G846" s="161" t="str">
        <f ca="1">IF(C846=$U$4,"Enter smelter details", IF(ISERROR($S846),"",OFFSET('Smelter Reference List'!$F$4,$S846-4,0)))</f>
        <v/>
      </c>
      <c r="H846" s="247" t="str">
        <f ca="1">IF(ISERROR($S846),"",OFFSET('Smelter Reference List'!$G$4,$S846-4,0))</f>
        <v/>
      </c>
      <c r="I846" s="248" t="str">
        <f ca="1">IF(ISERROR($S846),"",OFFSET('Smelter Reference List'!$H$4,$S846-4,0))</f>
        <v/>
      </c>
      <c r="J846" s="248" t="str">
        <f ca="1">IF(ISERROR($S846),"",OFFSET('Smelter Reference List'!$I$4,$S846-4,0))</f>
        <v/>
      </c>
      <c r="K846" s="245"/>
      <c r="L846" s="245"/>
      <c r="M846" s="245"/>
      <c r="N846" s="245"/>
      <c r="O846" s="245"/>
      <c r="P846" s="245"/>
      <c r="Q846" s="246"/>
      <c r="R846" s="233"/>
      <c r="S846" s="234" t="e">
        <f>IF(C846="",NA(),MATCH($B846&amp;$C846,'Smelter Reference List'!$J:$J,0))</f>
        <v>#N/A</v>
      </c>
      <c r="T846" s="235"/>
      <c r="U846" s="235">
        <f t="shared" ca="1" si="26"/>
        <v>0</v>
      </c>
      <c r="V846" s="235"/>
      <c r="W846" s="235"/>
      <c r="Y846" s="228" t="str">
        <f t="shared" si="27"/>
        <v/>
      </c>
    </row>
    <row r="847" spans="1:25" s="228" customFormat="1" ht="20.25">
      <c r="A847" s="257"/>
      <c r="B847" s="232" t="str">
        <f>IF(LEN(A847)=0,"",INDEX('Smelter Reference List'!$A:$A,MATCH($A847,'Smelter Reference List'!$E:$E,0)))</f>
        <v/>
      </c>
      <c r="C847" s="297" t="str">
        <f>IF(LEN(A847)=0,"",INDEX('Smelter Reference List'!$C:$C,MATCH($A847,'Smelter Reference List'!$E:$E,0)))</f>
        <v/>
      </c>
      <c r="D847" s="161" t="str">
        <f ca="1">IF(ISERROR($S847),"",OFFSET('Smelter Reference List'!$C$4,$S847-4,0)&amp;"")</f>
        <v/>
      </c>
      <c r="E847" s="161" t="str">
        <f ca="1">IF(ISERROR($S847),"",OFFSET('Smelter Reference List'!$D$4,$S847-4,0)&amp;"")</f>
        <v/>
      </c>
      <c r="F847" s="161" t="str">
        <f ca="1">IF(ISERROR($S847),"",OFFSET('Smelter Reference List'!$E$4,$S847-4,0))</f>
        <v/>
      </c>
      <c r="G847" s="161" t="str">
        <f ca="1">IF(C847=$U$4,"Enter smelter details", IF(ISERROR($S847),"",OFFSET('Smelter Reference List'!$F$4,$S847-4,0)))</f>
        <v/>
      </c>
      <c r="H847" s="247" t="str">
        <f ca="1">IF(ISERROR($S847),"",OFFSET('Smelter Reference List'!$G$4,$S847-4,0))</f>
        <v/>
      </c>
      <c r="I847" s="248" t="str">
        <f ca="1">IF(ISERROR($S847),"",OFFSET('Smelter Reference List'!$H$4,$S847-4,0))</f>
        <v/>
      </c>
      <c r="J847" s="248" t="str">
        <f ca="1">IF(ISERROR($S847),"",OFFSET('Smelter Reference List'!$I$4,$S847-4,0))</f>
        <v/>
      </c>
      <c r="K847" s="245"/>
      <c r="L847" s="245"/>
      <c r="M847" s="245"/>
      <c r="N847" s="245"/>
      <c r="O847" s="245"/>
      <c r="P847" s="245"/>
      <c r="Q847" s="246"/>
      <c r="R847" s="233"/>
      <c r="S847" s="234" t="e">
        <f>IF(C847="",NA(),MATCH($B847&amp;$C847,'Smelter Reference List'!$J:$J,0))</f>
        <v>#N/A</v>
      </c>
      <c r="T847" s="235"/>
      <c r="U847" s="235">
        <f t="shared" ca="1" si="26"/>
        <v>0</v>
      </c>
      <c r="V847" s="235"/>
      <c r="W847" s="235"/>
      <c r="Y847" s="228" t="str">
        <f t="shared" si="27"/>
        <v/>
      </c>
    </row>
    <row r="848" spans="1:25" s="228" customFormat="1" ht="20.25">
      <c r="A848" s="257"/>
      <c r="B848" s="232" t="str">
        <f>IF(LEN(A848)=0,"",INDEX('Smelter Reference List'!$A:$A,MATCH($A848,'Smelter Reference List'!$E:$E,0)))</f>
        <v/>
      </c>
      <c r="C848" s="297" t="str">
        <f>IF(LEN(A848)=0,"",INDEX('Smelter Reference List'!$C:$C,MATCH($A848,'Smelter Reference List'!$E:$E,0)))</f>
        <v/>
      </c>
      <c r="D848" s="161" t="str">
        <f ca="1">IF(ISERROR($S848),"",OFFSET('Smelter Reference List'!$C$4,$S848-4,0)&amp;"")</f>
        <v/>
      </c>
      <c r="E848" s="161" t="str">
        <f ca="1">IF(ISERROR($S848),"",OFFSET('Smelter Reference List'!$D$4,$S848-4,0)&amp;"")</f>
        <v/>
      </c>
      <c r="F848" s="161" t="str">
        <f ca="1">IF(ISERROR($S848),"",OFFSET('Smelter Reference List'!$E$4,$S848-4,0))</f>
        <v/>
      </c>
      <c r="G848" s="161" t="str">
        <f ca="1">IF(C848=$U$4,"Enter smelter details", IF(ISERROR($S848),"",OFFSET('Smelter Reference List'!$F$4,$S848-4,0)))</f>
        <v/>
      </c>
      <c r="H848" s="247" t="str">
        <f ca="1">IF(ISERROR($S848),"",OFFSET('Smelter Reference List'!$G$4,$S848-4,0))</f>
        <v/>
      </c>
      <c r="I848" s="248" t="str">
        <f ca="1">IF(ISERROR($S848),"",OFFSET('Smelter Reference List'!$H$4,$S848-4,0))</f>
        <v/>
      </c>
      <c r="J848" s="248" t="str">
        <f ca="1">IF(ISERROR($S848),"",OFFSET('Smelter Reference List'!$I$4,$S848-4,0))</f>
        <v/>
      </c>
      <c r="K848" s="245"/>
      <c r="L848" s="245"/>
      <c r="M848" s="245"/>
      <c r="N848" s="245"/>
      <c r="O848" s="245"/>
      <c r="P848" s="245"/>
      <c r="Q848" s="246"/>
      <c r="R848" s="233"/>
      <c r="S848" s="234" t="e">
        <f>IF(C848="",NA(),MATCH($B848&amp;$C848,'Smelter Reference List'!$J:$J,0))</f>
        <v>#N/A</v>
      </c>
      <c r="T848" s="235"/>
      <c r="U848" s="235">
        <f t="shared" ca="1" si="26"/>
        <v>0</v>
      </c>
      <c r="V848" s="235"/>
      <c r="W848" s="235"/>
      <c r="Y848" s="228" t="str">
        <f t="shared" si="27"/>
        <v/>
      </c>
    </row>
    <row r="849" spans="1:25" s="228" customFormat="1" ht="20.25">
      <c r="A849" s="257"/>
      <c r="B849" s="232" t="str">
        <f>IF(LEN(A849)=0,"",INDEX('Smelter Reference List'!$A:$A,MATCH($A849,'Smelter Reference List'!$E:$E,0)))</f>
        <v/>
      </c>
      <c r="C849" s="297" t="str">
        <f>IF(LEN(A849)=0,"",INDEX('Smelter Reference List'!$C:$C,MATCH($A849,'Smelter Reference List'!$E:$E,0)))</f>
        <v/>
      </c>
      <c r="D849" s="161" t="str">
        <f ca="1">IF(ISERROR($S849),"",OFFSET('Smelter Reference List'!$C$4,$S849-4,0)&amp;"")</f>
        <v/>
      </c>
      <c r="E849" s="161" t="str">
        <f ca="1">IF(ISERROR($S849),"",OFFSET('Smelter Reference List'!$D$4,$S849-4,0)&amp;"")</f>
        <v/>
      </c>
      <c r="F849" s="161" t="str">
        <f ca="1">IF(ISERROR($S849),"",OFFSET('Smelter Reference List'!$E$4,$S849-4,0))</f>
        <v/>
      </c>
      <c r="G849" s="161" t="str">
        <f ca="1">IF(C849=$U$4,"Enter smelter details", IF(ISERROR($S849),"",OFFSET('Smelter Reference List'!$F$4,$S849-4,0)))</f>
        <v/>
      </c>
      <c r="H849" s="247" t="str">
        <f ca="1">IF(ISERROR($S849),"",OFFSET('Smelter Reference List'!$G$4,$S849-4,0))</f>
        <v/>
      </c>
      <c r="I849" s="248" t="str">
        <f ca="1">IF(ISERROR($S849),"",OFFSET('Smelter Reference List'!$H$4,$S849-4,0))</f>
        <v/>
      </c>
      <c r="J849" s="248" t="str">
        <f ca="1">IF(ISERROR($S849),"",OFFSET('Smelter Reference List'!$I$4,$S849-4,0))</f>
        <v/>
      </c>
      <c r="K849" s="245"/>
      <c r="L849" s="245"/>
      <c r="M849" s="245"/>
      <c r="N849" s="245"/>
      <c r="O849" s="245"/>
      <c r="P849" s="245"/>
      <c r="Q849" s="246"/>
      <c r="R849" s="233"/>
      <c r="S849" s="234" t="e">
        <f>IF(C849="",NA(),MATCH($B849&amp;$C849,'Smelter Reference List'!$J:$J,0))</f>
        <v>#N/A</v>
      </c>
      <c r="T849" s="235"/>
      <c r="U849" s="235">
        <f t="shared" ca="1" si="26"/>
        <v>0</v>
      </c>
      <c r="V849" s="235"/>
      <c r="W849" s="235"/>
      <c r="Y849" s="228" t="str">
        <f t="shared" si="27"/>
        <v/>
      </c>
    </row>
    <row r="850" spans="1:25" s="228" customFormat="1" ht="20.25">
      <c r="A850" s="257"/>
      <c r="B850" s="232" t="str">
        <f>IF(LEN(A850)=0,"",INDEX('Smelter Reference List'!$A:$A,MATCH($A850,'Smelter Reference List'!$E:$E,0)))</f>
        <v/>
      </c>
      <c r="C850" s="297" t="str">
        <f>IF(LEN(A850)=0,"",INDEX('Smelter Reference List'!$C:$C,MATCH($A850,'Smelter Reference List'!$E:$E,0)))</f>
        <v/>
      </c>
      <c r="D850" s="161" t="str">
        <f ca="1">IF(ISERROR($S850),"",OFFSET('Smelter Reference List'!$C$4,$S850-4,0)&amp;"")</f>
        <v/>
      </c>
      <c r="E850" s="161" t="str">
        <f ca="1">IF(ISERROR($S850),"",OFFSET('Smelter Reference List'!$D$4,$S850-4,0)&amp;"")</f>
        <v/>
      </c>
      <c r="F850" s="161" t="str">
        <f ca="1">IF(ISERROR($S850),"",OFFSET('Smelter Reference List'!$E$4,$S850-4,0))</f>
        <v/>
      </c>
      <c r="G850" s="161" t="str">
        <f ca="1">IF(C850=$U$4,"Enter smelter details", IF(ISERROR($S850),"",OFFSET('Smelter Reference List'!$F$4,$S850-4,0)))</f>
        <v/>
      </c>
      <c r="H850" s="247" t="str">
        <f ca="1">IF(ISERROR($S850),"",OFFSET('Smelter Reference List'!$G$4,$S850-4,0))</f>
        <v/>
      </c>
      <c r="I850" s="248" t="str">
        <f ca="1">IF(ISERROR($S850),"",OFFSET('Smelter Reference List'!$H$4,$S850-4,0))</f>
        <v/>
      </c>
      <c r="J850" s="248" t="str">
        <f ca="1">IF(ISERROR($S850),"",OFFSET('Smelter Reference List'!$I$4,$S850-4,0))</f>
        <v/>
      </c>
      <c r="K850" s="245"/>
      <c r="L850" s="245"/>
      <c r="M850" s="245"/>
      <c r="N850" s="245"/>
      <c r="O850" s="245"/>
      <c r="P850" s="245"/>
      <c r="Q850" s="246"/>
      <c r="R850" s="233"/>
      <c r="S850" s="234" t="e">
        <f>IF(C850="",NA(),MATCH($B850&amp;$C850,'Smelter Reference List'!$J:$J,0))</f>
        <v>#N/A</v>
      </c>
      <c r="T850" s="235"/>
      <c r="U850" s="235">
        <f t="shared" ca="1" si="26"/>
        <v>0</v>
      </c>
      <c r="V850" s="235"/>
      <c r="W850" s="235"/>
      <c r="Y850" s="228" t="str">
        <f t="shared" si="27"/>
        <v/>
      </c>
    </row>
    <row r="851" spans="1:25" s="228" customFormat="1" ht="20.25">
      <c r="A851" s="257"/>
      <c r="B851" s="232" t="str">
        <f>IF(LEN(A851)=0,"",INDEX('Smelter Reference List'!$A:$A,MATCH($A851,'Smelter Reference List'!$E:$E,0)))</f>
        <v/>
      </c>
      <c r="C851" s="297" t="str">
        <f>IF(LEN(A851)=0,"",INDEX('Smelter Reference List'!$C:$C,MATCH($A851,'Smelter Reference List'!$E:$E,0)))</f>
        <v/>
      </c>
      <c r="D851" s="161" t="str">
        <f ca="1">IF(ISERROR($S851),"",OFFSET('Smelter Reference List'!$C$4,$S851-4,0)&amp;"")</f>
        <v/>
      </c>
      <c r="E851" s="161" t="str">
        <f ca="1">IF(ISERROR($S851),"",OFFSET('Smelter Reference List'!$D$4,$S851-4,0)&amp;"")</f>
        <v/>
      </c>
      <c r="F851" s="161" t="str">
        <f ca="1">IF(ISERROR($S851),"",OFFSET('Smelter Reference List'!$E$4,$S851-4,0))</f>
        <v/>
      </c>
      <c r="G851" s="161" t="str">
        <f ca="1">IF(C851=$U$4,"Enter smelter details", IF(ISERROR($S851),"",OFFSET('Smelter Reference List'!$F$4,$S851-4,0)))</f>
        <v/>
      </c>
      <c r="H851" s="247" t="str">
        <f ca="1">IF(ISERROR($S851),"",OFFSET('Smelter Reference List'!$G$4,$S851-4,0))</f>
        <v/>
      </c>
      <c r="I851" s="248" t="str">
        <f ca="1">IF(ISERROR($S851),"",OFFSET('Smelter Reference List'!$H$4,$S851-4,0))</f>
        <v/>
      </c>
      <c r="J851" s="248" t="str">
        <f ca="1">IF(ISERROR($S851),"",OFFSET('Smelter Reference List'!$I$4,$S851-4,0))</f>
        <v/>
      </c>
      <c r="K851" s="245"/>
      <c r="L851" s="245"/>
      <c r="M851" s="245"/>
      <c r="N851" s="245"/>
      <c r="O851" s="245"/>
      <c r="P851" s="245"/>
      <c r="Q851" s="246"/>
      <c r="R851" s="233"/>
      <c r="S851" s="234" t="e">
        <f>IF(C851="",NA(),MATCH($B851&amp;$C851,'Smelter Reference List'!$J:$J,0))</f>
        <v>#N/A</v>
      </c>
      <c r="T851" s="235"/>
      <c r="U851" s="235">
        <f t="shared" ca="1" si="26"/>
        <v>0</v>
      </c>
      <c r="V851" s="235"/>
      <c r="W851" s="235"/>
      <c r="Y851" s="228" t="str">
        <f t="shared" si="27"/>
        <v/>
      </c>
    </row>
    <row r="852" spans="1:25" s="228" customFormat="1" ht="20.25">
      <c r="A852" s="257"/>
      <c r="B852" s="232" t="str">
        <f>IF(LEN(A852)=0,"",INDEX('Smelter Reference List'!$A:$A,MATCH($A852,'Smelter Reference List'!$E:$E,0)))</f>
        <v/>
      </c>
      <c r="C852" s="297" t="str">
        <f>IF(LEN(A852)=0,"",INDEX('Smelter Reference List'!$C:$C,MATCH($A852,'Smelter Reference List'!$E:$E,0)))</f>
        <v/>
      </c>
      <c r="D852" s="161" t="str">
        <f ca="1">IF(ISERROR($S852),"",OFFSET('Smelter Reference List'!$C$4,$S852-4,0)&amp;"")</f>
        <v/>
      </c>
      <c r="E852" s="161" t="str">
        <f ca="1">IF(ISERROR($S852),"",OFFSET('Smelter Reference List'!$D$4,$S852-4,0)&amp;"")</f>
        <v/>
      </c>
      <c r="F852" s="161" t="str">
        <f ca="1">IF(ISERROR($S852),"",OFFSET('Smelter Reference List'!$E$4,$S852-4,0))</f>
        <v/>
      </c>
      <c r="G852" s="161" t="str">
        <f ca="1">IF(C852=$U$4,"Enter smelter details", IF(ISERROR($S852),"",OFFSET('Smelter Reference List'!$F$4,$S852-4,0)))</f>
        <v/>
      </c>
      <c r="H852" s="247" t="str">
        <f ca="1">IF(ISERROR($S852),"",OFFSET('Smelter Reference List'!$G$4,$S852-4,0))</f>
        <v/>
      </c>
      <c r="I852" s="248" t="str">
        <f ca="1">IF(ISERROR($S852),"",OFFSET('Smelter Reference List'!$H$4,$S852-4,0))</f>
        <v/>
      </c>
      <c r="J852" s="248" t="str">
        <f ca="1">IF(ISERROR($S852),"",OFFSET('Smelter Reference List'!$I$4,$S852-4,0))</f>
        <v/>
      </c>
      <c r="K852" s="245"/>
      <c r="L852" s="245"/>
      <c r="M852" s="245"/>
      <c r="N852" s="245"/>
      <c r="O852" s="245"/>
      <c r="P852" s="245"/>
      <c r="Q852" s="246"/>
      <c r="R852" s="233"/>
      <c r="S852" s="234" t="e">
        <f>IF(C852="",NA(),MATCH($B852&amp;$C852,'Smelter Reference List'!$J:$J,0))</f>
        <v>#N/A</v>
      </c>
      <c r="T852" s="235"/>
      <c r="U852" s="235">
        <f t="shared" ca="1" si="26"/>
        <v>0</v>
      </c>
      <c r="V852" s="235"/>
      <c r="W852" s="235"/>
      <c r="Y852" s="228" t="str">
        <f t="shared" si="27"/>
        <v/>
      </c>
    </row>
    <row r="853" spans="1:25" s="228" customFormat="1" ht="20.25">
      <c r="A853" s="257"/>
      <c r="B853" s="232" t="str">
        <f>IF(LEN(A853)=0,"",INDEX('Smelter Reference List'!$A:$A,MATCH($A853,'Smelter Reference List'!$E:$E,0)))</f>
        <v/>
      </c>
      <c r="C853" s="297" t="str">
        <f>IF(LEN(A853)=0,"",INDEX('Smelter Reference List'!$C:$C,MATCH($A853,'Smelter Reference List'!$E:$E,0)))</f>
        <v/>
      </c>
      <c r="D853" s="161" t="str">
        <f ca="1">IF(ISERROR($S853),"",OFFSET('Smelter Reference List'!$C$4,$S853-4,0)&amp;"")</f>
        <v/>
      </c>
      <c r="E853" s="161" t="str">
        <f ca="1">IF(ISERROR($S853),"",OFFSET('Smelter Reference List'!$D$4,$S853-4,0)&amp;"")</f>
        <v/>
      </c>
      <c r="F853" s="161" t="str">
        <f ca="1">IF(ISERROR($S853),"",OFFSET('Smelter Reference List'!$E$4,$S853-4,0))</f>
        <v/>
      </c>
      <c r="G853" s="161" t="str">
        <f ca="1">IF(C853=$U$4,"Enter smelter details", IF(ISERROR($S853),"",OFFSET('Smelter Reference List'!$F$4,$S853-4,0)))</f>
        <v/>
      </c>
      <c r="H853" s="247" t="str">
        <f ca="1">IF(ISERROR($S853),"",OFFSET('Smelter Reference List'!$G$4,$S853-4,0))</f>
        <v/>
      </c>
      <c r="I853" s="248" t="str">
        <f ca="1">IF(ISERROR($S853),"",OFFSET('Smelter Reference List'!$H$4,$S853-4,0))</f>
        <v/>
      </c>
      <c r="J853" s="248" t="str">
        <f ca="1">IF(ISERROR($S853),"",OFFSET('Smelter Reference List'!$I$4,$S853-4,0))</f>
        <v/>
      </c>
      <c r="K853" s="245"/>
      <c r="L853" s="245"/>
      <c r="M853" s="245"/>
      <c r="N853" s="245"/>
      <c r="O853" s="245"/>
      <c r="P853" s="245"/>
      <c r="Q853" s="246"/>
      <c r="R853" s="233"/>
      <c r="S853" s="234" t="e">
        <f>IF(C853="",NA(),MATCH($B853&amp;$C853,'Smelter Reference List'!$J:$J,0))</f>
        <v>#N/A</v>
      </c>
      <c r="T853" s="235"/>
      <c r="U853" s="235">
        <f t="shared" ca="1" si="26"/>
        <v>0</v>
      </c>
      <c r="V853" s="235"/>
      <c r="W853" s="235"/>
      <c r="Y853" s="228" t="str">
        <f t="shared" si="27"/>
        <v/>
      </c>
    </row>
    <row r="854" spans="1:25" s="228" customFormat="1" ht="20.25">
      <c r="A854" s="257"/>
      <c r="B854" s="232" t="str">
        <f>IF(LEN(A854)=0,"",INDEX('Smelter Reference List'!$A:$A,MATCH($A854,'Smelter Reference List'!$E:$E,0)))</f>
        <v/>
      </c>
      <c r="C854" s="297" t="str">
        <f>IF(LEN(A854)=0,"",INDEX('Smelter Reference List'!$C:$C,MATCH($A854,'Smelter Reference List'!$E:$E,0)))</f>
        <v/>
      </c>
      <c r="D854" s="161" t="str">
        <f ca="1">IF(ISERROR($S854),"",OFFSET('Smelter Reference List'!$C$4,$S854-4,0)&amp;"")</f>
        <v/>
      </c>
      <c r="E854" s="161" t="str">
        <f ca="1">IF(ISERROR($S854),"",OFFSET('Smelter Reference List'!$D$4,$S854-4,0)&amp;"")</f>
        <v/>
      </c>
      <c r="F854" s="161" t="str">
        <f ca="1">IF(ISERROR($S854),"",OFFSET('Smelter Reference List'!$E$4,$S854-4,0))</f>
        <v/>
      </c>
      <c r="G854" s="161" t="str">
        <f ca="1">IF(C854=$U$4,"Enter smelter details", IF(ISERROR($S854),"",OFFSET('Smelter Reference List'!$F$4,$S854-4,0)))</f>
        <v/>
      </c>
      <c r="H854" s="247" t="str">
        <f ca="1">IF(ISERROR($S854),"",OFFSET('Smelter Reference List'!$G$4,$S854-4,0))</f>
        <v/>
      </c>
      <c r="I854" s="248" t="str">
        <f ca="1">IF(ISERROR($S854),"",OFFSET('Smelter Reference List'!$H$4,$S854-4,0))</f>
        <v/>
      </c>
      <c r="J854" s="248" t="str">
        <f ca="1">IF(ISERROR($S854),"",OFFSET('Smelter Reference List'!$I$4,$S854-4,0))</f>
        <v/>
      </c>
      <c r="K854" s="245"/>
      <c r="L854" s="245"/>
      <c r="M854" s="245"/>
      <c r="N854" s="245"/>
      <c r="O854" s="245"/>
      <c r="P854" s="245"/>
      <c r="Q854" s="246"/>
      <c r="R854" s="233"/>
      <c r="S854" s="234" t="e">
        <f>IF(C854="",NA(),MATCH($B854&amp;$C854,'Smelter Reference List'!$J:$J,0))</f>
        <v>#N/A</v>
      </c>
      <c r="T854" s="235"/>
      <c r="U854" s="235">
        <f t="shared" ca="1" si="26"/>
        <v>0</v>
      </c>
      <c r="V854" s="235"/>
      <c r="W854" s="235"/>
      <c r="Y854" s="228" t="str">
        <f t="shared" si="27"/>
        <v/>
      </c>
    </row>
    <row r="855" spans="1:25" s="228" customFormat="1" ht="20.25">
      <c r="A855" s="257"/>
      <c r="B855" s="232" t="str">
        <f>IF(LEN(A855)=0,"",INDEX('Smelter Reference List'!$A:$A,MATCH($A855,'Smelter Reference List'!$E:$E,0)))</f>
        <v/>
      </c>
      <c r="C855" s="297" t="str">
        <f>IF(LEN(A855)=0,"",INDEX('Smelter Reference List'!$C:$C,MATCH($A855,'Smelter Reference List'!$E:$E,0)))</f>
        <v/>
      </c>
      <c r="D855" s="161" t="str">
        <f ca="1">IF(ISERROR($S855),"",OFFSET('Smelter Reference List'!$C$4,$S855-4,0)&amp;"")</f>
        <v/>
      </c>
      <c r="E855" s="161" t="str">
        <f ca="1">IF(ISERROR($S855),"",OFFSET('Smelter Reference List'!$D$4,$S855-4,0)&amp;"")</f>
        <v/>
      </c>
      <c r="F855" s="161" t="str">
        <f ca="1">IF(ISERROR($S855),"",OFFSET('Smelter Reference List'!$E$4,$S855-4,0))</f>
        <v/>
      </c>
      <c r="G855" s="161" t="str">
        <f ca="1">IF(C855=$U$4,"Enter smelter details", IF(ISERROR($S855),"",OFFSET('Smelter Reference List'!$F$4,$S855-4,0)))</f>
        <v/>
      </c>
      <c r="H855" s="247" t="str">
        <f ca="1">IF(ISERROR($S855),"",OFFSET('Smelter Reference List'!$G$4,$S855-4,0))</f>
        <v/>
      </c>
      <c r="I855" s="248" t="str">
        <f ca="1">IF(ISERROR($S855),"",OFFSET('Smelter Reference List'!$H$4,$S855-4,0))</f>
        <v/>
      </c>
      <c r="J855" s="248" t="str">
        <f ca="1">IF(ISERROR($S855),"",OFFSET('Smelter Reference List'!$I$4,$S855-4,0))</f>
        <v/>
      </c>
      <c r="K855" s="245"/>
      <c r="L855" s="245"/>
      <c r="M855" s="245"/>
      <c r="N855" s="245"/>
      <c r="O855" s="245"/>
      <c r="P855" s="245"/>
      <c r="Q855" s="246"/>
      <c r="R855" s="233"/>
      <c r="S855" s="234" t="e">
        <f>IF(C855="",NA(),MATCH($B855&amp;$C855,'Smelter Reference List'!$J:$J,0))</f>
        <v>#N/A</v>
      </c>
      <c r="T855" s="235"/>
      <c r="U855" s="235">
        <f t="shared" ca="1" si="26"/>
        <v>0</v>
      </c>
      <c r="V855" s="235"/>
      <c r="W855" s="235"/>
      <c r="Y855" s="228" t="str">
        <f t="shared" si="27"/>
        <v/>
      </c>
    </row>
    <row r="856" spans="1:25" s="228" customFormat="1" ht="20.25">
      <c r="A856" s="257"/>
      <c r="B856" s="232" t="str">
        <f>IF(LEN(A856)=0,"",INDEX('Smelter Reference List'!$A:$A,MATCH($A856,'Smelter Reference List'!$E:$E,0)))</f>
        <v/>
      </c>
      <c r="C856" s="297" t="str">
        <f>IF(LEN(A856)=0,"",INDEX('Smelter Reference List'!$C:$C,MATCH($A856,'Smelter Reference List'!$E:$E,0)))</f>
        <v/>
      </c>
      <c r="D856" s="161" t="str">
        <f ca="1">IF(ISERROR($S856),"",OFFSET('Smelter Reference List'!$C$4,$S856-4,0)&amp;"")</f>
        <v/>
      </c>
      <c r="E856" s="161" t="str">
        <f ca="1">IF(ISERROR($S856),"",OFFSET('Smelter Reference List'!$D$4,$S856-4,0)&amp;"")</f>
        <v/>
      </c>
      <c r="F856" s="161" t="str">
        <f ca="1">IF(ISERROR($S856),"",OFFSET('Smelter Reference List'!$E$4,$S856-4,0))</f>
        <v/>
      </c>
      <c r="G856" s="161" t="str">
        <f ca="1">IF(C856=$U$4,"Enter smelter details", IF(ISERROR($S856),"",OFFSET('Smelter Reference List'!$F$4,$S856-4,0)))</f>
        <v/>
      </c>
      <c r="H856" s="247" t="str">
        <f ca="1">IF(ISERROR($S856),"",OFFSET('Smelter Reference List'!$G$4,$S856-4,0))</f>
        <v/>
      </c>
      <c r="I856" s="248" t="str">
        <f ca="1">IF(ISERROR($S856),"",OFFSET('Smelter Reference List'!$H$4,$S856-4,0))</f>
        <v/>
      </c>
      <c r="J856" s="248" t="str">
        <f ca="1">IF(ISERROR($S856),"",OFFSET('Smelter Reference List'!$I$4,$S856-4,0))</f>
        <v/>
      </c>
      <c r="K856" s="245"/>
      <c r="L856" s="245"/>
      <c r="M856" s="245"/>
      <c r="N856" s="245"/>
      <c r="O856" s="245"/>
      <c r="P856" s="245"/>
      <c r="Q856" s="246"/>
      <c r="R856" s="233"/>
      <c r="S856" s="234" t="e">
        <f>IF(C856="",NA(),MATCH($B856&amp;$C856,'Smelter Reference List'!$J:$J,0))</f>
        <v>#N/A</v>
      </c>
      <c r="T856" s="235"/>
      <c r="U856" s="235">
        <f t="shared" ref="U856:U919" ca="1" si="28">IF(AND(C856="Smelter not listed",OR(LEN(D856)=0,LEN(E856)=0)),1,0)</f>
        <v>0</v>
      </c>
      <c r="V856" s="235"/>
      <c r="W856" s="235"/>
      <c r="Y856" s="228" t="str">
        <f t="shared" ref="Y856:Y919" si="29">B856&amp;C856</f>
        <v/>
      </c>
    </row>
    <row r="857" spans="1:25" s="228" customFormat="1" ht="20.25">
      <c r="A857" s="257"/>
      <c r="B857" s="232" t="str">
        <f>IF(LEN(A857)=0,"",INDEX('Smelter Reference List'!$A:$A,MATCH($A857,'Smelter Reference List'!$E:$E,0)))</f>
        <v/>
      </c>
      <c r="C857" s="297" t="str">
        <f>IF(LEN(A857)=0,"",INDEX('Smelter Reference List'!$C:$C,MATCH($A857,'Smelter Reference List'!$E:$E,0)))</f>
        <v/>
      </c>
      <c r="D857" s="161" t="str">
        <f ca="1">IF(ISERROR($S857),"",OFFSET('Smelter Reference List'!$C$4,$S857-4,0)&amp;"")</f>
        <v/>
      </c>
      <c r="E857" s="161" t="str">
        <f ca="1">IF(ISERROR($S857),"",OFFSET('Smelter Reference List'!$D$4,$S857-4,0)&amp;"")</f>
        <v/>
      </c>
      <c r="F857" s="161" t="str">
        <f ca="1">IF(ISERROR($S857),"",OFFSET('Smelter Reference List'!$E$4,$S857-4,0))</f>
        <v/>
      </c>
      <c r="G857" s="161" t="str">
        <f ca="1">IF(C857=$U$4,"Enter smelter details", IF(ISERROR($S857),"",OFFSET('Smelter Reference List'!$F$4,$S857-4,0)))</f>
        <v/>
      </c>
      <c r="H857" s="247" t="str">
        <f ca="1">IF(ISERROR($S857),"",OFFSET('Smelter Reference List'!$G$4,$S857-4,0))</f>
        <v/>
      </c>
      <c r="I857" s="248" t="str">
        <f ca="1">IF(ISERROR($S857),"",OFFSET('Smelter Reference List'!$H$4,$S857-4,0))</f>
        <v/>
      </c>
      <c r="J857" s="248" t="str">
        <f ca="1">IF(ISERROR($S857),"",OFFSET('Smelter Reference List'!$I$4,$S857-4,0))</f>
        <v/>
      </c>
      <c r="K857" s="245"/>
      <c r="L857" s="245"/>
      <c r="M857" s="245"/>
      <c r="N857" s="245"/>
      <c r="O857" s="245"/>
      <c r="P857" s="245"/>
      <c r="Q857" s="246"/>
      <c r="R857" s="233"/>
      <c r="S857" s="234" t="e">
        <f>IF(C857="",NA(),MATCH($B857&amp;$C857,'Smelter Reference List'!$J:$J,0))</f>
        <v>#N/A</v>
      </c>
      <c r="T857" s="235"/>
      <c r="U857" s="235">
        <f t="shared" ca="1" si="28"/>
        <v>0</v>
      </c>
      <c r="V857" s="235"/>
      <c r="W857" s="235"/>
      <c r="Y857" s="228" t="str">
        <f t="shared" si="29"/>
        <v/>
      </c>
    </row>
    <row r="858" spans="1:25" s="228" customFormat="1" ht="20.25">
      <c r="A858" s="257"/>
      <c r="B858" s="232" t="str">
        <f>IF(LEN(A858)=0,"",INDEX('Smelter Reference List'!$A:$A,MATCH($A858,'Smelter Reference List'!$E:$E,0)))</f>
        <v/>
      </c>
      <c r="C858" s="297" t="str">
        <f>IF(LEN(A858)=0,"",INDEX('Smelter Reference List'!$C:$C,MATCH($A858,'Smelter Reference List'!$E:$E,0)))</f>
        <v/>
      </c>
      <c r="D858" s="161" t="str">
        <f ca="1">IF(ISERROR($S858),"",OFFSET('Smelter Reference List'!$C$4,$S858-4,0)&amp;"")</f>
        <v/>
      </c>
      <c r="E858" s="161" t="str">
        <f ca="1">IF(ISERROR($S858),"",OFFSET('Smelter Reference List'!$D$4,$S858-4,0)&amp;"")</f>
        <v/>
      </c>
      <c r="F858" s="161" t="str">
        <f ca="1">IF(ISERROR($S858),"",OFFSET('Smelter Reference List'!$E$4,$S858-4,0))</f>
        <v/>
      </c>
      <c r="G858" s="161" t="str">
        <f ca="1">IF(C858=$U$4,"Enter smelter details", IF(ISERROR($S858),"",OFFSET('Smelter Reference List'!$F$4,$S858-4,0)))</f>
        <v/>
      </c>
      <c r="H858" s="247" t="str">
        <f ca="1">IF(ISERROR($S858),"",OFFSET('Smelter Reference List'!$G$4,$S858-4,0))</f>
        <v/>
      </c>
      <c r="I858" s="248" t="str">
        <f ca="1">IF(ISERROR($S858),"",OFFSET('Smelter Reference List'!$H$4,$S858-4,0))</f>
        <v/>
      </c>
      <c r="J858" s="248" t="str">
        <f ca="1">IF(ISERROR($S858),"",OFFSET('Smelter Reference List'!$I$4,$S858-4,0))</f>
        <v/>
      </c>
      <c r="K858" s="245"/>
      <c r="L858" s="245"/>
      <c r="M858" s="245"/>
      <c r="N858" s="245"/>
      <c r="O858" s="245"/>
      <c r="P858" s="245"/>
      <c r="Q858" s="246"/>
      <c r="R858" s="233"/>
      <c r="S858" s="234" t="e">
        <f>IF(C858="",NA(),MATCH($B858&amp;$C858,'Smelter Reference List'!$J:$J,0))</f>
        <v>#N/A</v>
      </c>
      <c r="T858" s="235"/>
      <c r="U858" s="235">
        <f t="shared" ca="1" si="28"/>
        <v>0</v>
      </c>
      <c r="V858" s="235"/>
      <c r="W858" s="235"/>
      <c r="Y858" s="228" t="str">
        <f t="shared" si="29"/>
        <v/>
      </c>
    </row>
    <row r="859" spans="1:25" s="228" customFormat="1" ht="20.25">
      <c r="A859" s="257"/>
      <c r="B859" s="232" t="str">
        <f>IF(LEN(A859)=0,"",INDEX('Smelter Reference List'!$A:$A,MATCH($A859,'Smelter Reference List'!$E:$E,0)))</f>
        <v/>
      </c>
      <c r="C859" s="297" t="str">
        <f>IF(LEN(A859)=0,"",INDEX('Smelter Reference List'!$C:$C,MATCH($A859,'Smelter Reference List'!$E:$E,0)))</f>
        <v/>
      </c>
      <c r="D859" s="161" t="str">
        <f ca="1">IF(ISERROR($S859),"",OFFSET('Smelter Reference List'!$C$4,$S859-4,0)&amp;"")</f>
        <v/>
      </c>
      <c r="E859" s="161" t="str">
        <f ca="1">IF(ISERROR($S859),"",OFFSET('Smelter Reference List'!$D$4,$S859-4,0)&amp;"")</f>
        <v/>
      </c>
      <c r="F859" s="161" t="str">
        <f ca="1">IF(ISERROR($S859),"",OFFSET('Smelter Reference List'!$E$4,$S859-4,0))</f>
        <v/>
      </c>
      <c r="G859" s="161" t="str">
        <f ca="1">IF(C859=$U$4,"Enter smelter details", IF(ISERROR($S859),"",OFFSET('Smelter Reference List'!$F$4,$S859-4,0)))</f>
        <v/>
      </c>
      <c r="H859" s="247" t="str">
        <f ca="1">IF(ISERROR($S859),"",OFFSET('Smelter Reference List'!$G$4,$S859-4,0))</f>
        <v/>
      </c>
      <c r="I859" s="248" t="str">
        <f ca="1">IF(ISERROR($S859),"",OFFSET('Smelter Reference List'!$H$4,$S859-4,0))</f>
        <v/>
      </c>
      <c r="J859" s="248" t="str">
        <f ca="1">IF(ISERROR($S859),"",OFFSET('Smelter Reference List'!$I$4,$S859-4,0))</f>
        <v/>
      </c>
      <c r="K859" s="245"/>
      <c r="L859" s="245"/>
      <c r="M859" s="245"/>
      <c r="N859" s="245"/>
      <c r="O859" s="245"/>
      <c r="P859" s="245"/>
      <c r="Q859" s="246"/>
      <c r="R859" s="233"/>
      <c r="S859" s="234" t="e">
        <f>IF(C859="",NA(),MATCH($B859&amp;$C859,'Smelter Reference List'!$J:$J,0))</f>
        <v>#N/A</v>
      </c>
      <c r="T859" s="235"/>
      <c r="U859" s="235">
        <f t="shared" ca="1" si="28"/>
        <v>0</v>
      </c>
      <c r="V859" s="235"/>
      <c r="W859" s="235"/>
      <c r="Y859" s="228" t="str">
        <f t="shared" si="29"/>
        <v/>
      </c>
    </row>
    <row r="860" spans="1:25" s="228" customFormat="1" ht="20.25">
      <c r="A860" s="257"/>
      <c r="B860" s="232" t="str">
        <f>IF(LEN(A860)=0,"",INDEX('Smelter Reference List'!$A:$A,MATCH($A860,'Smelter Reference List'!$E:$E,0)))</f>
        <v/>
      </c>
      <c r="C860" s="297" t="str">
        <f>IF(LEN(A860)=0,"",INDEX('Smelter Reference List'!$C:$C,MATCH($A860,'Smelter Reference List'!$E:$E,0)))</f>
        <v/>
      </c>
      <c r="D860" s="161" t="str">
        <f ca="1">IF(ISERROR($S860),"",OFFSET('Smelter Reference List'!$C$4,$S860-4,0)&amp;"")</f>
        <v/>
      </c>
      <c r="E860" s="161" t="str">
        <f ca="1">IF(ISERROR($S860),"",OFFSET('Smelter Reference List'!$D$4,$S860-4,0)&amp;"")</f>
        <v/>
      </c>
      <c r="F860" s="161" t="str">
        <f ca="1">IF(ISERROR($S860),"",OFFSET('Smelter Reference List'!$E$4,$S860-4,0))</f>
        <v/>
      </c>
      <c r="G860" s="161" t="str">
        <f ca="1">IF(C860=$U$4,"Enter smelter details", IF(ISERROR($S860),"",OFFSET('Smelter Reference List'!$F$4,$S860-4,0)))</f>
        <v/>
      </c>
      <c r="H860" s="247" t="str">
        <f ca="1">IF(ISERROR($S860),"",OFFSET('Smelter Reference List'!$G$4,$S860-4,0))</f>
        <v/>
      </c>
      <c r="I860" s="248" t="str">
        <f ca="1">IF(ISERROR($S860),"",OFFSET('Smelter Reference List'!$H$4,$S860-4,0))</f>
        <v/>
      </c>
      <c r="J860" s="248" t="str">
        <f ca="1">IF(ISERROR($S860),"",OFFSET('Smelter Reference List'!$I$4,$S860-4,0))</f>
        <v/>
      </c>
      <c r="K860" s="245"/>
      <c r="L860" s="245"/>
      <c r="M860" s="245"/>
      <c r="N860" s="245"/>
      <c r="O860" s="245"/>
      <c r="P860" s="245"/>
      <c r="Q860" s="246"/>
      <c r="R860" s="233"/>
      <c r="S860" s="234" t="e">
        <f>IF(C860="",NA(),MATCH($B860&amp;$C860,'Smelter Reference List'!$J:$J,0))</f>
        <v>#N/A</v>
      </c>
      <c r="T860" s="235"/>
      <c r="U860" s="235">
        <f t="shared" ca="1" si="28"/>
        <v>0</v>
      </c>
      <c r="V860" s="235"/>
      <c r="W860" s="235"/>
      <c r="Y860" s="228" t="str">
        <f t="shared" si="29"/>
        <v/>
      </c>
    </row>
    <row r="861" spans="1:25" s="228" customFormat="1" ht="20.25">
      <c r="A861" s="257"/>
      <c r="B861" s="232" t="str">
        <f>IF(LEN(A861)=0,"",INDEX('Smelter Reference List'!$A:$A,MATCH($A861,'Smelter Reference List'!$E:$E,0)))</f>
        <v/>
      </c>
      <c r="C861" s="297" t="str">
        <f>IF(LEN(A861)=0,"",INDEX('Smelter Reference List'!$C:$C,MATCH($A861,'Smelter Reference List'!$E:$E,0)))</f>
        <v/>
      </c>
      <c r="D861" s="161" t="str">
        <f ca="1">IF(ISERROR($S861),"",OFFSET('Smelter Reference List'!$C$4,$S861-4,0)&amp;"")</f>
        <v/>
      </c>
      <c r="E861" s="161" t="str">
        <f ca="1">IF(ISERROR($S861),"",OFFSET('Smelter Reference List'!$D$4,$S861-4,0)&amp;"")</f>
        <v/>
      </c>
      <c r="F861" s="161" t="str">
        <f ca="1">IF(ISERROR($S861),"",OFFSET('Smelter Reference List'!$E$4,$S861-4,0))</f>
        <v/>
      </c>
      <c r="G861" s="161" t="str">
        <f ca="1">IF(C861=$U$4,"Enter smelter details", IF(ISERROR($S861),"",OFFSET('Smelter Reference List'!$F$4,$S861-4,0)))</f>
        <v/>
      </c>
      <c r="H861" s="247" t="str">
        <f ca="1">IF(ISERROR($S861),"",OFFSET('Smelter Reference List'!$G$4,$S861-4,0))</f>
        <v/>
      </c>
      <c r="I861" s="248" t="str">
        <f ca="1">IF(ISERROR($S861),"",OFFSET('Smelter Reference List'!$H$4,$S861-4,0))</f>
        <v/>
      </c>
      <c r="J861" s="248" t="str">
        <f ca="1">IF(ISERROR($S861),"",OFFSET('Smelter Reference List'!$I$4,$S861-4,0))</f>
        <v/>
      </c>
      <c r="K861" s="245"/>
      <c r="L861" s="245"/>
      <c r="M861" s="245"/>
      <c r="N861" s="245"/>
      <c r="O861" s="245"/>
      <c r="P861" s="245"/>
      <c r="Q861" s="246"/>
      <c r="R861" s="233"/>
      <c r="S861" s="234" t="e">
        <f>IF(C861="",NA(),MATCH($B861&amp;$C861,'Smelter Reference List'!$J:$J,0))</f>
        <v>#N/A</v>
      </c>
      <c r="T861" s="235"/>
      <c r="U861" s="235">
        <f t="shared" ca="1" si="28"/>
        <v>0</v>
      </c>
      <c r="V861" s="235"/>
      <c r="W861" s="235"/>
      <c r="Y861" s="228" t="str">
        <f t="shared" si="29"/>
        <v/>
      </c>
    </row>
    <row r="862" spans="1:25" s="228" customFormat="1" ht="20.25">
      <c r="A862" s="257"/>
      <c r="B862" s="232" t="str">
        <f>IF(LEN(A862)=0,"",INDEX('Smelter Reference List'!$A:$A,MATCH($A862,'Smelter Reference List'!$E:$E,0)))</f>
        <v/>
      </c>
      <c r="C862" s="297" t="str">
        <f>IF(LEN(A862)=0,"",INDEX('Smelter Reference List'!$C:$C,MATCH($A862,'Smelter Reference List'!$E:$E,0)))</f>
        <v/>
      </c>
      <c r="D862" s="161" t="str">
        <f ca="1">IF(ISERROR($S862),"",OFFSET('Smelter Reference List'!$C$4,$S862-4,0)&amp;"")</f>
        <v/>
      </c>
      <c r="E862" s="161" t="str">
        <f ca="1">IF(ISERROR($S862),"",OFFSET('Smelter Reference List'!$D$4,$S862-4,0)&amp;"")</f>
        <v/>
      </c>
      <c r="F862" s="161" t="str">
        <f ca="1">IF(ISERROR($S862),"",OFFSET('Smelter Reference List'!$E$4,$S862-4,0))</f>
        <v/>
      </c>
      <c r="G862" s="161" t="str">
        <f ca="1">IF(C862=$U$4,"Enter smelter details", IF(ISERROR($S862),"",OFFSET('Smelter Reference List'!$F$4,$S862-4,0)))</f>
        <v/>
      </c>
      <c r="H862" s="247" t="str">
        <f ca="1">IF(ISERROR($S862),"",OFFSET('Smelter Reference List'!$G$4,$S862-4,0))</f>
        <v/>
      </c>
      <c r="I862" s="248" t="str">
        <f ca="1">IF(ISERROR($S862),"",OFFSET('Smelter Reference List'!$H$4,$S862-4,0))</f>
        <v/>
      </c>
      <c r="J862" s="248" t="str">
        <f ca="1">IF(ISERROR($S862),"",OFFSET('Smelter Reference List'!$I$4,$S862-4,0))</f>
        <v/>
      </c>
      <c r="K862" s="245"/>
      <c r="L862" s="245"/>
      <c r="M862" s="245"/>
      <c r="N862" s="245"/>
      <c r="O862" s="245"/>
      <c r="P862" s="245"/>
      <c r="Q862" s="246"/>
      <c r="R862" s="233"/>
      <c r="S862" s="234" t="e">
        <f>IF(C862="",NA(),MATCH($B862&amp;$C862,'Smelter Reference List'!$J:$J,0))</f>
        <v>#N/A</v>
      </c>
      <c r="T862" s="235"/>
      <c r="U862" s="235">
        <f t="shared" ca="1" si="28"/>
        <v>0</v>
      </c>
      <c r="V862" s="235"/>
      <c r="W862" s="235"/>
      <c r="Y862" s="228" t="str">
        <f t="shared" si="29"/>
        <v/>
      </c>
    </row>
    <row r="863" spans="1:25" s="228" customFormat="1" ht="20.25">
      <c r="A863" s="257"/>
      <c r="B863" s="232" t="str">
        <f>IF(LEN(A863)=0,"",INDEX('Smelter Reference List'!$A:$A,MATCH($A863,'Smelter Reference List'!$E:$E,0)))</f>
        <v/>
      </c>
      <c r="C863" s="297" t="str">
        <f>IF(LEN(A863)=0,"",INDEX('Smelter Reference List'!$C:$C,MATCH($A863,'Smelter Reference List'!$E:$E,0)))</f>
        <v/>
      </c>
      <c r="D863" s="161" t="str">
        <f ca="1">IF(ISERROR($S863),"",OFFSET('Smelter Reference List'!$C$4,$S863-4,0)&amp;"")</f>
        <v/>
      </c>
      <c r="E863" s="161" t="str">
        <f ca="1">IF(ISERROR($S863),"",OFFSET('Smelter Reference List'!$D$4,$S863-4,0)&amp;"")</f>
        <v/>
      </c>
      <c r="F863" s="161" t="str">
        <f ca="1">IF(ISERROR($S863),"",OFFSET('Smelter Reference List'!$E$4,$S863-4,0))</f>
        <v/>
      </c>
      <c r="G863" s="161" t="str">
        <f ca="1">IF(C863=$U$4,"Enter smelter details", IF(ISERROR($S863),"",OFFSET('Smelter Reference List'!$F$4,$S863-4,0)))</f>
        <v/>
      </c>
      <c r="H863" s="247" t="str">
        <f ca="1">IF(ISERROR($S863),"",OFFSET('Smelter Reference List'!$G$4,$S863-4,0))</f>
        <v/>
      </c>
      <c r="I863" s="248" t="str">
        <f ca="1">IF(ISERROR($S863),"",OFFSET('Smelter Reference List'!$H$4,$S863-4,0))</f>
        <v/>
      </c>
      <c r="J863" s="248" t="str">
        <f ca="1">IF(ISERROR($S863),"",OFFSET('Smelter Reference List'!$I$4,$S863-4,0))</f>
        <v/>
      </c>
      <c r="K863" s="245"/>
      <c r="L863" s="245"/>
      <c r="M863" s="245"/>
      <c r="N863" s="245"/>
      <c r="O863" s="245"/>
      <c r="P863" s="245"/>
      <c r="Q863" s="246"/>
      <c r="R863" s="233"/>
      <c r="S863" s="234" t="e">
        <f>IF(C863="",NA(),MATCH($B863&amp;$C863,'Smelter Reference List'!$J:$J,0))</f>
        <v>#N/A</v>
      </c>
      <c r="T863" s="235"/>
      <c r="U863" s="235">
        <f t="shared" ca="1" si="28"/>
        <v>0</v>
      </c>
      <c r="V863" s="235"/>
      <c r="W863" s="235"/>
      <c r="Y863" s="228" t="str">
        <f t="shared" si="29"/>
        <v/>
      </c>
    </row>
    <row r="864" spans="1:25" s="228" customFormat="1" ht="20.25">
      <c r="A864" s="257"/>
      <c r="B864" s="232" t="str">
        <f>IF(LEN(A864)=0,"",INDEX('Smelter Reference List'!$A:$A,MATCH($A864,'Smelter Reference List'!$E:$E,0)))</f>
        <v/>
      </c>
      <c r="C864" s="297" t="str">
        <f>IF(LEN(A864)=0,"",INDEX('Smelter Reference List'!$C:$C,MATCH($A864,'Smelter Reference List'!$E:$E,0)))</f>
        <v/>
      </c>
      <c r="D864" s="161" t="str">
        <f ca="1">IF(ISERROR($S864),"",OFFSET('Smelter Reference List'!$C$4,$S864-4,0)&amp;"")</f>
        <v/>
      </c>
      <c r="E864" s="161" t="str">
        <f ca="1">IF(ISERROR($S864),"",OFFSET('Smelter Reference List'!$D$4,$S864-4,0)&amp;"")</f>
        <v/>
      </c>
      <c r="F864" s="161" t="str">
        <f ca="1">IF(ISERROR($S864),"",OFFSET('Smelter Reference List'!$E$4,$S864-4,0))</f>
        <v/>
      </c>
      <c r="G864" s="161" t="str">
        <f ca="1">IF(C864=$U$4,"Enter smelter details", IF(ISERROR($S864),"",OFFSET('Smelter Reference List'!$F$4,$S864-4,0)))</f>
        <v/>
      </c>
      <c r="H864" s="247" t="str">
        <f ca="1">IF(ISERROR($S864),"",OFFSET('Smelter Reference List'!$G$4,$S864-4,0))</f>
        <v/>
      </c>
      <c r="I864" s="248" t="str">
        <f ca="1">IF(ISERROR($S864),"",OFFSET('Smelter Reference List'!$H$4,$S864-4,0))</f>
        <v/>
      </c>
      <c r="J864" s="248" t="str">
        <f ca="1">IF(ISERROR($S864),"",OFFSET('Smelter Reference List'!$I$4,$S864-4,0))</f>
        <v/>
      </c>
      <c r="K864" s="245"/>
      <c r="L864" s="245"/>
      <c r="M864" s="245"/>
      <c r="N864" s="245"/>
      <c r="O864" s="245"/>
      <c r="P864" s="245"/>
      <c r="Q864" s="246"/>
      <c r="R864" s="233"/>
      <c r="S864" s="234" t="e">
        <f>IF(C864="",NA(),MATCH($B864&amp;$C864,'Smelter Reference List'!$J:$J,0))</f>
        <v>#N/A</v>
      </c>
      <c r="T864" s="235"/>
      <c r="U864" s="235">
        <f t="shared" ca="1" si="28"/>
        <v>0</v>
      </c>
      <c r="V864" s="235"/>
      <c r="W864" s="235"/>
      <c r="Y864" s="228" t="str">
        <f t="shared" si="29"/>
        <v/>
      </c>
    </row>
    <row r="865" spans="1:25" s="228" customFormat="1" ht="20.25">
      <c r="A865" s="257"/>
      <c r="B865" s="232" t="str">
        <f>IF(LEN(A865)=0,"",INDEX('Smelter Reference List'!$A:$A,MATCH($A865,'Smelter Reference List'!$E:$E,0)))</f>
        <v/>
      </c>
      <c r="C865" s="297" t="str">
        <f>IF(LEN(A865)=0,"",INDEX('Smelter Reference List'!$C:$C,MATCH($A865,'Smelter Reference List'!$E:$E,0)))</f>
        <v/>
      </c>
      <c r="D865" s="161" t="str">
        <f ca="1">IF(ISERROR($S865),"",OFFSET('Smelter Reference List'!$C$4,$S865-4,0)&amp;"")</f>
        <v/>
      </c>
      <c r="E865" s="161" t="str">
        <f ca="1">IF(ISERROR($S865),"",OFFSET('Smelter Reference List'!$D$4,$S865-4,0)&amp;"")</f>
        <v/>
      </c>
      <c r="F865" s="161" t="str">
        <f ca="1">IF(ISERROR($S865),"",OFFSET('Smelter Reference List'!$E$4,$S865-4,0))</f>
        <v/>
      </c>
      <c r="G865" s="161" t="str">
        <f ca="1">IF(C865=$U$4,"Enter smelter details", IF(ISERROR($S865),"",OFFSET('Smelter Reference List'!$F$4,$S865-4,0)))</f>
        <v/>
      </c>
      <c r="H865" s="247" t="str">
        <f ca="1">IF(ISERROR($S865),"",OFFSET('Smelter Reference List'!$G$4,$S865-4,0))</f>
        <v/>
      </c>
      <c r="I865" s="248" t="str">
        <f ca="1">IF(ISERROR($S865),"",OFFSET('Smelter Reference List'!$H$4,$S865-4,0))</f>
        <v/>
      </c>
      <c r="J865" s="248" t="str">
        <f ca="1">IF(ISERROR($S865),"",OFFSET('Smelter Reference List'!$I$4,$S865-4,0))</f>
        <v/>
      </c>
      <c r="K865" s="245"/>
      <c r="L865" s="245"/>
      <c r="M865" s="245"/>
      <c r="N865" s="245"/>
      <c r="O865" s="245"/>
      <c r="P865" s="245"/>
      <c r="Q865" s="246"/>
      <c r="R865" s="233"/>
      <c r="S865" s="234" t="e">
        <f>IF(C865="",NA(),MATCH($B865&amp;$C865,'Smelter Reference List'!$J:$J,0))</f>
        <v>#N/A</v>
      </c>
      <c r="T865" s="235"/>
      <c r="U865" s="235">
        <f t="shared" ca="1" si="28"/>
        <v>0</v>
      </c>
      <c r="V865" s="235"/>
      <c r="W865" s="235"/>
      <c r="Y865" s="228" t="str">
        <f t="shared" si="29"/>
        <v/>
      </c>
    </row>
    <row r="866" spans="1:25" s="228" customFormat="1" ht="20.25">
      <c r="A866" s="257"/>
      <c r="B866" s="232" t="str">
        <f>IF(LEN(A866)=0,"",INDEX('Smelter Reference List'!$A:$A,MATCH($A866,'Smelter Reference List'!$E:$E,0)))</f>
        <v/>
      </c>
      <c r="C866" s="297" t="str">
        <f>IF(LEN(A866)=0,"",INDEX('Smelter Reference List'!$C:$C,MATCH($A866,'Smelter Reference List'!$E:$E,0)))</f>
        <v/>
      </c>
      <c r="D866" s="161" t="str">
        <f ca="1">IF(ISERROR($S866),"",OFFSET('Smelter Reference List'!$C$4,$S866-4,0)&amp;"")</f>
        <v/>
      </c>
      <c r="E866" s="161" t="str">
        <f ca="1">IF(ISERROR($S866),"",OFFSET('Smelter Reference List'!$D$4,$S866-4,0)&amp;"")</f>
        <v/>
      </c>
      <c r="F866" s="161" t="str">
        <f ca="1">IF(ISERROR($S866),"",OFFSET('Smelter Reference List'!$E$4,$S866-4,0))</f>
        <v/>
      </c>
      <c r="G866" s="161" t="str">
        <f ca="1">IF(C866=$U$4,"Enter smelter details", IF(ISERROR($S866),"",OFFSET('Smelter Reference List'!$F$4,$S866-4,0)))</f>
        <v/>
      </c>
      <c r="H866" s="247" t="str">
        <f ca="1">IF(ISERROR($S866),"",OFFSET('Smelter Reference List'!$G$4,$S866-4,0))</f>
        <v/>
      </c>
      <c r="I866" s="248" t="str">
        <f ca="1">IF(ISERROR($S866),"",OFFSET('Smelter Reference List'!$H$4,$S866-4,0))</f>
        <v/>
      </c>
      <c r="J866" s="248" t="str">
        <f ca="1">IF(ISERROR($S866),"",OFFSET('Smelter Reference List'!$I$4,$S866-4,0))</f>
        <v/>
      </c>
      <c r="K866" s="245"/>
      <c r="L866" s="245"/>
      <c r="M866" s="245"/>
      <c r="N866" s="245"/>
      <c r="O866" s="245"/>
      <c r="P866" s="245"/>
      <c r="Q866" s="246"/>
      <c r="R866" s="233"/>
      <c r="S866" s="234" t="e">
        <f>IF(C866="",NA(),MATCH($B866&amp;$C866,'Smelter Reference List'!$J:$J,0))</f>
        <v>#N/A</v>
      </c>
      <c r="T866" s="235"/>
      <c r="U866" s="235">
        <f t="shared" ca="1" si="28"/>
        <v>0</v>
      </c>
      <c r="V866" s="235"/>
      <c r="W866" s="235"/>
      <c r="Y866" s="228" t="str">
        <f t="shared" si="29"/>
        <v/>
      </c>
    </row>
    <row r="867" spans="1:25" s="228" customFormat="1" ht="20.25">
      <c r="A867" s="257"/>
      <c r="B867" s="232" t="str">
        <f>IF(LEN(A867)=0,"",INDEX('Smelter Reference List'!$A:$A,MATCH($A867,'Smelter Reference List'!$E:$E,0)))</f>
        <v/>
      </c>
      <c r="C867" s="297" t="str">
        <f>IF(LEN(A867)=0,"",INDEX('Smelter Reference List'!$C:$C,MATCH($A867,'Smelter Reference List'!$E:$E,0)))</f>
        <v/>
      </c>
      <c r="D867" s="161" t="str">
        <f ca="1">IF(ISERROR($S867),"",OFFSET('Smelter Reference List'!$C$4,$S867-4,0)&amp;"")</f>
        <v/>
      </c>
      <c r="E867" s="161" t="str">
        <f ca="1">IF(ISERROR($S867),"",OFFSET('Smelter Reference List'!$D$4,$S867-4,0)&amp;"")</f>
        <v/>
      </c>
      <c r="F867" s="161" t="str">
        <f ca="1">IF(ISERROR($S867),"",OFFSET('Smelter Reference List'!$E$4,$S867-4,0))</f>
        <v/>
      </c>
      <c r="G867" s="161" t="str">
        <f ca="1">IF(C867=$U$4,"Enter smelter details", IF(ISERROR($S867),"",OFFSET('Smelter Reference List'!$F$4,$S867-4,0)))</f>
        <v/>
      </c>
      <c r="H867" s="247" t="str">
        <f ca="1">IF(ISERROR($S867),"",OFFSET('Smelter Reference List'!$G$4,$S867-4,0))</f>
        <v/>
      </c>
      <c r="I867" s="248" t="str">
        <f ca="1">IF(ISERROR($S867),"",OFFSET('Smelter Reference List'!$H$4,$S867-4,0))</f>
        <v/>
      </c>
      <c r="J867" s="248" t="str">
        <f ca="1">IF(ISERROR($S867),"",OFFSET('Smelter Reference List'!$I$4,$S867-4,0))</f>
        <v/>
      </c>
      <c r="K867" s="245"/>
      <c r="L867" s="245"/>
      <c r="M867" s="245"/>
      <c r="N867" s="245"/>
      <c r="O867" s="245"/>
      <c r="P867" s="245"/>
      <c r="Q867" s="246"/>
      <c r="R867" s="233"/>
      <c r="S867" s="234" t="e">
        <f>IF(C867="",NA(),MATCH($B867&amp;$C867,'Smelter Reference List'!$J:$J,0))</f>
        <v>#N/A</v>
      </c>
      <c r="T867" s="235"/>
      <c r="U867" s="235">
        <f t="shared" ca="1" si="28"/>
        <v>0</v>
      </c>
      <c r="V867" s="235"/>
      <c r="W867" s="235"/>
      <c r="Y867" s="228" t="str">
        <f t="shared" si="29"/>
        <v/>
      </c>
    </row>
    <row r="868" spans="1:25" s="228" customFormat="1" ht="20.25">
      <c r="A868" s="257"/>
      <c r="B868" s="232" t="str">
        <f>IF(LEN(A868)=0,"",INDEX('Smelter Reference List'!$A:$A,MATCH($A868,'Smelter Reference List'!$E:$E,0)))</f>
        <v/>
      </c>
      <c r="C868" s="297" t="str">
        <f>IF(LEN(A868)=0,"",INDEX('Smelter Reference List'!$C:$C,MATCH($A868,'Smelter Reference List'!$E:$E,0)))</f>
        <v/>
      </c>
      <c r="D868" s="161" t="str">
        <f ca="1">IF(ISERROR($S868),"",OFFSET('Smelter Reference List'!$C$4,$S868-4,0)&amp;"")</f>
        <v/>
      </c>
      <c r="E868" s="161" t="str">
        <f ca="1">IF(ISERROR($S868),"",OFFSET('Smelter Reference List'!$D$4,$S868-4,0)&amp;"")</f>
        <v/>
      </c>
      <c r="F868" s="161" t="str">
        <f ca="1">IF(ISERROR($S868),"",OFFSET('Smelter Reference List'!$E$4,$S868-4,0))</f>
        <v/>
      </c>
      <c r="G868" s="161" t="str">
        <f ca="1">IF(C868=$U$4,"Enter smelter details", IF(ISERROR($S868),"",OFFSET('Smelter Reference List'!$F$4,$S868-4,0)))</f>
        <v/>
      </c>
      <c r="H868" s="247" t="str">
        <f ca="1">IF(ISERROR($S868),"",OFFSET('Smelter Reference List'!$G$4,$S868-4,0))</f>
        <v/>
      </c>
      <c r="I868" s="248" t="str">
        <f ca="1">IF(ISERROR($S868),"",OFFSET('Smelter Reference List'!$H$4,$S868-4,0))</f>
        <v/>
      </c>
      <c r="J868" s="248" t="str">
        <f ca="1">IF(ISERROR($S868),"",OFFSET('Smelter Reference List'!$I$4,$S868-4,0))</f>
        <v/>
      </c>
      <c r="K868" s="245"/>
      <c r="L868" s="245"/>
      <c r="M868" s="245"/>
      <c r="N868" s="245"/>
      <c r="O868" s="245"/>
      <c r="P868" s="245"/>
      <c r="Q868" s="246"/>
      <c r="R868" s="233"/>
      <c r="S868" s="234" t="e">
        <f>IF(C868="",NA(),MATCH($B868&amp;$C868,'Smelter Reference List'!$J:$J,0))</f>
        <v>#N/A</v>
      </c>
      <c r="T868" s="235"/>
      <c r="U868" s="235">
        <f t="shared" ca="1" si="28"/>
        <v>0</v>
      </c>
      <c r="V868" s="235"/>
      <c r="W868" s="235"/>
      <c r="Y868" s="228" t="str">
        <f t="shared" si="29"/>
        <v/>
      </c>
    </row>
    <row r="869" spans="1:25" s="228" customFormat="1" ht="20.25">
      <c r="A869" s="257"/>
      <c r="B869" s="232" t="str">
        <f>IF(LEN(A869)=0,"",INDEX('Smelter Reference List'!$A:$A,MATCH($A869,'Smelter Reference List'!$E:$E,0)))</f>
        <v/>
      </c>
      <c r="C869" s="297" t="str">
        <f>IF(LEN(A869)=0,"",INDEX('Smelter Reference List'!$C:$C,MATCH($A869,'Smelter Reference List'!$E:$E,0)))</f>
        <v/>
      </c>
      <c r="D869" s="161" t="str">
        <f ca="1">IF(ISERROR($S869),"",OFFSET('Smelter Reference List'!$C$4,$S869-4,0)&amp;"")</f>
        <v/>
      </c>
      <c r="E869" s="161" t="str">
        <f ca="1">IF(ISERROR($S869),"",OFFSET('Smelter Reference List'!$D$4,$S869-4,0)&amp;"")</f>
        <v/>
      </c>
      <c r="F869" s="161" t="str">
        <f ca="1">IF(ISERROR($S869),"",OFFSET('Smelter Reference List'!$E$4,$S869-4,0))</f>
        <v/>
      </c>
      <c r="G869" s="161" t="str">
        <f ca="1">IF(C869=$U$4,"Enter smelter details", IF(ISERROR($S869),"",OFFSET('Smelter Reference List'!$F$4,$S869-4,0)))</f>
        <v/>
      </c>
      <c r="H869" s="247" t="str">
        <f ca="1">IF(ISERROR($S869),"",OFFSET('Smelter Reference List'!$G$4,$S869-4,0))</f>
        <v/>
      </c>
      <c r="I869" s="248" t="str">
        <f ca="1">IF(ISERROR($S869),"",OFFSET('Smelter Reference List'!$H$4,$S869-4,0))</f>
        <v/>
      </c>
      <c r="J869" s="248" t="str">
        <f ca="1">IF(ISERROR($S869),"",OFFSET('Smelter Reference List'!$I$4,$S869-4,0))</f>
        <v/>
      </c>
      <c r="K869" s="245"/>
      <c r="L869" s="245"/>
      <c r="M869" s="245"/>
      <c r="N869" s="245"/>
      <c r="O869" s="245"/>
      <c r="P869" s="245"/>
      <c r="Q869" s="246"/>
      <c r="R869" s="233"/>
      <c r="S869" s="234" t="e">
        <f>IF(C869="",NA(),MATCH($B869&amp;$C869,'Smelter Reference List'!$J:$J,0))</f>
        <v>#N/A</v>
      </c>
      <c r="T869" s="235"/>
      <c r="U869" s="235">
        <f t="shared" ca="1" si="28"/>
        <v>0</v>
      </c>
      <c r="V869" s="235"/>
      <c r="W869" s="235"/>
      <c r="Y869" s="228" t="str">
        <f t="shared" si="29"/>
        <v/>
      </c>
    </row>
    <row r="870" spans="1:25" s="228" customFormat="1" ht="20.25">
      <c r="A870" s="257"/>
      <c r="B870" s="232" t="str">
        <f>IF(LEN(A870)=0,"",INDEX('Smelter Reference List'!$A:$A,MATCH($A870,'Smelter Reference List'!$E:$E,0)))</f>
        <v/>
      </c>
      <c r="C870" s="297" t="str">
        <f>IF(LEN(A870)=0,"",INDEX('Smelter Reference List'!$C:$C,MATCH($A870,'Smelter Reference List'!$E:$E,0)))</f>
        <v/>
      </c>
      <c r="D870" s="161" t="str">
        <f ca="1">IF(ISERROR($S870),"",OFFSET('Smelter Reference List'!$C$4,$S870-4,0)&amp;"")</f>
        <v/>
      </c>
      <c r="E870" s="161" t="str">
        <f ca="1">IF(ISERROR($S870),"",OFFSET('Smelter Reference List'!$D$4,$S870-4,0)&amp;"")</f>
        <v/>
      </c>
      <c r="F870" s="161" t="str">
        <f ca="1">IF(ISERROR($S870),"",OFFSET('Smelter Reference List'!$E$4,$S870-4,0))</f>
        <v/>
      </c>
      <c r="G870" s="161" t="str">
        <f ca="1">IF(C870=$U$4,"Enter smelter details", IF(ISERROR($S870),"",OFFSET('Smelter Reference List'!$F$4,$S870-4,0)))</f>
        <v/>
      </c>
      <c r="H870" s="247" t="str">
        <f ca="1">IF(ISERROR($S870),"",OFFSET('Smelter Reference List'!$G$4,$S870-4,0))</f>
        <v/>
      </c>
      <c r="I870" s="248" t="str">
        <f ca="1">IF(ISERROR($S870),"",OFFSET('Smelter Reference List'!$H$4,$S870-4,0))</f>
        <v/>
      </c>
      <c r="J870" s="248" t="str">
        <f ca="1">IF(ISERROR($S870),"",OFFSET('Smelter Reference List'!$I$4,$S870-4,0))</f>
        <v/>
      </c>
      <c r="K870" s="245"/>
      <c r="L870" s="245"/>
      <c r="M870" s="245"/>
      <c r="N870" s="245"/>
      <c r="O870" s="245"/>
      <c r="P870" s="245"/>
      <c r="Q870" s="246"/>
      <c r="R870" s="233"/>
      <c r="S870" s="234" t="e">
        <f>IF(C870="",NA(),MATCH($B870&amp;$C870,'Smelter Reference List'!$J:$J,0))</f>
        <v>#N/A</v>
      </c>
      <c r="T870" s="235"/>
      <c r="U870" s="235">
        <f t="shared" ca="1" si="28"/>
        <v>0</v>
      </c>
      <c r="V870" s="235"/>
      <c r="W870" s="235"/>
      <c r="Y870" s="228" t="str">
        <f t="shared" si="29"/>
        <v/>
      </c>
    </row>
    <row r="871" spans="1:25" s="228" customFormat="1" ht="20.25">
      <c r="A871" s="257"/>
      <c r="B871" s="232" t="str">
        <f>IF(LEN(A871)=0,"",INDEX('Smelter Reference List'!$A:$A,MATCH($A871,'Smelter Reference List'!$E:$E,0)))</f>
        <v/>
      </c>
      <c r="C871" s="297" t="str">
        <f>IF(LEN(A871)=0,"",INDEX('Smelter Reference List'!$C:$C,MATCH($A871,'Smelter Reference List'!$E:$E,0)))</f>
        <v/>
      </c>
      <c r="D871" s="161" t="str">
        <f ca="1">IF(ISERROR($S871),"",OFFSET('Smelter Reference List'!$C$4,$S871-4,0)&amp;"")</f>
        <v/>
      </c>
      <c r="E871" s="161" t="str">
        <f ca="1">IF(ISERROR($S871),"",OFFSET('Smelter Reference List'!$D$4,$S871-4,0)&amp;"")</f>
        <v/>
      </c>
      <c r="F871" s="161" t="str">
        <f ca="1">IF(ISERROR($S871),"",OFFSET('Smelter Reference List'!$E$4,$S871-4,0))</f>
        <v/>
      </c>
      <c r="G871" s="161" t="str">
        <f ca="1">IF(C871=$U$4,"Enter smelter details", IF(ISERROR($S871),"",OFFSET('Smelter Reference List'!$F$4,$S871-4,0)))</f>
        <v/>
      </c>
      <c r="H871" s="247" t="str">
        <f ca="1">IF(ISERROR($S871),"",OFFSET('Smelter Reference List'!$G$4,$S871-4,0))</f>
        <v/>
      </c>
      <c r="I871" s="248" t="str">
        <f ca="1">IF(ISERROR($S871),"",OFFSET('Smelter Reference List'!$H$4,$S871-4,0))</f>
        <v/>
      </c>
      <c r="J871" s="248" t="str">
        <f ca="1">IF(ISERROR($S871),"",OFFSET('Smelter Reference List'!$I$4,$S871-4,0))</f>
        <v/>
      </c>
      <c r="K871" s="245"/>
      <c r="L871" s="245"/>
      <c r="M871" s="245"/>
      <c r="N871" s="245"/>
      <c r="O871" s="245"/>
      <c r="P871" s="245"/>
      <c r="Q871" s="246"/>
      <c r="R871" s="233"/>
      <c r="S871" s="234" t="e">
        <f>IF(C871="",NA(),MATCH($B871&amp;$C871,'Smelter Reference List'!$J:$J,0))</f>
        <v>#N/A</v>
      </c>
      <c r="T871" s="235"/>
      <c r="U871" s="235">
        <f t="shared" ca="1" si="28"/>
        <v>0</v>
      </c>
      <c r="V871" s="235"/>
      <c r="W871" s="235"/>
      <c r="Y871" s="228" t="str">
        <f t="shared" si="29"/>
        <v/>
      </c>
    </row>
    <row r="872" spans="1:25" s="228" customFormat="1" ht="20.25">
      <c r="A872" s="257"/>
      <c r="B872" s="232" t="str">
        <f>IF(LEN(A872)=0,"",INDEX('Smelter Reference List'!$A:$A,MATCH($A872,'Smelter Reference List'!$E:$E,0)))</f>
        <v/>
      </c>
      <c r="C872" s="297" t="str">
        <f>IF(LEN(A872)=0,"",INDEX('Smelter Reference List'!$C:$C,MATCH($A872,'Smelter Reference List'!$E:$E,0)))</f>
        <v/>
      </c>
      <c r="D872" s="161" t="str">
        <f ca="1">IF(ISERROR($S872),"",OFFSET('Smelter Reference List'!$C$4,$S872-4,0)&amp;"")</f>
        <v/>
      </c>
      <c r="E872" s="161" t="str">
        <f ca="1">IF(ISERROR($S872),"",OFFSET('Smelter Reference List'!$D$4,$S872-4,0)&amp;"")</f>
        <v/>
      </c>
      <c r="F872" s="161" t="str">
        <f ca="1">IF(ISERROR($S872),"",OFFSET('Smelter Reference List'!$E$4,$S872-4,0))</f>
        <v/>
      </c>
      <c r="G872" s="161" t="str">
        <f ca="1">IF(C872=$U$4,"Enter smelter details", IF(ISERROR($S872),"",OFFSET('Smelter Reference List'!$F$4,$S872-4,0)))</f>
        <v/>
      </c>
      <c r="H872" s="247" t="str">
        <f ca="1">IF(ISERROR($S872),"",OFFSET('Smelter Reference List'!$G$4,$S872-4,0))</f>
        <v/>
      </c>
      <c r="I872" s="248" t="str">
        <f ca="1">IF(ISERROR($S872),"",OFFSET('Smelter Reference List'!$H$4,$S872-4,0))</f>
        <v/>
      </c>
      <c r="J872" s="248" t="str">
        <f ca="1">IF(ISERROR($S872),"",OFFSET('Smelter Reference List'!$I$4,$S872-4,0))</f>
        <v/>
      </c>
      <c r="K872" s="245"/>
      <c r="L872" s="245"/>
      <c r="M872" s="245"/>
      <c r="N872" s="245"/>
      <c r="O872" s="245"/>
      <c r="P872" s="245"/>
      <c r="Q872" s="246"/>
      <c r="R872" s="233"/>
      <c r="S872" s="234" t="e">
        <f>IF(C872="",NA(),MATCH($B872&amp;$C872,'Smelter Reference List'!$J:$J,0))</f>
        <v>#N/A</v>
      </c>
      <c r="T872" s="235"/>
      <c r="U872" s="235">
        <f t="shared" ca="1" si="28"/>
        <v>0</v>
      </c>
      <c r="V872" s="235"/>
      <c r="W872" s="235"/>
      <c r="Y872" s="228" t="str">
        <f t="shared" si="29"/>
        <v/>
      </c>
    </row>
    <row r="873" spans="1:25" s="228" customFormat="1" ht="20.25">
      <c r="A873" s="257"/>
      <c r="B873" s="232" t="str">
        <f>IF(LEN(A873)=0,"",INDEX('Smelter Reference List'!$A:$A,MATCH($A873,'Smelter Reference List'!$E:$E,0)))</f>
        <v/>
      </c>
      <c r="C873" s="297" t="str">
        <f>IF(LEN(A873)=0,"",INDEX('Smelter Reference List'!$C:$C,MATCH($A873,'Smelter Reference List'!$E:$E,0)))</f>
        <v/>
      </c>
      <c r="D873" s="161" t="str">
        <f ca="1">IF(ISERROR($S873),"",OFFSET('Smelter Reference List'!$C$4,$S873-4,0)&amp;"")</f>
        <v/>
      </c>
      <c r="E873" s="161" t="str">
        <f ca="1">IF(ISERROR($S873),"",OFFSET('Smelter Reference List'!$D$4,$S873-4,0)&amp;"")</f>
        <v/>
      </c>
      <c r="F873" s="161" t="str">
        <f ca="1">IF(ISERROR($S873),"",OFFSET('Smelter Reference List'!$E$4,$S873-4,0))</f>
        <v/>
      </c>
      <c r="G873" s="161" t="str">
        <f ca="1">IF(C873=$U$4,"Enter smelter details", IF(ISERROR($S873),"",OFFSET('Smelter Reference List'!$F$4,$S873-4,0)))</f>
        <v/>
      </c>
      <c r="H873" s="247" t="str">
        <f ca="1">IF(ISERROR($S873),"",OFFSET('Smelter Reference List'!$G$4,$S873-4,0))</f>
        <v/>
      </c>
      <c r="I873" s="248" t="str">
        <f ca="1">IF(ISERROR($S873),"",OFFSET('Smelter Reference List'!$H$4,$S873-4,0))</f>
        <v/>
      </c>
      <c r="J873" s="248" t="str">
        <f ca="1">IF(ISERROR($S873),"",OFFSET('Smelter Reference List'!$I$4,$S873-4,0))</f>
        <v/>
      </c>
      <c r="K873" s="245"/>
      <c r="L873" s="245"/>
      <c r="M873" s="245"/>
      <c r="N873" s="245"/>
      <c r="O873" s="245"/>
      <c r="P873" s="245"/>
      <c r="Q873" s="246"/>
      <c r="R873" s="233"/>
      <c r="S873" s="234" t="e">
        <f>IF(C873="",NA(),MATCH($B873&amp;$C873,'Smelter Reference List'!$J:$J,0))</f>
        <v>#N/A</v>
      </c>
      <c r="T873" s="235"/>
      <c r="U873" s="235">
        <f t="shared" ca="1" si="28"/>
        <v>0</v>
      </c>
      <c r="V873" s="235"/>
      <c r="W873" s="235"/>
      <c r="Y873" s="228" t="str">
        <f t="shared" si="29"/>
        <v/>
      </c>
    </row>
    <row r="874" spans="1:25" s="228" customFormat="1" ht="20.25">
      <c r="A874" s="257"/>
      <c r="B874" s="232" t="str">
        <f>IF(LEN(A874)=0,"",INDEX('Smelter Reference List'!$A:$A,MATCH($A874,'Smelter Reference List'!$E:$E,0)))</f>
        <v/>
      </c>
      <c r="C874" s="297" t="str">
        <f>IF(LEN(A874)=0,"",INDEX('Smelter Reference List'!$C:$C,MATCH($A874,'Smelter Reference List'!$E:$E,0)))</f>
        <v/>
      </c>
      <c r="D874" s="161" t="str">
        <f ca="1">IF(ISERROR($S874),"",OFFSET('Smelter Reference List'!$C$4,$S874-4,0)&amp;"")</f>
        <v/>
      </c>
      <c r="E874" s="161" t="str">
        <f ca="1">IF(ISERROR($S874),"",OFFSET('Smelter Reference List'!$D$4,$S874-4,0)&amp;"")</f>
        <v/>
      </c>
      <c r="F874" s="161" t="str">
        <f ca="1">IF(ISERROR($S874),"",OFFSET('Smelter Reference List'!$E$4,$S874-4,0))</f>
        <v/>
      </c>
      <c r="G874" s="161" t="str">
        <f ca="1">IF(C874=$U$4,"Enter smelter details", IF(ISERROR($S874),"",OFFSET('Smelter Reference List'!$F$4,$S874-4,0)))</f>
        <v/>
      </c>
      <c r="H874" s="247" t="str">
        <f ca="1">IF(ISERROR($S874),"",OFFSET('Smelter Reference List'!$G$4,$S874-4,0))</f>
        <v/>
      </c>
      <c r="I874" s="248" t="str">
        <f ca="1">IF(ISERROR($S874),"",OFFSET('Smelter Reference List'!$H$4,$S874-4,0))</f>
        <v/>
      </c>
      <c r="J874" s="248" t="str">
        <f ca="1">IF(ISERROR($S874),"",OFFSET('Smelter Reference List'!$I$4,$S874-4,0))</f>
        <v/>
      </c>
      <c r="K874" s="245"/>
      <c r="L874" s="245"/>
      <c r="M874" s="245"/>
      <c r="N874" s="245"/>
      <c r="O874" s="245"/>
      <c r="P874" s="245"/>
      <c r="Q874" s="246"/>
      <c r="R874" s="233"/>
      <c r="S874" s="234" t="e">
        <f>IF(C874="",NA(),MATCH($B874&amp;$C874,'Smelter Reference List'!$J:$J,0))</f>
        <v>#N/A</v>
      </c>
      <c r="T874" s="235"/>
      <c r="U874" s="235">
        <f t="shared" ca="1" si="28"/>
        <v>0</v>
      </c>
      <c r="V874" s="235"/>
      <c r="W874" s="235"/>
      <c r="Y874" s="228" t="str">
        <f t="shared" si="29"/>
        <v/>
      </c>
    </row>
    <row r="875" spans="1:25" s="228" customFormat="1" ht="20.25">
      <c r="A875" s="257"/>
      <c r="B875" s="232" t="str">
        <f>IF(LEN(A875)=0,"",INDEX('Smelter Reference List'!$A:$A,MATCH($A875,'Smelter Reference List'!$E:$E,0)))</f>
        <v/>
      </c>
      <c r="C875" s="297" t="str">
        <f>IF(LEN(A875)=0,"",INDEX('Smelter Reference List'!$C:$C,MATCH($A875,'Smelter Reference List'!$E:$E,0)))</f>
        <v/>
      </c>
      <c r="D875" s="161" t="str">
        <f ca="1">IF(ISERROR($S875),"",OFFSET('Smelter Reference List'!$C$4,$S875-4,0)&amp;"")</f>
        <v/>
      </c>
      <c r="E875" s="161" t="str">
        <f ca="1">IF(ISERROR($S875),"",OFFSET('Smelter Reference List'!$D$4,$S875-4,0)&amp;"")</f>
        <v/>
      </c>
      <c r="F875" s="161" t="str">
        <f ca="1">IF(ISERROR($S875),"",OFFSET('Smelter Reference List'!$E$4,$S875-4,0))</f>
        <v/>
      </c>
      <c r="G875" s="161" t="str">
        <f ca="1">IF(C875=$U$4,"Enter smelter details", IF(ISERROR($S875),"",OFFSET('Smelter Reference List'!$F$4,$S875-4,0)))</f>
        <v/>
      </c>
      <c r="H875" s="247" t="str">
        <f ca="1">IF(ISERROR($S875),"",OFFSET('Smelter Reference List'!$G$4,$S875-4,0))</f>
        <v/>
      </c>
      <c r="I875" s="248" t="str">
        <f ca="1">IF(ISERROR($S875),"",OFFSET('Smelter Reference List'!$H$4,$S875-4,0))</f>
        <v/>
      </c>
      <c r="J875" s="248" t="str">
        <f ca="1">IF(ISERROR($S875),"",OFFSET('Smelter Reference List'!$I$4,$S875-4,0))</f>
        <v/>
      </c>
      <c r="K875" s="245"/>
      <c r="L875" s="245"/>
      <c r="M875" s="245"/>
      <c r="N875" s="245"/>
      <c r="O875" s="245"/>
      <c r="P875" s="245"/>
      <c r="Q875" s="246"/>
      <c r="R875" s="233"/>
      <c r="S875" s="234" t="e">
        <f>IF(C875="",NA(),MATCH($B875&amp;$C875,'Smelter Reference List'!$J:$J,0))</f>
        <v>#N/A</v>
      </c>
      <c r="T875" s="235"/>
      <c r="U875" s="235">
        <f t="shared" ca="1" si="28"/>
        <v>0</v>
      </c>
      <c r="V875" s="235"/>
      <c r="W875" s="235"/>
      <c r="Y875" s="228" t="str">
        <f t="shared" si="29"/>
        <v/>
      </c>
    </row>
    <row r="876" spans="1:25" s="228" customFormat="1" ht="20.25">
      <c r="A876" s="257"/>
      <c r="B876" s="232" t="str">
        <f>IF(LEN(A876)=0,"",INDEX('Smelter Reference List'!$A:$A,MATCH($A876,'Smelter Reference List'!$E:$E,0)))</f>
        <v/>
      </c>
      <c r="C876" s="297" t="str">
        <f>IF(LEN(A876)=0,"",INDEX('Smelter Reference List'!$C:$C,MATCH($A876,'Smelter Reference List'!$E:$E,0)))</f>
        <v/>
      </c>
      <c r="D876" s="161" t="str">
        <f ca="1">IF(ISERROR($S876),"",OFFSET('Smelter Reference List'!$C$4,$S876-4,0)&amp;"")</f>
        <v/>
      </c>
      <c r="E876" s="161" t="str">
        <f ca="1">IF(ISERROR($S876),"",OFFSET('Smelter Reference List'!$D$4,$S876-4,0)&amp;"")</f>
        <v/>
      </c>
      <c r="F876" s="161" t="str">
        <f ca="1">IF(ISERROR($S876),"",OFFSET('Smelter Reference List'!$E$4,$S876-4,0))</f>
        <v/>
      </c>
      <c r="G876" s="161" t="str">
        <f ca="1">IF(C876=$U$4,"Enter smelter details", IF(ISERROR($S876),"",OFFSET('Smelter Reference List'!$F$4,$S876-4,0)))</f>
        <v/>
      </c>
      <c r="H876" s="247" t="str">
        <f ca="1">IF(ISERROR($S876),"",OFFSET('Smelter Reference List'!$G$4,$S876-4,0))</f>
        <v/>
      </c>
      <c r="I876" s="248" t="str">
        <f ca="1">IF(ISERROR($S876),"",OFFSET('Smelter Reference List'!$H$4,$S876-4,0))</f>
        <v/>
      </c>
      <c r="J876" s="248" t="str">
        <f ca="1">IF(ISERROR($S876),"",OFFSET('Smelter Reference List'!$I$4,$S876-4,0))</f>
        <v/>
      </c>
      <c r="K876" s="245"/>
      <c r="L876" s="245"/>
      <c r="M876" s="245"/>
      <c r="N876" s="245"/>
      <c r="O876" s="245"/>
      <c r="P876" s="245"/>
      <c r="Q876" s="246"/>
      <c r="R876" s="233"/>
      <c r="S876" s="234" t="e">
        <f>IF(C876="",NA(),MATCH($B876&amp;$C876,'Smelter Reference List'!$J:$J,0))</f>
        <v>#N/A</v>
      </c>
      <c r="T876" s="235"/>
      <c r="U876" s="235">
        <f t="shared" ca="1" si="28"/>
        <v>0</v>
      </c>
      <c r="V876" s="235"/>
      <c r="W876" s="235"/>
      <c r="Y876" s="228" t="str">
        <f t="shared" si="29"/>
        <v/>
      </c>
    </row>
    <row r="877" spans="1:25" s="228" customFormat="1" ht="20.25">
      <c r="A877" s="257"/>
      <c r="B877" s="232" t="str">
        <f>IF(LEN(A877)=0,"",INDEX('Smelter Reference List'!$A:$A,MATCH($A877,'Smelter Reference List'!$E:$E,0)))</f>
        <v/>
      </c>
      <c r="C877" s="297" t="str">
        <f>IF(LEN(A877)=0,"",INDEX('Smelter Reference List'!$C:$C,MATCH($A877,'Smelter Reference List'!$E:$E,0)))</f>
        <v/>
      </c>
      <c r="D877" s="161" t="str">
        <f ca="1">IF(ISERROR($S877),"",OFFSET('Smelter Reference List'!$C$4,$S877-4,0)&amp;"")</f>
        <v/>
      </c>
      <c r="E877" s="161" t="str">
        <f ca="1">IF(ISERROR($S877),"",OFFSET('Smelter Reference List'!$D$4,$S877-4,0)&amp;"")</f>
        <v/>
      </c>
      <c r="F877" s="161" t="str">
        <f ca="1">IF(ISERROR($S877),"",OFFSET('Smelter Reference List'!$E$4,$S877-4,0))</f>
        <v/>
      </c>
      <c r="G877" s="161" t="str">
        <f ca="1">IF(C877=$U$4,"Enter smelter details", IF(ISERROR($S877),"",OFFSET('Smelter Reference List'!$F$4,$S877-4,0)))</f>
        <v/>
      </c>
      <c r="H877" s="247" t="str">
        <f ca="1">IF(ISERROR($S877),"",OFFSET('Smelter Reference List'!$G$4,$S877-4,0))</f>
        <v/>
      </c>
      <c r="I877" s="248" t="str">
        <f ca="1">IF(ISERROR($S877),"",OFFSET('Smelter Reference List'!$H$4,$S877-4,0))</f>
        <v/>
      </c>
      <c r="J877" s="248" t="str">
        <f ca="1">IF(ISERROR($S877),"",OFFSET('Smelter Reference List'!$I$4,$S877-4,0))</f>
        <v/>
      </c>
      <c r="K877" s="245"/>
      <c r="L877" s="245"/>
      <c r="M877" s="245"/>
      <c r="N877" s="245"/>
      <c r="O877" s="245"/>
      <c r="P877" s="245"/>
      <c r="Q877" s="246"/>
      <c r="R877" s="233"/>
      <c r="S877" s="234" t="e">
        <f>IF(C877="",NA(),MATCH($B877&amp;$C877,'Smelter Reference List'!$J:$J,0))</f>
        <v>#N/A</v>
      </c>
      <c r="T877" s="235"/>
      <c r="U877" s="235">
        <f t="shared" ca="1" si="28"/>
        <v>0</v>
      </c>
      <c r="V877" s="235"/>
      <c r="W877" s="235"/>
      <c r="Y877" s="228" t="str">
        <f t="shared" si="29"/>
        <v/>
      </c>
    </row>
    <row r="878" spans="1:25" s="228" customFormat="1" ht="20.25">
      <c r="A878" s="257"/>
      <c r="B878" s="232" t="str">
        <f>IF(LEN(A878)=0,"",INDEX('Smelter Reference List'!$A:$A,MATCH($A878,'Smelter Reference List'!$E:$E,0)))</f>
        <v/>
      </c>
      <c r="C878" s="297" t="str">
        <f>IF(LEN(A878)=0,"",INDEX('Smelter Reference List'!$C:$C,MATCH($A878,'Smelter Reference List'!$E:$E,0)))</f>
        <v/>
      </c>
      <c r="D878" s="161" t="str">
        <f ca="1">IF(ISERROR($S878),"",OFFSET('Smelter Reference List'!$C$4,$S878-4,0)&amp;"")</f>
        <v/>
      </c>
      <c r="E878" s="161" t="str">
        <f ca="1">IF(ISERROR($S878),"",OFFSET('Smelter Reference List'!$D$4,$S878-4,0)&amp;"")</f>
        <v/>
      </c>
      <c r="F878" s="161" t="str">
        <f ca="1">IF(ISERROR($S878),"",OFFSET('Smelter Reference List'!$E$4,$S878-4,0))</f>
        <v/>
      </c>
      <c r="G878" s="161" t="str">
        <f ca="1">IF(C878=$U$4,"Enter smelter details", IF(ISERROR($S878),"",OFFSET('Smelter Reference List'!$F$4,$S878-4,0)))</f>
        <v/>
      </c>
      <c r="H878" s="247" t="str">
        <f ca="1">IF(ISERROR($S878),"",OFFSET('Smelter Reference List'!$G$4,$S878-4,0))</f>
        <v/>
      </c>
      <c r="I878" s="248" t="str">
        <f ca="1">IF(ISERROR($S878),"",OFFSET('Smelter Reference List'!$H$4,$S878-4,0))</f>
        <v/>
      </c>
      <c r="J878" s="248" t="str">
        <f ca="1">IF(ISERROR($S878),"",OFFSET('Smelter Reference List'!$I$4,$S878-4,0))</f>
        <v/>
      </c>
      <c r="K878" s="245"/>
      <c r="L878" s="245"/>
      <c r="M878" s="245"/>
      <c r="N878" s="245"/>
      <c r="O878" s="245"/>
      <c r="P878" s="245"/>
      <c r="Q878" s="246"/>
      <c r="R878" s="233"/>
      <c r="S878" s="234" t="e">
        <f>IF(C878="",NA(),MATCH($B878&amp;$C878,'Smelter Reference List'!$J:$J,0))</f>
        <v>#N/A</v>
      </c>
      <c r="T878" s="235"/>
      <c r="U878" s="235">
        <f t="shared" ca="1" si="28"/>
        <v>0</v>
      </c>
      <c r="V878" s="235"/>
      <c r="W878" s="235"/>
      <c r="Y878" s="228" t="str">
        <f t="shared" si="29"/>
        <v/>
      </c>
    </row>
    <row r="879" spans="1:25" s="228" customFormat="1" ht="20.25">
      <c r="A879" s="257"/>
      <c r="B879" s="232" t="str">
        <f>IF(LEN(A879)=0,"",INDEX('Smelter Reference List'!$A:$A,MATCH($A879,'Smelter Reference List'!$E:$E,0)))</f>
        <v/>
      </c>
      <c r="C879" s="297" t="str">
        <f>IF(LEN(A879)=0,"",INDEX('Smelter Reference List'!$C:$C,MATCH($A879,'Smelter Reference List'!$E:$E,0)))</f>
        <v/>
      </c>
      <c r="D879" s="161" t="str">
        <f ca="1">IF(ISERROR($S879),"",OFFSET('Smelter Reference List'!$C$4,$S879-4,0)&amp;"")</f>
        <v/>
      </c>
      <c r="E879" s="161" t="str">
        <f ca="1">IF(ISERROR($S879),"",OFFSET('Smelter Reference List'!$D$4,$S879-4,0)&amp;"")</f>
        <v/>
      </c>
      <c r="F879" s="161" t="str">
        <f ca="1">IF(ISERROR($S879),"",OFFSET('Smelter Reference List'!$E$4,$S879-4,0))</f>
        <v/>
      </c>
      <c r="G879" s="161" t="str">
        <f ca="1">IF(C879=$U$4,"Enter smelter details", IF(ISERROR($S879),"",OFFSET('Smelter Reference List'!$F$4,$S879-4,0)))</f>
        <v/>
      </c>
      <c r="H879" s="247" t="str">
        <f ca="1">IF(ISERROR($S879),"",OFFSET('Smelter Reference List'!$G$4,$S879-4,0))</f>
        <v/>
      </c>
      <c r="I879" s="248" t="str">
        <f ca="1">IF(ISERROR($S879),"",OFFSET('Smelter Reference List'!$H$4,$S879-4,0))</f>
        <v/>
      </c>
      <c r="J879" s="248" t="str">
        <f ca="1">IF(ISERROR($S879),"",OFFSET('Smelter Reference List'!$I$4,$S879-4,0))</f>
        <v/>
      </c>
      <c r="K879" s="245"/>
      <c r="L879" s="245"/>
      <c r="M879" s="245"/>
      <c r="N879" s="245"/>
      <c r="O879" s="245"/>
      <c r="P879" s="245"/>
      <c r="Q879" s="246"/>
      <c r="R879" s="233"/>
      <c r="S879" s="234" t="e">
        <f>IF(C879="",NA(),MATCH($B879&amp;$C879,'Smelter Reference List'!$J:$J,0))</f>
        <v>#N/A</v>
      </c>
      <c r="T879" s="235"/>
      <c r="U879" s="235">
        <f t="shared" ca="1" si="28"/>
        <v>0</v>
      </c>
      <c r="V879" s="235"/>
      <c r="W879" s="235"/>
      <c r="Y879" s="228" t="str">
        <f t="shared" si="29"/>
        <v/>
      </c>
    </row>
    <row r="880" spans="1:25" s="228" customFormat="1" ht="20.25">
      <c r="A880" s="257"/>
      <c r="B880" s="232" t="str">
        <f>IF(LEN(A880)=0,"",INDEX('Smelter Reference List'!$A:$A,MATCH($A880,'Smelter Reference List'!$E:$E,0)))</f>
        <v/>
      </c>
      <c r="C880" s="297" t="str">
        <f>IF(LEN(A880)=0,"",INDEX('Smelter Reference List'!$C:$C,MATCH($A880,'Smelter Reference List'!$E:$E,0)))</f>
        <v/>
      </c>
      <c r="D880" s="161" t="str">
        <f ca="1">IF(ISERROR($S880),"",OFFSET('Smelter Reference List'!$C$4,$S880-4,0)&amp;"")</f>
        <v/>
      </c>
      <c r="E880" s="161" t="str">
        <f ca="1">IF(ISERROR($S880),"",OFFSET('Smelter Reference List'!$D$4,$S880-4,0)&amp;"")</f>
        <v/>
      </c>
      <c r="F880" s="161" t="str">
        <f ca="1">IF(ISERROR($S880),"",OFFSET('Smelter Reference List'!$E$4,$S880-4,0))</f>
        <v/>
      </c>
      <c r="G880" s="161" t="str">
        <f ca="1">IF(C880=$U$4,"Enter smelter details", IF(ISERROR($S880),"",OFFSET('Smelter Reference List'!$F$4,$S880-4,0)))</f>
        <v/>
      </c>
      <c r="H880" s="247" t="str">
        <f ca="1">IF(ISERROR($S880),"",OFFSET('Smelter Reference List'!$G$4,$S880-4,0))</f>
        <v/>
      </c>
      <c r="I880" s="248" t="str">
        <f ca="1">IF(ISERROR($S880),"",OFFSET('Smelter Reference List'!$H$4,$S880-4,0))</f>
        <v/>
      </c>
      <c r="J880" s="248" t="str">
        <f ca="1">IF(ISERROR($S880),"",OFFSET('Smelter Reference List'!$I$4,$S880-4,0))</f>
        <v/>
      </c>
      <c r="K880" s="245"/>
      <c r="L880" s="245"/>
      <c r="M880" s="245"/>
      <c r="N880" s="245"/>
      <c r="O880" s="245"/>
      <c r="P880" s="245"/>
      <c r="Q880" s="246"/>
      <c r="R880" s="233"/>
      <c r="S880" s="234" t="e">
        <f>IF(C880="",NA(),MATCH($B880&amp;$C880,'Smelter Reference List'!$J:$J,0))</f>
        <v>#N/A</v>
      </c>
      <c r="T880" s="235"/>
      <c r="U880" s="235">
        <f t="shared" ca="1" si="28"/>
        <v>0</v>
      </c>
      <c r="V880" s="235"/>
      <c r="W880" s="235"/>
      <c r="Y880" s="228" t="str">
        <f t="shared" si="29"/>
        <v/>
      </c>
    </row>
    <row r="881" spans="1:25" s="228" customFormat="1" ht="20.25">
      <c r="A881" s="257"/>
      <c r="B881" s="232" t="str">
        <f>IF(LEN(A881)=0,"",INDEX('Smelter Reference List'!$A:$A,MATCH($A881,'Smelter Reference List'!$E:$E,0)))</f>
        <v/>
      </c>
      <c r="C881" s="297" t="str">
        <f>IF(LEN(A881)=0,"",INDEX('Smelter Reference List'!$C:$C,MATCH($A881,'Smelter Reference List'!$E:$E,0)))</f>
        <v/>
      </c>
      <c r="D881" s="161" t="str">
        <f ca="1">IF(ISERROR($S881),"",OFFSET('Smelter Reference List'!$C$4,$S881-4,0)&amp;"")</f>
        <v/>
      </c>
      <c r="E881" s="161" t="str">
        <f ca="1">IF(ISERROR($S881),"",OFFSET('Smelter Reference List'!$D$4,$S881-4,0)&amp;"")</f>
        <v/>
      </c>
      <c r="F881" s="161" t="str">
        <f ca="1">IF(ISERROR($S881),"",OFFSET('Smelter Reference List'!$E$4,$S881-4,0))</f>
        <v/>
      </c>
      <c r="G881" s="161" t="str">
        <f ca="1">IF(C881=$U$4,"Enter smelter details", IF(ISERROR($S881),"",OFFSET('Smelter Reference List'!$F$4,$S881-4,0)))</f>
        <v/>
      </c>
      <c r="H881" s="247" t="str">
        <f ca="1">IF(ISERROR($S881),"",OFFSET('Smelter Reference List'!$G$4,$S881-4,0))</f>
        <v/>
      </c>
      <c r="I881" s="248" t="str">
        <f ca="1">IF(ISERROR($S881),"",OFFSET('Smelter Reference List'!$H$4,$S881-4,0))</f>
        <v/>
      </c>
      <c r="J881" s="248" t="str">
        <f ca="1">IF(ISERROR($S881),"",OFFSET('Smelter Reference List'!$I$4,$S881-4,0))</f>
        <v/>
      </c>
      <c r="K881" s="245"/>
      <c r="L881" s="245"/>
      <c r="M881" s="245"/>
      <c r="N881" s="245"/>
      <c r="O881" s="245"/>
      <c r="P881" s="245"/>
      <c r="Q881" s="246"/>
      <c r="R881" s="233"/>
      <c r="S881" s="234" t="e">
        <f>IF(C881="",NA(),MATCH($B881&amp;$C881,'Smelter Reference List'!$J:$J,0))</f>
        <v>#N/A</v>
      </c>
      <c r="T881" s="235"/>
      <c r="U881" s="235">
        <f t="shared" ca="1" si="28"/>
        <v>0</v>
      </c>
      <c r="V881" s="235"/>
      <c r="W881" s="235"/>
      <c r="Y881" s="228" t="str">
        <f t="shared" si="29"/>
        <v/>
      </c>
    </row>
    <row r="882" spans="1:25" s="228" customFormat="1" ht="20.25">
      <c r="A882" s="257"/>
      <c r="B882" s="232" t="str">
        <f>IF(LEN(A882)=0,"",INDEX('Smelter Reference List'!$A:$A,MATCH($A882,'Smelter Reference List'!$E:$E,0)))</f>
        <v/>
      </c>
      <c r="C882" s="297" t="str">
        <f>IF(LEN(A882)=0,"",INDEX('Smelter Reference List'!$C:$C,MATCH($A882,'Smelter Reference List'!$E:$E,0)))</f>
        <v/>
      </c>
      <c r="D882" s="161" t="str">
        <f ca="1">IF(ISERROR($S882),"",OFFSET('Smelter Reference List'!$C$4,$S882-4,0)&amp;"")</f>
        <v/>
      </c>
      <c r="E882" s="161" t="str">
        <f ca="1">IF(ISERROR($S882),"",OFFSET('Smelter Reference List'!$D$4,$S882-4,0)&amp;"")</f>
        <v/>
      </c>
      <c r="F882" s="161" t="str">
        <f ca="1">IF(ISERROR($S882),"",OFFSET('Smelter Reference List'!$E$4,$S882-4,0))</f>
        <v/>
      </c>
      <c r="G882" s="161" t="str">
        <f ca="1">IF(C882=$U$4,"Enter smelter details", IF(ISERROR($S882),"",OFFSET('Smelter Reference List'!$F$4,$S882-4,0)))</f>
        <v/>
      </c>
      <c r="H882" s="247" t="str">
        <f ca="1">IF(ISERROR($S882),"",OFFSET('Smelter Reference List'!$G$4,$S882-4,0))</f>
        <v/>
      </c>
      <c r="I882" s="248" t="str">
        <f ca="1">IF(ISERROR($S882),"",OFFSET('Smelter Reference List'!$H$4,$S882-4,0))</f>
        <v/>
      </c>
      <c r="J882" s="248" t="str">
        <f ca="1">IF(ISERROR($S882),"",OFFSET('Smelter Reference List'!$I$4,$S882-4,0))</f>
        <v/>
      </c>
      <c r="K882" s="245"/>
      <c r="L882" s="245"/>
      <c r="M882" s="245"/>
      <c r="N882" s="245"/>
      <c r="O882" s="245"/>
      <c r="P882" s="245"/>
      <c r="Q882" s="246"/>
      <c r="R882" s="233"/>
      <c r="S882" s="234" t="e">
        <f>IF(C882="",NA(),MATCH($B882&amp;$C882,'Smelter Reference List'!$J:$J,0))</f>
        <v>#N/A</v>
      </c>
      <c r="T882" s="235"/>
      <c r="U882" s="235">
        <f t="shared" ca="1" si="28"/>
        <v>0</v>
      </c>
      <c r="V882" s="235"/>
      <c r="W882" s="235"/>
      <c r="Y882" s="228" t="str">
        <f t="shared" si="29"/>
        <v/>
      </c>
    </row>
    <row r="883" spans="1:25" s="228" customFormat="1" ht="20.25">
      <c r="A883" s="257"/>
      <c r="B883" s="232" t="str">
        <f>IF(LEN(A883)=0,"",INDEX('Smelter Reference List'!$A:$A,MATCH($A883,'Smelter Reference List'!$E:$E,0)))</f>
        <v/>
      </c>
      <c r="C883" s="297" t="str">
        <f>IF(LEN(A883)=0,"",INDEX('Smelter Reference List'!$C:$C,MATCH($A883,'Smelter Reference List'!$E:$E,0)))</f>
        <v/>
      </c>
      <c r="D883" s="161" t="str">
        <f ca="1">IF(ISERROR($S883),"",OFFSET('Smelter Reference List'!$C$4,$S883-4,0)&amp;"")</f>
        <v/>
      </c>
      <c r="E883" s="161" t="str">
        <f ca="1">IF(ISERROR($S883),"",OFFSET('Smelter Reference List'!$D$4,$S883-4,0)&amp;"")</f>
        <v/>
      </c>
      <c r="F883" s="161" t="str">
        <f ca="1">IF(ISERROR($S883),"",OFFSET('Smelter Reference List'!$E$4,$S883-4,0))</f>
        <v/>
      </c>
      <c r="G883" s="161" t="str">
        <f ca="1">IF(C883=$U$4,"Enter smelter details", IF(ISERROR($S883),"",OFFSET('Smelter Reference List'!$F$4,$S883-4,0)))</f>
        <v/>
      </c>
      <c r="H883" s="247" t="str">
        <f ca="1">IF(ISERROR($S883),"",OFFSET('Smelter Reference List'!$G$4,$S883-4,0))</f>
        <v/>
      </c>
      <c r="I883" s="248" t="str">
        <f ca="1">IF(ISERROR($S883),"",OFFSET('Smelter Reference List'!$H$4,$S883-4,0))</f>
        <v/>
      </c>
      <c r="J883" s="248" t="str">
        <f ca="1">IF(ISERROR($S883),"",OFFSET('Smelter Reference List'!$I$4,$S883-4,0))</f>
        <v/>
      </c>
      <c r="K883" s="245"/>
      <c r="L883" s="245"/>
      <c r="M883" s="245"/>
      <c r="N883" s="245"/>
      <c r="O883" s="245"/>
      <c r="P883" s="245"/>
      <c r="Q883" s="246"/>
      <c r="R883" s="233"/>
      <c r="S883" s="234" t="e">
        <f>IF(C883="",NA(),MATCH($B883&amp;$C883,'Smelter Reference List'!$J:$J,0))</f>
        <v>#N/A</v>
      </c>
      <c r="T883" s="235"/>
      <c r="U883" s="235">
        <f t="shared" ca="1" si="28"/>
        <v>0</v>
      </c>
      <c r="V883" s="235"/>
      <c r="W883" s="235"/>
      <c r="Y883" s="228" t="str">
        <f t="shared" si="29"/>
        <v/>
      </c>
    </row>
    <row r="884" spans="1:25" s="228" customFormat="1" ht="20.25">
      <c r="A884" s="257"/>
      <c r="B884" s="232" t="str">
        <f>IF(LEN(A884)=0,"",INDEX('Smelter Reference List'!$A:$A,MATCH($A884,'Smelter Reference List'!$E:$E,0)))</f>
        <v/>
      </c>
      <c r="C884" s="297" t="str">
        <f>IF(LEN(A884)=0,"",INDEX('Smelter Reference List'!$C:$C,MATCH($A884,'Smelter Reference List'!$E:$E,0)))</f>
        <v/>
      </c>
      <c r="D884" s="161" t="str">
        <f ca="1">IF(ISERROR($S884),"",OFFSET('Smelter Reference List'!$C$4,$S884-4,0)&amp;"")</f>
        <v/>
      </c>
      <c r="E884" s="161" t="str">
        <f ca="1">IF(ISERROR($S884),"",OFFSET('Smelter Reference List'!$D$4,$S884-4,0)&amp;"")</f>
        <v/>
      </c>
      <c r="F884" s="161" t="str">
        <f ca="1">IF(ISERROR($S884),"",OFFSET('Smelter Reference List'!$E$4,$S884-4,0))</f>
        <v/>
      </c>
      <c r="G884" s="161" t="str">
        <f ca="1">IF(C884=$U$4,"Enter smelter details", IF(ISERROR($S884),"",OFFSET('Smelter Reference List'!$F$4,$S884-4,0)))</f>
        <v/>
      </c>
      <c r="H884" s="247" t="str">
        <f ca="1">IF(ISERROR($S884),"",OFFSET('Smelter Reference List'!$G$4,$S884-4,0))</f>
        <v/>
      </c>
      <c r="I884" s="248" t="str">
        <f ca="1">IF(ISERROR($S884),"",OFFSET('Smelter Reference List'!$H$4,$S884-4,0))</f>
        <v/>
      </c>
      <c r="J884" s="248" t="str">
        <f ca="1">IF(ISERROR($S884),"",OFFSET('Smelter Reference List'!$I$4,$S884-4,0))</f>
        <v/>
      </c>
      <c r="K884" s="245"/>
      <c r="L884" s="245"/>
      <c r="M884" s="245"/>
      <c r="N884" s="245"/>
      <c r="O884" s="245"/>
      <c r="P884" s="245"/>
      <c r="Q884" s="246"/>
      <c r="R884" s="233"/>
      <c r="S884" s="234" t="e">
        <f>IF(C884="",NA(),MATCH($B884&amp;$C884,'Smelter Reference List'!$J:$J,0))</f>
        <v>#N/A</v>
      </c>
      <c r="T884" s="235"/>
      <c r="U884" s="235">
        <f t="shared" ca="1" si="28"/>
        <v>0</v>
      </c>
      <c r="V884" s="235"/>
      <c r="W884" s="235"/>
      <c r="Y884" s="228" t="str">
        <f t="shared" si="29"/>
        <v/>
      </c>
    </row>
    <row r="885" spans="1:25" s="228" customFormat="1" ht="20.25">
      <c r="A885" s="257"/>
      <c r="B885" s="232" t="str">
        <f>IF(LEN(A885)=0,"",INDEX('Smelter Reference List'!$A:$A,MATCH($A885,'Smelter Reference List'!$E:$E,0)))</f>
        <v/>
      </c>
      <c r="C885" s="297" t="str">
        <f>IF(LEN(A885)=0,"",INDEX('Smelter Reference List'!$C:$C,MATCH($A885,'Smelter Reference List'!$E:$E,0)))</f>
        <v/>
      </c>
      <c r="D885" s="161" t="str">
        <f ca="1">IF(ISERROR($S885),"",OFFSET('Smelter Reference List'!$C$4,$S885-4,0)&amp;"")</f>
        <v/>
      </c>
      <c r="E885" s="161" t="str">
        <f ca="1">IF(ISERROR($S885),"",OFFSET('Smelter Reference List'!$D$4,$S885-4,0)&amp;"")</f>
        <v/>
      </c>
      <c r="F885" s="161" t="str">
        <f ca="1">IF(ISERROR($S885),"",OFFSET('Smelter Reference List'!$E$4,$S885-4,0))</f>
        <v/>
      </c>
      <c r="G885" s="161" t="str">
        <f ca="1">IF(C885=$U$4,"Enter smelter details", IF(ISERROR($S885),"",OFFSET('Smelter Reference List'!$F$4,$S885-4,0)))</f>
        <v/>
      </c>
      <c r="H885" s="247" t="str">
        <f ca="1">IF(ISERROR($S885),"",OFFSET('Smelter Reference List'!$G$4,$S885-4,0))</f>
        <v/>
      </c>
      <c r="I885" s="248" t="str">
        <f ca="1">IF(ISERROR($S885),"",OFFSET('Smelter Reference List'!$H$4,$S885-4,0))</f>
        <v/>
      </c>
      <c r="J885" s="248" t="str">
        <f ca="1">IF(ISERROR($S885),"",OFFSET('Smelter Reference List'!$I$4,$S885-4,0))</f>
        <v/>
      </c>
      <c r="K885" s="245"/>
      <c r="L885" s="245"/>
      <c r="M885" s="245"/>
      <c r="N885" s="245"/>
      <c r="O885" s="245"/>
      <c r="P885" s="245"/>
      <c r="Q885" s="246"/>
      <c r="R885" s="233"/>
      <c r="S885" s="234" t="e">
        <f>IF(C885="",NA(),MATCH($B885&amp;$C885,'Smelter Reference List'!$J:$J,0))</f>
        <v>#N/A</v>
      </c>
      <c r="T885" s="235"/>
      <c r="U885" s="235">
        <f t="shared" ca="1" si="28"/>
        <v>0</v>
      </c>
      <c r="V885" s="235"/>
      <c r="W885" s="235"/>
      <c r="Y885" s="228" t="str">
        <f t="shared" si="29"/>
        <v/>
      </c>
    </row>
    <row r="886" spans="1:25" s="228" customFormat="1" ht="20.25">
      <c r="A886" s="257"/>
      <c r="B886" s="232" t="str">
        <f>IF(LEN(A886)=0,"",INDEX('Smelter Reference List'!$A:$A,MATCH($A886,'Smelter Reference List'!$E:$E,0)))</f>
        <v/>
      </c>
      <c r="C886" s="297" t="str">
        <f>IF(LEN(A886)=0,"",INDEX('Smelter Reference List'!$C:$C,MATCH($A886,'Smelter Reference List'!$E:$E,0)))</f>
        <v/>
      </c>
      <c r="D886" s="161" t="str">
        <f ca="1">IF(ISERROR($S886),"",OFFSET('Smelter Reference List'!$C$4,$S886-4,0)&amp;"")</f>
        <v/>
      </c>
      <c r="E886" s="161" t="str">
        <f ca="1">IF(ISERROR($S886),"",OFFSET('Smelter Reference List'!$D$4,$S886-4,0)&amp;"")</f>
        <v/>
      </c>
      <c r="F886" s="161" t="str">
        <f ca="1">IF(ISERROR($S886),"",OFFSET('Smelter Reference List'!$E$4,$S886-4,0))</f>
        <v/>
      </c>
      <c r="G886" s="161" t="str">
        <f ca="1">IF(C886=$U$4,"Enter smelter details", IF(ISERROR($S886),"",OFFSET('Smelter Reference List'!$F$4,$S886-4,0)))</f>
        <v/>
      </c>
      <c r="H886" s="247" t="str">
        <f ca="1">IF(ISERROR($S886),"",OFFSET('Smelter Reference List'!$G$4,$S886-4,0))</f>
        <v/>
      </c>
      <c r="I886" s="248" t="str">
        <f ca="1">IF(ISERROR($S886),"",OFFSET('Smelter Reference List'!$H$4,$S886-4,0))</f>
        <v/>
      </c>
      <c r="J886" s="248" t="str">
        <f ca="1">IF(ISERROR($S886),"",OFFSET('Smelter Reference List'!$I$4,$S886-4,0))</f>
        <v/>
      </c>
      <c r="K886" s="245"/>
      <c r="L886" s="245"/>
      <c r="M886" s="245"/>
      <c r="N886" s="245"/>
      <c r="O886" s="245"/>
      <c r="P886" s="245"/>
      <c r="Q886" s="246"/>
      <c r="R886" s="233"/>
      <c r="S886" s="234" t="e">
        <f>IF(C886="",NA(),MATCH($B886&amp;$C886,'Smelter Reference List'!$J:$J,0))</f>
        <v>#N/A</v>
      </c>
      <c r="T886" s="235"/>
      <c r="U886" s="235">
        <f t="shared" ca="1" si="28"/>
        <v>0</v>
      </c>
      <c r="V886" s="235"/>
      <c r="W886" s="235"/>
      <c r="Y886" s="228" t="str">
        <f t="shared" si="29"/>
        <v/>
      </c>
    </row>
    <row r="887" spans="1:25" s="228" customFormat="1" ht="20.25">
      <c r="A887" s="257"/>
      <c r="B887" s="232" t="str">
        <f>IF(LEN(A887)=0,"",INDEX('Smelter Reference List'!$A:$A,MATCH($A887,'Smelter Reference List'!$E:$E,0)))</f>
        <v/>
      </c>
      <c r="C887" s="297" t="str">
        <f>IF(LEN(A887)=0,"",INDEX('Smelter Reference List'!$C:$C,MATCH($A887,'Smelter Reference List'!$E:$E,0)))</f>
        <v/>
      </c>
      <c r="D887" s="161" t="str">
        <f ca="1">IF(ISERROR($S887),"",OFFSET('Smelter Reference List'!$C$4,$S887-4,0)&amp;"")</f>
        <v/>
      </c>
      <c r="E887" s="161" t="str">
        <f ca="1">IF(ISERROR($S887),"",OFFSET('Smelter Reference List'!$D$4,$S887-4,0)&amp;"")</f>
        <v/>
      </c>
      <c r="F887" s="161" t="str">
        <f ca="1">IF(ISERROR($S887),"",OFFSET('Smelter Reference List'!$E$4,$S887-4,0))</f>
        <v/>
      </c>
      <c r="G887" s="161" t="str">
        <f ca="1">IF(C887=$U$4,"Enter smelter details", IF(ISERROR($S887),"",OFFSET('Smelter Reference List'!$F$4,$S887-4,0)))</f>
        <v/>
      </c>
      <c r="H887" s="247" t="str">
        <f ca="1">IF(ISERROR($S887),"",OFFSET('Smelter Reference List'!$G$4,$S887-4,0))</f>
        <v/>
      </c>
      <c r="I887" s="248" t="str">
        <f ca="1">IF(ISERROR($S887),"",OFFSET('Smelter Reference List'!$H$4,$S887-4,0))</f>
        <v/>
      </c>
      <c r="J887" s="248" t="str">
        <f ca="1">IF(ISERROR($S887),"",OFFSET('Smelter Reference List'!$I$4,$S887-4,0))</f>
        <v/>
      </c>
      <c r="K887" s="245"/>
      <c r="L887" s="245"/>
      <c r="M887" s="245"/>
      <c r="N887" s="245"/>
      <c r="O887" s="245"/>
      <c r="P887" s="245"/>
      <c r="Q887" s="246"/>
      <c r="R887" s="233"/>
      <c r="S887" s="234" t="e">
        <f>IF(C887="",NA(),MATCH($B887&amp;$C887,'Smelter Reference List'!$J:$J,0))</f>
        <v>#N/A</v>
      </c>
      <c r="T887" s="235"/>
      <c r="U887" s="235">
        <f t="shared" ca="1" si="28"/>
        <v>0</v>
      </c>
      <c r="V887" s="235"/>
      <c r="W887" s="235"/>
      <c r="Y887" s="228" t="str">
        <f t="shared" si="29"/>
        <v/>
      </c>
    </row>
    <row r="888" spans="1:25" s="228" customFormat="1" ht="20.25">
      <c r="A888" s="257"/>
      <c r="B888" s="232" t="str">
        <f>IF(LEN(A888)=0,"",INDEX('Smelter Reference List'!$A:$A,MATCH($A888,'Smelter Reference List'!$E:$E,0)))</f>
        <v/>
      </c>
      <c r="C888" s="297" t="str">
        <f>IF(LEN(A888)=0,"",INDEX('Smelter Reference List'!$C:$C,MATCH($A888,'Smelter Reference List'!$E:$E,0)))</f>
        <v/>
      </c>
      <c r="D888" s="161" t="str">
        <f ca="1">IF(ISERROR($S888),"",OFFSET('Smelter Reference List'!$C$4,$S888-4,0)&amp;"")</f>
        <v/>
      </c>
      <c r="E888" s="161" t="str">
        <f ca="1">IF(ISERROR($S888),"",OFFSET('Smelter Reference List'!$D$4,$S888-4,0)&amp;"")</f>
        <v/>
      </c>
      <c r="F888" s="161" t="str">
        <f ca="1">IF(ISERROR($S888),"",OFFSET('Smelter Reference List'!$E$4,$S888-4,0))</f>
        <v/>
      </c>
      <c r="G888" s="161" t="str">
        <f ca="1">IF(C888=$U$4,"Enter smelter details", IF(ISERROR($S888),"",OFFSET('Smelter Reference List'!$F$4,$S888-4,0)))</f>
        <v/>
      </c>
      <c r="H888" s="247" t="str">
        <f ca="1">IF(ISERROR($S888),"",OFFSET('Smelter Reference List'!$G$4,$S888-4,0))</f>
        <v/>
      </c>
      <c r="I888" s="248" t="str">
        <f ca="1">IF(ISERROR($S888),"",OFFSET('Smelter Reference List'!$H$4,$S888-4,0))</f>
        <v/>
      </c>
      <c r="J888" s="248" t="str">
        <f ca="1">IF(ISERROR($S888),"",OFFSET('Smelter Reference List'!$I$4,$S888-4,0))</f>
        <v/>
      </c>
      <c r="K888" s="245"/>
      <c r="L888" s="245"/>
      <c r="M888" s="245"/>
      <c r="N888" s="245"/>
      <c r="O888" s="245"/>
      <c r="P888" s="245"/>
      <c r="Q888" s="246"/>
      <c r="R888" s="233"/>
      <c r="S888" s="234" t="e">
        <f>IF(C888="",NA(),MATCH($B888&amp;$C888,'Smelter Reference List'!$J:$J,0))</f>
        <v>#N/A</v>
      </c>
      <c r="T888" s="235"/>
      <c r="U888" s="235">
        <f t="shared" ca="1" si="28"/>
        <v>0</v>
      </c>
      <c r="V888" s="235"/>
      <c r="W888" s="235"/>
      <c r="Y888" s="228" t="str">
        <f t="shared" si="29"/>
        <v/>
      </c>
    </row>
    <row r="889" spans="1:25" s="228" customFormat="1" ht="20.25">
      <c r="A889" s="257"/>
      <c r="B889" s="232" t="str">
        <f>IF(LEN(A889)=0,"",INDEX('Smelter Reference List'!$A:$A,MATCH($A889,'Smelter Reference List'!$E:$E,0)))</f>
        <v/>
      </c>
      <c r="C889" s="297" t="str">
        <f>IF(LEN(A889)=0,"",INDEX('Smelter Reference List'!$C:$C,MATCH($A889,'Smelter Reference List'!$E:$E,0)))</f>
        <v/>
      </c>
      <c r="D889" s="161" t="str">
        <f ca="1">IF(ISERROR($S889),"",OFFSET('Smelter Reference List'!$C$4,$S889-4,0)&amp;"")</f>
        <v/>
      </c>
      <c r="E889" s="161" t="str">
        <f ca="1">IF(ISERROR($S889),"",OFFSET('Smelter Reference List'!$D$4,$S889-4,0)&amp;"")</f>
        <v/>
      </c>
      <c r="F889" s="161" t="str">
        <f ca="1">IF(ISERROR($S889),"",OFFSET('Smelter Reference List'!$E$4,$S889-4,0))</f>
        <v/>
      </c>
      <c r="G889" s="161" t="str">
        <f ca="1">IF(C889=$U$4,"Enter smelter details", IF(ISERROR($S889),"",OFFSET('Smelter Reference List'!$F$4,$S889-4,0)))</f>
        <v/>
      </c>
      <c r="H889" s="247" t="str">
        <f ca="1">IF(ISERROR($S889),"",OFFSET('Smelter Reference List'!$G$4,$S889-4,0))</f>
        <v/>
      </c>
      <c r="I889" s="248" t="str">
        <f ca="1">IF(ISERROR($S889),"",OFFSET('Smelter Reference List'!$H$4,$S889-4,0))</f>
        <v/>
      </c>
      <c r="J889" s="248" t="str">
        <f ca="1">IF(ISERROR($S889),"",OFFSET('Smelter Reference List'!$I$4,$S889-4,0))</f>
        <v/>
      </c>
      <c r="K889" s="245"/>
      <c r="L889" s="245"/>
      <c r="M889" s="245"/>
      <c r="N889" s="245"/>
      <c r="O889" s="245"/>
      <c r="P889" s="245"/>
      <c r="Q889" s="246"/>
      <c r="R889" s="233"/>
      <c r="S889" s="234" t="e">
        <f>IF(C889="",NA(),MATCH($B889&amp;$C889,'Smelter Reference List'!$J:$J,0))</f>
        <v>#N/A</v>
      </c>
      <c r="T889" s="235"/>
      <c r="U889" s="235">
        <f t="shared" ca="1" si="28"/>
        <v>0</v>
      </c>
      <c r="V889" s="235"/>
      <c r="W889" s="235"/>
      <c r="Y889" s="228" t="str">
        <f t="shared" si="29"/>
        <v/>
      </c>
    </row>
    <row r="890" spans="1:25" s="228" customFormat="1" ht="20.25">
      <c r="A890" s="257"/>
      <c r="B890" s="232" t="str">
        <f>IF(LEN(A890)=0,"",INDEX('Smelter Reference List'!$A:$A,MATCH($A890,'Smelter Reference List'!$E:$E,0)))</f>
        <v/>
      </c>
      <c r="C890" s="297" t="str">
        <f>IF(LEN(A890)=0,"",INDEX('Smelter Reference List'!$C:$C,MATCH($A890,'Smelter Reference List'!$E:$E,0)))</f>
        <v/>
      </c>
      <c r="D890" s="161" t="str">
        <f ca="1">IF(ISERROR($S890),"",OFFSET('Smelter Reference List'!$C$4,$S890-4,0)&amp;"")</f>
        <v/>
      </c>
      <c r="E890" s="161" t="str">
        <f ca="1">IF(ISERROR($S890),"",OFFSET('Smelter Reference List'!$D$4,$S890-4,0)&amp;"")</f>
        <v/>
      </c>
      <c r="F890" s="161" t="str">
        <f ca="1">IF(ISERROR($S890),"",OFFSET('Smelter Reference List'!$E$4,$S890-4,0))</f>
        <v/>
      </c>
      <c r="G890" s="161" t="str">
        <f ca="1">IF(C890=$U$4,"Enter smelter details", IF(ISERROR($S890),"",OFFSET('Smelter Reference List'!$F$4,$S890-4,0)))</f>
        <v/>
      </c>
      <c r="H890" s="247" t="str">
        <f ca="1">IF(ISERROR($S890),"",OFFSET('Smelter Reference List'!$G$4,$S890-4,0))</f>
        <v/>
      </c>
      <c r="I890" s="248" t="str">
        <f ca="1">IF(ISERROR($S890),"",OFFSET('Smelter Reference List'!$H$4,$S890-4,0))</f>
        <v/>
      </c>
      <c r="J890" s="248" t="str">
        <f ca="1">IF(ISERROR($S890),"",OFFSET('Smelter Reference List'!$I$4,$S890-4,0))</f>
        <v/>
      </c>
      <c r="K890" s="245"/>
      <c r="L890" s="245"/>
      <c r="M890" s="245"/>
      <c r="N890" s="245"/>
      <c r="O890" s="245"/>
      <c r="P890" s="245"/>
      <c r="Q890" s="246"/>
      <c r="R890" s="233"/>
      <c r="S890" s="234" t="e">
        <f>IF(C890="",NA(),MATCH($B890&amp;$C890,'Smelter Reference List'!$J:$J,0))</f>
        <v>#N/A</v>
      </c>
      <c r="T890" s="235"/>
      <c r="U890" s="235">
        <f t="shared" ca="1" si="28"/>
        <v>0</v>
      </c>
      <c r="V890" s="235"/>
      <c r="W890" s="235"/>
      <c r="Y890" s="228" t="str">
        <f t="shared" si="29"/>
        <v/>
      </c>
    </row>
    <row r="891" spans="1:25" s="228" customFormat="1" ht="20.25">
      <c r="A891" s="257"/>
      <c r="B891" s="232" t="str">
        <f>IF(LEN(A891)=0,"",INDEX('Smelter Reference List'!$A:$A,MATCH($A891,'Smelter Reference List'!$E:$E,0)))</f>
        <v/>
      </c>
      <c r="C891" s="297" t="str">
        <f>IF(LEN(A891)=0,"",INDEX('Smelter Reference List'!$C:$C,MATCH($A891,'Smelter Reference List'!$E:$E,0)))</f>
        <v/>
      </c>
      <c r="D891" s="161" t="str">
        <f ca="1">IF(ISERROR($S891),"",OFFSET('Smelter Reference List'!$C$4,$S891-4,0)&amp;"")</f>
        <v/>
      </c>
      <c r="E891" s="161" t="str">
        <f ca="1">IF(ISERROR($S891),"",OFFSET('Smelter Reference List'!$D$4,$S891-4,0)&amp;"")</f>
        <v/>
      </c>
      <c r="F891" s="161" t="str">
        <f ca="1">IF(ISERROR($S891),"",OFFSET('Smelter Reference List'!$E$4,$S891-4,0))</f>
        <v/>
      </c>
      <c r="G891" s="161" t="str">
        <f ca="1">IF(C891=$U$4,"Enter smelter details", IF(ISERROR($S891),"",OFFSET('Smelter Reference List'!$F$4,$S891-4,0)))</f>
        <v/>
      </c>
      <c r="H891" s="247" t="str">
        <f ca="1">IF(ISERROR($S891),"",OFFSET('Smelter Reference List'!$G$4,$S891-4,0))</f>
        <v/>
      </c>
      <c r="I891" s="248" t="str">
        <f ca="1">IF(ISERROR($S891),"",OFFSET('Smelter Reference List'!$H$4,$S891-4,0))</f>
        <v/>
      </c>
      <c r="J891" s="248" t="str">
        <f ca="1">IF(ISERROR($S891),"",OFFSET('Smelter Reference List'!$I$4,$S891-4,0))</f>
        <v/>
      </c>
      <c r="K891" s="245"/>
      <c r="L891" s="245"/>
      <c r="M891" s="245"/>
      <c r="N891" s="245"/>
      <c r="O891" s="245"/>
      <c r="P891" s="245"/>
      <c r="Q891" s="246"/>
      <c r="R891" s="233"/>
      <c r="S891" s="234" t="e">
        <f>IF(C891="",NA(),MATCH($B891&amp;$C891,'Smelter Reference List'!$J:$J,0))</f>
        <v>#N/A</v>
      </c>
      <c r="T891" s="235"/>
      <c r="U891" s="235">
        <f t="shared" ca="1" si="28"/>
        <v>0</v>
      </c>
      <c r="V891" s="235"/>
      <c r="W891" s="235"/>
      <c r="Y891" s="228" t="str">
        <f t="shared" si="29"/>
        <v/>
      </c>
    </row>
    <row r="892" spans="1:25" s="228" customFormat="1" ht="20.25">
      <c r="A892" s="257"/>
      <c r="B892" s="232" t="str">
        <f>IF(LEN(A892)=0,"",INDEX('Smelter Reference List'!$A:$A,MATCH($A892,'Smelter Reference List'!$E:$E,0)))</f>
        <v/>
      </c>
      <c r="C892" s="297" t="str">
        <f>IF(LEN(A892)=0,"",INDEX('Smelter Reference List'!$C:$C,MATCH($A892,'Smelter Reference List'!$E:$E,0)))</f>
        <v/>
      </c>
      <c r="D892" s="161" t="str">
        <f ca="1">IF(ISERROR($S892),"",OFFSET('Smelter Reference List'!$C$4,$S892-4,0)&amp;"")</f>
        <v/>
      </c>
      <c r="E892" s="161" t="str">
        <f ca="1">IF(ISERROR($S892),"",OFFSET('Smelter Reference List'!$D$4,$S892-4,0)&amp;"")</f>
        <v/>
      </c>
      <c r="F892" s="161" t="str">
        <f ca="1">IF(ISERROR($S892),"",OFFSET('Smelter Reference List'!$E$4,$S892-4,0))</f>
        <v/>
      </c>
      <c r="G892" s="161" t="str">
        <f ca="1">IF(C892=$U$4,"Enter smelter details", IF(ISERROR($S892),"",OFFSET('Smelter Reference List'!$F$4,$S892-4,0)))</f>
        <v/>
      </c>
      <c r="H892" s="247" t="str">
        <f ca="1">IF(ISERROR($S892),"",OFFSET('Smelter Reference List'!$G$4,$S892-4,0))</f>
        <v/>
      </c>
      <c r="I892" s="248" t="str">
        <f ca="1">IF(ISERROR($S892),"",OFFSET('Smelter Reference List'!$H$4,$S892-4,0))</f>
        <v/>
      </c>
      <c r="J892" s="248" t="str">
        <f ca="1">IF(ISERROR($S892),"",OFFSET('Smelter Reference List'!$I$4,$S892-4,0))</f>
        <v/>
      </c>
      <c r="K892" s="245"/>
      <c r="L892" s="245"/>
      <c r="M892" s="245"/>
      <c r="N892" s="245"/>
      <c r="O892" s="245"/>
      <c r="P892" s="245"/>
      <c r="Q892" s="246"/>
      <c r="R892" s="233"/>
      <c r="S892" s="234" t="e">
        <f>IF(C892="",NA(),MATCH($B892&amp;$C892,'Smelter Reference List'!$J:$J,0))</f>
        <v>#N/A</v>
      </c>
      <c r="T892" s="235"/>
      <c r="U892" s="235">
        <f t="shared" ca="1" si="28"/>
        <v>0</v>
      </c>
      <c r="V892" s="235"/>
      <c r="W892" s="235"/>
      <c r="Y892" s="228" t="str">
        <f t="shared" si="29"/>
        <v/>
      </c>
    </row>
    <row r="893" spans="1:25" s="228" customFormat="1" ht="20.25">
      <c r="A893" s="257"/>
      <c r="B893" s="232" t="str">
        <f>IF(LEN(A893)=0,"",INDEX('Smelter Reference List'!$A:$A,MATCH($A893,'Smelter Reference List'!$E:$E,0)))</f>
        <v/>
      </c>
      <c r="C893" s="297" t="str">
        <f>IF(LEN(A893)=0,"",INDEX('Smelter Reference List'!$C:$C,MATCH($A893,'Smelter Reference List'!$E:$E,0)))</f>
        <v/>
      </c>
      <c r="D893" s="161" t="str">
        <f ca="1">IF(ISERROR($S893),"",OFFSET('Smelter Reference List'!$C$4,$S893-4,0)&amp;"")</f>
        <v/>
      </c>
      <c r="E893" s="161" t="str">
        <f ca="1">IF(ISERROR($S893),"",OFFSET('Smelter Reference List'!$D$4,$S893-4,0)&amp;"")</f>
        <v/>
      </c>
      <c r="F893" s="161" t="str">
        <f ca="1">IF(ISERROR($S893),"",OFFSET('Smelter Reference List'!$E$4,$S893-4,0))</f>
        <v/>
      </c>
      <c r="G893" s="161" t="str">
        <f ca="1">IF(C893=$U$4,"Enter smelter details", IF(ISERROR($S893),"",OFFSET('Smelter Reference List'!$F$4,$S893-4,0)))</f>
        <v/>
      </c>
      <c r="H893" s="247" t="str">
        <f ca="1">IF(ISERROR($S893),"",OFFSET('Smelter Reference List'!$G$4,$S893-4,0))</f>
        <v/>
      </c>
      <c r="I893" s="248" t="str">
        <f ca="1">IF(ISERROR($S893),"",OFFSET('Smelter Reference List'!$H$4,$S893-4,0))</f>
        <v/>
      </c>
      <c r="J893" s="248" t="str">
        <f ca="1">IF(ISERROR($S893),"",OFFSET('Smelter Reference List'!$I$4,$S893-4,0))</f>
        <v/>
      </c>
      <c r="K893" s="245"/>
      <c r="L893" s="245"/>
      <c r="M893" s="245"/>
      <c r="N893" s="245"/>
      <c r="O893" s="245"/>
      <c r="P893" s="245"/>
      <c r="Q893" s="246"/>
      <c r="R893" s="233"/>
      <c r="S893" s="234" t="e">
        <f>IF(C893="",NA(),MATCH($B893&amp;$C893,'Smelter Reference List'!$J:$J,0))</f>
        <v>#N/A</v>
      </c>
      <c r="T893" s="235"/>
      <c r="U893" s="235">
        <f t="shared" ca="1" si="28"/>
        <v>0</v>
      </c>
      <c r="V893" s="235"/>
      <c r="W893" s="235"/>
      <c r="Y893" s="228" t="str">
        <f t="shared" si="29"/>
        <v/>
      </c>
    </row>
    <row r="894" spans="1:25" s="228" customFormat="1" ht="20.25">
      <c r="A894" s="257"/>
      <c r="B894" s="232" t="str">
        <f>IF(LEN(A894)=0,"",INDEX('Smelter Reference List'!$A:$A,MATCH($A894,'Smelter Reference List'!$E:$E,0)))</f>
        <v/>
      </c>
      <c r="C894" s="297" t="str">
        <f>IF(LEN(A894)=0,"",INDEX('Smelter Reference List'!$C:$C,MATCH($A894,'Smelter Reference List'!$E:$E,0)))</f>
        <v/>
      </c>
      <c r="D894" s="161" t="str">
        <f ca="1">IF(ISERROR($S894),"",OFFSET('Smelter Reference List'!$C$4,$S894-4,0)&amp;"")</f>
        <v/>
      </c>
      <c r="E894" s="161" t="str">
        <f ca="1">IF(ISERROR($S894),"",OFFSET('Smelter Reference List'!$D$4,$S894-4,0)&amp;"")</f>
        <v/>
      </c>
      <c r="F894" s="161" t="str">
        <f ca="1">IF(ISERROR($S894),"",OFFSET('Smelter Reference List'!$E$4,$S894-4,0))</f>
        <v/>
      </c>
      <c r="G894" s="161" t="str">
        <f ca="1">IF(C894=$U$4,"Enter smelter details", IF(ISERROR($S894),"",OFFSET('Smelter Reference List'!$F$4,$S894-4,0)))</f>
        <v/>
      </c>
      <c r="H894" s="247" t="str">
        <f ca="1">IF(ISERROR($S894),"",OFFSET('Smelter Reference List'!$G$4,$S894-4,0))</f>
        <v/>
      </c>
      <c r="I894" s="248" t="str">
        <f ca="1">IF(ISERROR($S894),"",OFFSET('Smelter Reference List'!$H$4,$S894-4,0))</f>
        <v/>
      </c>
      <c r="J894" s="248" t="str">
        <f ca="1">IF(ISERROR($S894),"",OFFSET('Smelter Reference List'!$I$4,$S894-4,0))</f>
        <v/>
      </c>
      <c r="K894" s="245"/>
      <c r="L894" s="245"/>
      <c r="M894" s="245"/>
      <c r="N894" s="245"/>
      <c r="O894" s="245"/>
      <c r="P894" s="245"/>
      <c r="Q894" s="246"/>
      <c r="R894" s="233"/>
      <c r="S894" s="234" t="e">
        <f>IF(C894="",NA(),MATCH($B894&amp;$C894,'Smelter Reference List'!$J:$J,0))</f>
        <v>#N/A</v>
      </c>
      <c r="T894" s="235"/>
      <c r="U894" s="235">
        <f t="shared" ca="1" si="28"/>
        <v>0</v>
      </c>
      <c r="V894" s="235"/>
      <c r="W894" s="235"/>
      <c r="Y894" s="228" t="str">
        <f t="shared" si="29"/>
        <v/>
      </c>
    </row>
    <row r="895" spans="1:25" s="228" customFormat="1" ht="20.25">
      <c r="A895" s="257"/>
      <c r="B895" s="232" t="str">
        <f>IF(LEN(A895)=0,"",INDEX('Smelter Reference List'!$A:$A,MATCH($A895,'Smelter Reference List'!$E:$E,0)))</f>
        <v/>
      </c>
      <c r="C895" s="297" t="str">
        <f>IF(LEN(A895)=0,"",INDEX('Smelter Reference List'!$C:$C,MATCH($A895,'Smelter Reference List'!$E:$E,0)))</f>
        <v/>
      </c>
      <c r="D895" s="161" t="str">
        <f ca="1">IF(ISERROR($S895),"",OFFSET('Smelter Reference List'!$C$4,$S895-4,0)&amp;"")</f>
        <v/>
      </c>
      <c r="E895" s="161" t="str">
        <f ca="1">IF(ISERROR($S895),"",OFFSET('Smelter Reference List'!$D$4,$S895-4,0)&amp;"")</f>
        <v/>
      </c>
      <c r="F895" s="161" t="str">
        <f ca="1">IF(ISERROR($S895),"",OFFSET('Smelter Reference List'!$E$4,$S895-4,0))</f>
        <v/>
      </c>
      <c r="G895" s="161" t="str">
        <f ca="1">IF(C895=$U$4,"Enter smelter details", IF(ISERROR($S895),"",OFFSET('Smelter Reference List'!$F$4,$S895-4,0)))</f>
        <v/>
      </c>
      <c r="H895" s="247" t="str">
        <f ca="1">IF(ISERROR($S895),"",OFFSET('Smelter Reference List'!$G$4,$S895-4,0))</f>
        <v/>
      </c>
      <c r="I895" s="248" t="str">
        <f ca="1">IF(ISERROR($S895),"",OFFSET('Smelter Reference List'!$H$4,$S895-4,0))</f>
        <v/>
      </c>
      <c r="J895" s="248" t="str">
        <f ca="1">IF(ISERROR($S895),"",OFFSET('Smelter Reference List'!$I$4,$S895-4,0))</f>
        <v/>
      </c>
      <c r="K895" s="245"/>
      <c r="L895" s="245"/>
      <c r="M895" s="245"/>
      <c r="N895" s="245"/>
      <c r="O895" s="245"/>
      <c r="P895" s="245"/>
      <c r="Q895" s="246"/>
      <c r="R895" s="233"/>
      <c r="S895" s="234" t="e">
        <f>IF(C895="",NA(),MATCH($B895&amp;$C895,'Smelter Reference List'!$J:$J,0))</f>
        <v>#N/A</v>
      </c>
      <c r="T895" s="235"/>
      <c r="U895" s="235">
        <f t="shared" ca="1" si="28"/>
        <v>0</v>
      </c>
      <c r="V895" s="235"/>
      <c r="W895" s="235"/>
      <c r="Y895" s="228" t="str">
        <f t="shared" si="29"/>
        <v/>
      </c>
    </row>
    <row r="896" spans="1:25" s="228" customFormat="1" ht="20.25">
      <c r="A896" s="257"/>
      <c r="B896" s="232" t="str">
        <f>IF(LEN(A896)=0,"",INDEX('Smelter Reference List'!$A:$A,MATCH($A896,'Smelter Reference List'!$E:$E,0)))</f>
        <v/>
      </c>
      <c r="C896" s="297" t="str">
        <f>IF(LEN(A896)=0,"",INDEX('Smelter Reference List'!$C:$C,MATCH($A896,'Smelter Reference List'!$E:$E,0)))</f>
        <v/>
      </c>
      <c r="D896" s="161" t="str">
        <f ca="1">IF(ISERROR($S896),"",OFFSET('Smelter Reference List'!$C$4,$S896-4,0)&amp;"")</f>
        <v/>
      </c>
      <c r="E896" s="161" t="str">
        <f ca="1">IF(ISERROR($S896),"",OFFSET('Smelter Reference List'!$D$4,$S896-4,0)&amp;"")</f>
        <v/>
      </c>
      <c r="F896" s="161" t="str">
        <f ca="1">IF(ISERROR($S896),"",OFFSET('Smelter Reference List'!$E$4,$S896-4,0))</f>
        <v/>
      </c>
      <c r="G896" s="161" t="str">
        <f ca="1">IF(C896=$U$4,"Enter smelter details", IF(ISERROR($S896),"",OFFSET('Smelter Reference List'!$F$4,$S896-4,0)))</f>
        <v/>
      </c>
      <c r="H896" s="247" t="str">
        <f ca="1">IF(ISERROR($S896),"",OFFSET('Smelter Reference List'!$G$4,$S896-4,0))</f>
        <v/>
      </c>
      <c r="I896" s="248" t="str">
        <f ca="1">IF(ISERROR($S896),"",OFFSET('Smelter Reference List'!$H$4,$S896-4,0))</f>
        <v/>
      </c>
      <c r="J896" s="248" t="str">
        <f ca="1">IF(ISERROR($S896),"",OFFSET('Smelter Reference List'!$I$4,$S896-4,0))</f>
        <v/>
      </c>
      <c r="K896" s="245"/>
      <c r="L896" s="245"/>
      <c r="M896" s="245"/>
      <c r="N896" s="245"/>
      <c r="O896" s="245"/>
      <c r="P896" s="245"/>
      <c r="Q896" s="246"/>
      <c r="R896" s="233"/>
      <c r="S896" s="234" t="e">
        <f>IF(C896="",NA(),MATCH($B896&amp;$C896,'Smelter Reference List'!$J:$J,0))</f>
        <v>#N/A</v>
      </c>
      <c r="T896" s="235"/>
      <c r="U896" s="235">
        <f t="shared" ca="1" si="28"/>
        <v>0</v>
      </c>
      <c r="V896" s="235"/>
      <c r="W896" s="235"/>
      <c r="Y896" s="228" t="str">
        <f t="shared" si="29"/>
        <v/>
      </c>
    </row>
    <row r="897" spans="1:25" s="228" customFormat="1" ht="20.25">
      <c r="A897" s="257"/>
      <c r="B897" s="232" t="str">
        <f>IF(LEN(A897)=0,"",INDEX('Smelter Reference List'!$A:$A,MATCH($A897,'Smelter Reference List'!$E:$E,0)))</f>
        <v/>
      </c>
      <c r="C897" s="297" t="str">
        <f>IF(LEN(A897)=0,"",INDEX('Smelter Reference List'!$C:$C,MATCH($A897,'Smelter Reference List'!$E:$E,0)))</f>
        <v/>
      </c>
      <c r="D897" s="161" t="str">
        <f ca="1">IF(ISERROR($S897),"",OFFSET('Smelter Reference List'!$C$4,$S897-4,0)&amp;"")</f>
        <v/>
      </c>
      <c r="E897" s="161" t="str">
        <f ca="1">IF(ISERROR($S897),"",OFFSET('Smelter Reference List'!$D$4,$S897-4,0)&amp;"")</f>
        <v/>
      </c>
      <c r="F897" s="161" t="str">
        <f ca="1">IF(ISERROR($S897),"",OFFSET('Smelter Reference List'!$E$4,$S897-4,0))</f>
        <v/>
      </c>
      <c r="G897" s="161" t="str">
        <f ca="1">IF(C897=$U$4,"Enter smelter details", IF(ISERROR($S897),"",OFFSET('Smelter Reference List'!$F$4,$S897-4,0)))</f>
        <v/>
      </c>
      <c r="H897" s="247" t="str">
        <f ca="1">IF(ISERROR($S897),"",OFFSET('Smelter Reference List'!$G$4,$S897-4,0))</f>
        <v/>
      </c>
      <c r="I897" s="248" t="str">
        <f ca="1">IF(ISERROR($S897),"",OFFSET('Smelter Reference List'!$H$4,$S897-4,0))</f>
        <v/>
      </c>
      <c r="J897" s="248" t="str">
        <f ca="1">IF(ISERROR($S897),"",OFFSET('Smelter Reference List'!$I$4,$S897-4,0))</f>
        <v/>
      </c>
      <c r="K897" s="245"/>
      <c r="L897" s="245"/>
      <c r="M897" s="245"/>
      <c r="N897" s="245"/>
      <c r="O897" s="245"/>
      <c r="P897" s="245"/>
      <c r="Q897" s="246"/>
      <c r="R897" s="233"/>
      <c r="S897" s="234" t="e">
        <f>IF(C897="",NA(),MATCH($B897&amp;$C897,'Smelter Reference List'!$J:$J,0))</f>
        <v>#N/A</v>
      </c>
      <c r="T897" s="235"/>
      <c r="U897" s="235">
        <f t="shared" ca="1" si="28"/>
        <v>0</v>
      </c>
      <c r="V897" s="235"/>
      <c r="W897" s="235"/>
      <c r="Y897" s="228" t="str">
        <f t="shared" si="29"/>
        <v/>
      </c>
    </row>
    <row r="898" spans="1:25" s="228" customFormat="1" ht="20.25">
      <c r="A898" s="257"/>
      <c r="B898" s="232" t="str">
        <f>IF(LEN(A898)=0,"",INDEX('Smelter Reference List'!$A:$A,MATCH($A898,'Smelter Reference List'!$E:$E,0)))</f>
        <v/>
      </c>
      <c r="C898" s="297" t="str">
        <f>IF(LEN(A898)=0,"",INDEX('Smelter Reference List'!$C:$C,MATCH($A898,'Smelter Reference List'!$E:$E,0)))</f>
        <v/>
      </c>
      <c r="D898" s="161" t="str">
        <f ca="1">IF(ISERROR($S898),"",OFFSET('Smelter Reference List'!$C$4,$S898-4,0)&amp;"")</f>
        <v/>
      </c>
      <c r="E898" s="161" t="str">
        <f ca="1">IF(ISERROR($S898),"",OFFSET('Smelter Reference List'!$D$4,$S898-4,0)&amp;"")</f>
        <v/>
      </c>
      <c r="F898" s="161" t="str">
        <f ca="1">IF(ISERROR($S898),"",OFFSET('Smelter Reference List'!$E$4,$S898-4,0))</f>
        <v/>
      </c>
      <c r="G898" s="161" t="str">
        <f ca="1">IF(C898=$U$4,"Enter smelter details", IF(ISERROR($S898),"",OFFSET('Smelter Reference List'!$F$4,$S898-4,0)))</f>
        <v/>
      </c>
      <c r="H898" s="247" t="str">
        <f ca="1">IF(ISERROR($S898),"",OFFSET('Smelter Reference List'!$G$4,$S898-4,0))</f>
        <v/>
      </c>
      <c r="I898" s="248" t="str">
        <f ca="1">IF(ISERROR($S898),"",OFFSET('Smelter Reference List'!$H$4,$S898-4,0))</f>
        <v/>
      </c>
      <c r="J898" s="248" t="str">
        <f ca="1">IF(ISERROR($S898),"",OFFSET('Smelter Reference List'!$I$4,$S898-4,0))</f>
        <v/>
      </c>
      <c r="K898" s="245"/>
      <c r="L898" s="245"/>
      <c r="M898" s="245"/>
      <c r="N898" s="245"/>
      <c r="O898" s="245"/>
      <c r="P898" s="245"/>
      <c r="Q898" s="246"/>
      <c r="R898" s="233"/>
      <c r="S898" s="234" t="e">
        <f>IF(C898="",NA(),MATCH($B898&amp;$C898,'Smelter Reference List'!$J:$J,0))</f>
        <v>#N/A</v>
      </c>
      <c r="T898" s="235"/>
      <c r="U898" s="235">
        <f t="shared" ca="1" si="28"/>
        <v>0</v>
      </c>
      <c r="V898" s="235"/>
      <c r="W898" s="235"/>
      <c r="Y898" s="228" t="str">
        <f t="shared" si="29"/>
        <v/>
      </c>
    </row>
    <row r="899" spans="1:25" s="228" customFormat="1" ht="20.25">
      <c r="A899" s="257"/>
      <c r="B899" s="232" t="str">
        <f>IF(LEN(A899)=0,"",INDEX('Smelter Reference List'!$A:$A,MATCH($A899,'Smelter Reference List'!$E:$E,0)))</f>
        <v/>
      </c>
      <c r="C899" s="297" t="str">
        <f>IF(LEN(A899)=0,"",INDEX('Smelter Reference List'!$C:$C,MATCH($A899,'Smelter Reference List'!$E:$E,0)))</f>
        <v/>
      </c>
      <c r="D899" s="161" t="str">
        <f ca="1">IF(ISERROR($S899),"",OFFSET('Smelter Reference List'!$C$4,$S899-4,0)&amp;"")</f>
        <v/>
      </c>
      <c r="E899" s="161" t="str">
        <f ca="1">IF(ISERROR($S899),"",OFFSET('Smelter Reference List'!$D$4,$S899-4,0)&amp;"")</f>
        <v/>
      </c>
      <c r="F899" s="161" t="str">
        <f ca="1">IF(ISERROR($S899),"",OFFSET('Smelter Reference List'!$E$4,$S899-4,0))</f>
        <v/>
      </c>
      <c r="G899" s="161" t="str">
        <f ca="1">IF(C899=$U$4,"Enter smelter details", IF(ISERROR($S899),"",OFFSET('Smelter Reference List'!$F$4,$S899-4,0)))</f>
        <v/>
      </c>
      <c r="H899" s="247" t="str">
        <f ca="1">IF(ISERROR($S899),"",OFFSET('Smelter Reference List'!$G$4,$S899-4,0))</f>
        <v/>
      </c>
      <c r="I899" s="248" t="str">
        <f ca="1">IF(ISERROR($S899),"",OFFSET('Smelter Reference List'!$H$4,$S899-4,0))</f>
        <v/>
      </c>
      <c r="J899" s="248" t="str">
        <f ca="1">IF(ISERROR($S899),"",OFFSET('Smelter Reference List'!$I$4,$S899-4,0))</f>
        <v/>
      </c>
      <c r="K899" s="245"/>
      <c r="L899" s="245"/>
      <c r="M899" s="245"/>
      <c r="N899" s="245"/>
      <c r="O899" s="245"/>
      <c r="P899" s="245"/>
      <c r="Q899" s="246"/>
      <c r="R899" s="233"/>
      <c r="S899" s="234" t="e">
        <f>IF(C899="",NA(),MATCH($B899&amp;$C899,'Smelter Reference List'!$J:$J,0))</f>
        <v>#N/A</v>
      </c>
      <c r="T899" s="235"/>
      <c r="U899" s="235">
        <f t="shared" ca="1" si="28"/>
        <v>0</v>
      </c>
      <c r="V899" s="235"/>
      <c r="W899" s="235"/>
      <c r="Y899" s="228" t="str">
        <f t="shared" si="29"/>
        <v/>
      </c>
    </row>
    <row r="900" spans="1:25" s="228" customFormat="1" ht="20.25">
      <c r="A900" s="257"/>
      <c r="B900" s="232" t="str">
        <f>IF(LEN(A900)=0,"",INDEX('Smelter Reference List'!$A:$A,MATCH($A900,'Smelter Reference List'!$E:$E,0)))</f>
        <v/>
      </c>
      <c r="C900" s="297" t="str">
        <f>IF(LEN(A900)=0,"",INDEX('Smelter Reference List'!$C:$C,MATCH($A900,'Smelter Reference List'!$E:$E,0)))</f>
        <v/>
      </c>
      <c r="D900" s="161" t="str">
        <f ca="1">IF(ISERROR($S900),"",OFFSET('Smelter Reference List'!$C$4,$S900-4,0)&amp;"")</f>
        <v/>
      </c>
      <c r="E900" s="161" t="str">
        <f ca="1">IF(ISERROR($S900),"",OFFSET('Smelter Reference List'!$D$4,$S900-4,0)&amp;"")</f>
        <v/>
      </c>
      <c r="F900" s="161" t="str">
        <f ca="1">IF(ISERROR($S900),"",OFFSET('Smelter Reference List'!$E$4,$S900-4,0))</f>
        <v/>
      </c>
      <c r="G900" s="161" t="str">
        <f ca="1">IF(C900=$U$4,"Enter smelter details", IF(ISERROR($S900),"",OFFSET('Smelter Reference List'!$F$4,$S900-4,0)))</f>
        <v/>
      </c>
      <c r="H900" s="247" t="str">
        <f ca="1">IF(ISERROR($S900),"",OFFSET('Smelter Reference List'!$G$4,$S900-4,0))</f>
        <v/>
      </c>
      <c r="I900" s="248" t="str">
        <f ca="1">IF(ISERROR($S900),"",OFFSET('Smelter Reference List'!$H$4,$S900-4,0))</f>
        <v/>
      </c>
      <c r="J900" s="248" t="str">
        <f ca="1">IF(ISERROR($S900),"",OFFSET('Smelter Reference List'!$I$4,$S900-4,0))</f>
        <v/>
      </c>
      <c r="K900" s="245"/>
      <c r="L900" s="245"/>
      <c r="M900" s="245"/>
      <c r="N900" s="245"/>
      <c r="O900" s="245"/>
      <c r="P900" s="245"/>
      <c r="Q900" s="246"/>
      <c r="R900" s="233"/>
      <c r="S900" s="234" t="e">
        <f>IF(C900="",NA(),MATCH($B900&amp;$C900,'Smelter Reference List'!$J:$J,0))</f>
        <v>#N/A</v>
      </c>
      <c r="T900" s="235"/>
      <c r="U900" s="235">
        <f t="shared" ca="1" si="28"/>
        <v>0</v>
      </c>
      <c r="V900" s="235"/>
      <c r="W900" s="235"/>
      <c r="Y900" s="228" t="str">
        <f t="shared" si="29"/>
        <v/>
      </c>
    </row>
    <row r="901" spans="1:25" s="228" customFormat="1" ht="20.25">
      <c r="A901" s="257"/>
      <c r="B901" s="232" t="str">
        <f>IF(LEN(A901)=0,"",INDEX('Smelter Reference List'!$A:$A,MATCH($A901,'Smelter Reference List'!$E:$E,0)))</f>
        <v/>
      </c>
      <c r="C901" s="297" t="str">
        <f>IF(LEN(A901)=0,"",INDEX('Smelter Reference List'!$C:$C,MATCH($A901,'Smelter Reference List'!$E:$E,0)))</f>
        <v/>
      </c>
      <c r="D901" s="161" t="str">
        <f ca="1">IF(ISERROR($S901),"",OFFSET('Smelter Reference List'!$C$4,$S901-4,0)&amp;"")</f>
        <v/>
      </c>
      <c r="E901" s="161" t="str">
        <f ca="1">IF(ISERROR($S901),"",OFFSET('Smelter Reference List'!$D$4,$S901-4,0)&amp;"")</f>
        <v/>
      </c>
      <c r="F901" s="161" t="str">
        <f ca="1">IF(ISERROR($S901),"",OFFSET('Smelter Reference List'!$E$4,$S901-4,0))</f>
        <v/>
      </c>
      <c r="G901" s="161" t="str">
        <f ca="1">IF(C901=$U$4,"Enter smelter details", IF(ISERROR($S901),"",OFFSET('Smelter Reference List'!$F$4,$S901-4,0)))</f>
        <v/>
      </c>
      <c r="H901" s="247" t="str">
        <f ca="1">IF(ISERROR($S901),"",OFFSET('Smelter Reference List'!$G$4,$S901-4,0))</f>
        <v/>
      </c>
      <c r="I901" s="248" t="str">
        <f ca="1">IF(ISERROR($S901),"",OFFSET('Smelter Reference List'!$H$4,$S901-4,0))</f>
        <v/>
      </c>
      <c r="J901" s="248" t="str">
        <f ca="1">IF(ISERROR($S901),"",OFFSET('Smelter Reference List'!$I$4,$S901-4,0))</f>
        <v/>
      </c>
      <c r="K901" s="245"/>
      <c r="L901" s="245"/>
      <c r="M901" s="245"/>
      <c r="N901" s="245"/>
      <c r="O901" s="245"/>
      <c r="P901" s="245"/>
      <c r="Q901" s="246"/>
      <c r="R901" s="233"/>
      <c r="S901" s="234" t="e">
        <f>IF(C901="",NA(),MATCH($B901&amp;$C901,'Smelter Reference List'!$J:$J,0))</f>
        <v>#N/A</v>
      </c>
      <c r="T901" s="235"/>
      <c r="U901" s="235">
        <f t="shared" ca="1" si="28"/>
        <v>0</v>
      </c>
      <c r="V901" s="235"/>
      <c r="W901" s="235"/>
      <c r="Y901" s="228" t="str">
        <f t="shared" si="29"/>
        <v/>
      </c>
    </row>
    <row r="902" spans="1:25" s="228" customFormat="1" ht="20.25">
      <c r="A902" s="257"/>
      <c r="B902" s="232" t="str">
        <f>IF(LEN(A902)=0,"",INDEX('Smelter Reference List'!$A:$A,MATCH($A902,'Smelter Reference List'!$E:$E,0)))</f>
        <v/>
      </c>
      <c r="C902" s="297" t="str">
        <f>IF(LEN(A902)=0,"",INDEX('Smelter Reference List'!$C:$C,MATCH($A902,'Smelter Reference List'!$E:$E,0)))</f>
        <v/>
      </c>
      <c r="D902" s="161" t="str">
        <f ca="1">IF(ISERROR($S902),"",OFFSET('Smelter Reference List'!$C$4,$S902-4,0)&amp;"")</f>
        <v/>
      </c>
      <c r="E902" s="161" t="str">
        <f ca="1">IF(ISERROR($S902),"",OFFSET('Smelter Reference List'!$D$4,$S902-4,0)&amp;"")</f>
        <v/>
      </c>
      <c r="F902" s="161" t="str">
        <f ca="1">IF(ISERROR($S902),"",OFFSET('Smelter Reference List'!$E$4,$S902-4,0))</f>
        <v/>
      </c>
      <c r="G902" s="161" t="str">
        <f ca="1">IF(C902=$U$4,"Enter smelter details", IF(ISERROR($S902),"",OFFSET('Smelter Reference List'!$F$4,$S902-4,0)))</f>
        <v/>
      </c>
      <c r="H902" s="247" t="str">
        <f ca="1">IF(ISERROR($S902),"",OFFSET('Smelter Reference List'!$G$4,$S902-4,0))</f>
        <v/>
      </c>
      <c r="I902" s="248" t="str">
        <f ca="1">IF(ISERROR($S902),"",OFFSET('Smelter Reference List'!$H$4,$S902-4,0))</f>
        <v/>
      </c>
      <c r="J902" s="248" t="str">
        <f ca="1">IF(ISERROR($S902),"",OFFSET('Smelter Reference List'!$I$4,$S902-4,0))</f>
        <v/>
      </c>
      <c r="K902" s="245"/>
      <c r="L902" s="245"/>
      <c r="M902" s="245"/>
      <c r="N902" s="245"/>
      <c r="O902" s="245"/>
      <c r="P902" s="245"/>
      <c r="Q902" s="246"/>
      <c r="R902" s="233"/>
      <c r="S902" s="234" t="e">
        <f>IF(C902="",NA(),MATCH($B902&amp;$C902,'Smelter Reference List'!$J:$J,0))</f>
        <v>#N/A</v>
      </c>
      <c r="T902" s="235"/>
      <c r="U902" s="235">
        <f t="shared" ca="1" si="28"/>
        <v>0</v>
      </c>
      <c r="V902" s="235"/>
      <c r="W902" s="235"/>
      <c r="Y902" s="228" t="str">
        <f t="shared" si="29"/>
        <v/>
      </c>
    </row>
    <row r="903" spans="1:25" s="228" customFormat="1" ht="20.25">
      <c r="A903" s="257"/>
      <c r="B903" s="232" t="str">
        <f>IF(LEN(A903)=0,"",INDEX('Smelter Reference List'!$A:$A,MATCH($A903,'Smelter Reference List'!$E:$E,0)))</f>
        <v/>
      </c>
      <c r="C903" s="297" t="str">
        <f>IF(LEN(A903)=0,"",INDEX('Smelter Reference List'!$C:$C,MATCH($A903,'Smelter Reference List'!$E:$E,0)))</f>
        <v/>
      </c>
      <c r="D903" s="161" t="str">
        <f ca="1">IF(ISERROR($S903),"",OFFSET('Smelter Reference List'!$C$4,$S903-4,0)&amp;"")</f>
        <v/>
      </c>
      <c r="E903" s="161" t="str">
        <f ca="1">IF(ISERROR($S903),"",OFFSET('Smelter Reference List'!$D$4,$S903-4,0)&amp;"")</f>
        <v/>
      </c>
      <c r="F903" s="161" t="str">
        <f ca="1">IF(ISERROR($S903),"",OFFSET('Smelter Reference List'!$E$4,$S903-4,0))</f>
        <v/>
      </c>
      <c r="G903" s="161" t="str">
        <f ca="1">IF(C903=$U$4,"Enter smelter details", IF(ISERROR($S903),"",OFFSET('Smelter Reference List'!$F$4,$S903-4,0)))</f>
        <v/>
      </c>
      <c r="H903" s="247" t="str">
        <f ca="1">IF(ISERROR($S903),"",OFFSET('Smelter Reference List'!$G$4,$S903-4,0))</f>
        <v/>
      </c>
      <c r="I903" s="248" t="str">
        <f ca="1">IF(ISERROR($S903),"",OFFSET('Smelter Reference List'!$H$4,$S903-4,0))</f>
        <v/>
      </c>
      <c r="J903" s="248" t="str">
        <f ca="1">IF(ISERROR($S903),"",OFFSET('Smelter Reference List'!$I$4,$S903-4,0))</f>
        <v/>
      </c>
      <c r="K903" s="245"/>
      <c r="L903" s="245"/>
      <c r="M903" s="245"/>
      <c r="N903" s="245"/>
      <c r="O903" s="245"/>
      <c r="P903" s="245"/>
      <c r="Q903" s="246"/>
      <c r="R903" s="233"/>
      <c r="S903" s="234" t="e">
        <f>IF(C903="",NA(),MATCH($B903&amp;$C903,'Smelter Reference List'!$J:$J,0))</f>
        <v>#N/A</v>
      </c>
      <c r="T903" s="235"/>
      <c r="U903" s="235">
        <f t="shared" ca="1" si="28"/>
        <v>0</v>
      </c>
      <c r="V903" s="235"/>
      <c r="W903" s="235"/>
      <c r="Y903" s="228" t="str">
        <f t="shared" si="29"/>
        <v/>
      </c>
    </row>
    <row r="904" spans="1:25" s="228" customFormat="1" ht="20.25">
      <c r="A904" s="257"/>
      <c r="B904" s="232" t="str">
        <f>IF(LEN(A904)=0,"",INDEX('Smelter Reference List'!$A:$A,MATCH($A904,'Smelter Reference List'!$E:$E,0)))</f>
        <v/>
      </c>
      <c r="C904" s="297" t="str">
        <f>IF(LEN(A904)=0,"",INDEX('Smelter Reference List'!$C:$C,MATCH($A904,'Smelter Reference List'!$E:$E,0)))</f>
        <v/>
      </c>
      <c r="D904" s="161" t="str">
        <f ca="1">IF(ISERROR($S904),"",OFFSET('Smelter Reference List'!$C$4,$S904-4,0)&amp;"")</f>
        <v/>
      </c>
      <c r="E904" s="161" t="str">
        <f ca="1">IF(ISERROR($S904),"",OFFSET('Smelter Reference List'!$D$4,$S904-4,0)&amp;"")</f>
        <v/>
      </c>
      <c r="F904" s="161" t="str">
        <f ca="1">IF(ISERROR($S904),"",OFFSET('Smelter Reference List'!$E$4,$S904-4,0))</f>
        <v/>
      </c>
      <c r="G904" s="161" t="str">
        <f ca="1">IF(C904=$U$4,"Enter smelter details", IF(ISERROR($S904),"",OFFSET('Smelter Reference List'!$F$4,$S904-4,0)))</f>
        <v/>
      </c>
      <c r="H904" s="247" t="str">
        <f ca="1">IF(ISERROR($S904),"",OFFSET('Smelter Reference List'!$G$4,$S904-4,0))</f>
        <v/>
      </c>
      <c r="I904" s="248" t="str">
        <f ca="1">IF(ISERROR($S904),"",OFFSET('Smelter Reference List'!$H$4,$S904-4,0))</f>
        <v/>
      </c>
      <c r="J904" s="248" t="str">
        <f ca="1">IF(ISERROR($S904),"",OFFSET('Smelter Reference List'!$I$4,$S904-4,0))</f>
        <v/>
      </c>
      <c r="K904" s="245"/>
      <c r="L904" s="245"/>
      <c r="M904" s="245"/>
      <c r="N904" s="245"/>
      <c r="O904" s="245"/>
      <c r="P904" s="245"/>
      <c r="Q904" s="246"/>
      <c r="R904" s="233"/>
      <c r="S904" s="234" t="e">
        <f>IF(C904="",NA(),MATCH($B904&amp;$C904,'Smelter Reference List'!$J:$J,0))</f>
        <v>#N/A</v>
      </c>
      <c r="T904" s="235"/>
      <c r="U904" s="235">
        <f t="shared" ca="1" si="28"/>
        <v>0</v>
      </c>
      <c r="V904" s="235"/>
      <c r="W904" s="235"/>
      <c r="Y904" s="228" t="str">
        <f t="shared" si="29"/>
        <v/>
      </c>
    </row>
    <row r="905" spans="1:25" s="228" customFormat="1" ht="20.25">
      <c r="A905" s="257"/>
      <c r="B905" s="232" t="str">
        <f>IF(LEN(A905)=0,"",INDEX('Smelter Reference List'!$A:$A,MATCH($A905,'Smelter Reference List'!$E:$E,0)))</f>
        <v/>
      </c>
      <c r="C905" s="297" t="str">
        <f>IF(LEN(A905)=0,"",INDEX('Smelter Reference List'!$C:$C,MATCH($A905,'Smelter Reference List'!$E:$E,0)))</f>
        <v/>
      </c>
      <c r="D905" s="161" t="str">
        <f ca="1">IF(ISERROR($S905),"",OFFSET('Smelter Reference List'!$C$4,$S905-4,0)&amp;"")</f>
        <v/>
      </c>
      <c r="E905" s="161" t="str">
        <f ca="1">IF(ISERROR($S905),"",OFFSET('Smelter Reference List'!$D$4,$S905-4,0)&amp;"")</f>
        <v/>
      </c>
      <c r="F905" s="161" t="str">
        <f ca="1">IF(ISERROR($S905),"",OFFSET('Smelter Reference List'!$E$4,$S905-4,0))</f>
        <v/>
      </c>
      <c r="G905" s="161" t="str">
        <f ca="1">IF(C905=$U$4,"Enter smelter details", IF(ISERROR($S905),"",OFFSET('Smelter Reference List'!$F$4,$S905-4,0)))</f>
        <v/>
      </c>
      <c r="H905" s="247" t="str">
        <f ca="1">IF(ISERROR($S905),"",OFFSET('Smelter Reference List'!$G$4,$S905-4,0))</f>
        <v/>
      </c>
      <c r="I905" s="248" t="str">
        <f ca="1">IF(ISERROR($S905),"",OFFSET('Smelter Reference List'!$H$4,$S905-4,0))</f>
        <v/>
      </c>
      <c r="J905" s="248" t="str">
        <f ca="1">IF(ISERROR($S905),"",OFFSET('Smelter Reference List'!$I$4,$S905-4,0))</f>
        <v/>
      </c>
      <c r="K905" s="245"/>
      <c r="L905" s="245"/>
      <c r="M905" s="245"/>
      <c r="N905" s="245"/>
      <c r="O905" s="245"/>
      <c r="P905" s="245"/>
      <c r="Q905" s="246"/>
      <c r="R905" s="233"/>
      <c r="S905" s="234" t="e">
        <f>IF(C905="",NA(),MATCH($B905&amp;$C905,'Smelter Reference List'!$J:$J,0))</f>
        <v>#N/A</v>
      </c>
      <c r="T905" s="235"/>
      <c r="U905" s="235">
        <f t="shared" ca="1" si="28"/>
        <v>0</v>
      </c>
      <c r="V905" s="235"/>
      <c r="W905" s="235"/>
      <c r="Y905" s="228" t="str">
        <f t="shared" si="29"/>
        <v/>
      </c>
    </row>
    <row r="906" spans="1:25" s="228" customFormat="1" ht="20.25">
      <c r="A906" s="257"/>
      <c r="B906" s="232" t="str">
        <f>IF(LEN(A906)=0,"",INDEX('Smelter Reference List'!$A:$A,MATCH($A906,'Smelter Reference List'!$E:$E,0)))</f>
        <v/>
      </c>
      <c r="C906" s="297" t="str">
        <f>IF(LEN(A906)=0,"",INDEX('Smelter Reference List'!$C:$C,MATCH($A906,'Smelter Reference List'!$E:$E,0)))</f>
        <v/>
      </c>
      <c r="D906" s="161" t="str">
        <f ca="1">IF(ISERROR($S906),"",OFFSET('Smelter Reference List'!$C$4,$S906-4,0)&amp;"")</f>
        <v/>
      </c>
      <c r="E906" s="161" t="str">
        <f ca="1">IF(ISERROR($S906),"",OFFSET('Smelter Reference List'!$D$4,$S906-4,0)&amp;"")</f>
        <v/>
      </c>
      <c r="F906" s="161" t="str">
        <f ca="1">IF(ISERROR($S906),"",OFFSET('Smelter Reference List'!$E$4,$S906-4,0))</f>
        <v/>
      </c>
      <c r="G906" s="161" t="str">
        <f ca="1">IF(C906=$U$4,"Enter smelter details", IF(ISERROR($S906),"",OFFSET('Smelter Reference List'!$F$4,$S906-4,0)))</f>
        <v/>
      </c>
      <c r="H906" s="247" t="str">
        <f ca="1">IF(ISERROR($S906),"",OFFSET('Smelter Reference List'!$G$4,$S906-4,0))</f>
        <v/>
      </c>
      <c r="I906" s="248" t="str">
        <f ca="1">IF(ISERROR($S906),"",OFFSET('Smelter Reference List'!$H$4,$S906-4,0))</f>
        <v/>
      </c>
      <c r="J906" s="248" t="str">
        <f ca="1">IF(ISERROR($S906),"",OFFSET('Smelter Reference List'!$I$4,$S906-4,0))</f>
        <v/>
      </c>
      <c r="K906" s="245"/>
      <c r="L906" s="245"/>
      <c r="M906" s="245"/>
      <c r="N906" s="245"/>
      <c r="O906" s="245"/>
      <c r="P906" s="245"/>
      <c r="Q906" s="246"/>
      <c r="R906" s="233"/>
      <c r="S906" s="234" t="e">
        <f>IF(C906="",NA(),MATCH($B906&amp;$C906,'Smelter Reference List'!$J:$J,0))</f>
        <v>#N/A</v>
      </c>
      <c r="T906" s="235"/>
      <c r="U906" s="235">
        <f t="shared" ca="1" si="28"/>
        <v>0</v>
      </c>
      <c r="V906" s="235"/>
      <c r="W906" s="235"/>
      <c r="Y906" s="228" t="str">
        <f t="shared" si="29"/>
        <v/>
      </c>
    </row>
    <row r="907" spans="1:25" s="228" customFormat="1" ht="20.25">
      <c r="A907" s="257"/>
      <c r="B907" s="232" t="str">
        <f>IF(LEN(A907)=0,"",INDEX('Smelter Reference List'!$A:$A,MATCH($A907,'Smelter Reference List'!$E:$E,0)))</f>
        <v/>
      </c>
      <c r="C907" s="297" t="str">
        <f>IF(LEN(A907)=0,"",INDEX('Smelter Reference List'!$C:$C,MATCH($A907,'Smelter Reference List'!$E:$E,0)))</f>
        <v/>
      </c>
      <c r="D907" s="161" t="str">
        <f ca="1">IF(ISERROR($S907),"",OFFSET('Smelter Reference List'!$C$4,$S907-4,0)&amp;"")</f>
        <v/>
      </c>
      <c r="E907" s="161" t="str">
        <f ca="1">IF(ISERROR($S907),"",OFFSET('Smelter Reference List'!$D$4,$S907-4,0)&amp;"")</f>
        <v/>
      </c>
      <c r="F907" s="161" t="str">
        <f ca="1">IF(ISERROR($S907),"",OFFSET('Smelter Reference List'!$E$4,$S907-4,0))</f>
        <v/>
      </c>
      <c r="G907" s="161" t="str">
        <f ca="1">IF(C907=$U$4,"Enter smelter details", IF(ISERROR($S907),"",OFFSET('Smelter Reference List'!$F$4,$S907-4,0)))</f>
        <v/>
      </c>
      <c r="H907" s="247" t="str">
        <f ca="1">IF(ISERROR($S907),"",OFFSET('Smelter Reference List'!$G$4,$S907-4,0))</f>
        <v/>
      </c>
      <c r="I907" s="248" t="str">
        <f ca="1">IF(ISERROR($S907),"",OFFSET('Smelter Reference List'!$H$4,$S907-4,0))</f>
        <v/>
      </c>
      <c r="J907" s="248" t="str">
        <f ca="1">IF(ISERROR($S907),"",OFFSET('Smelter Reference List'!$I$4,$S907-4,0))</f>
        <v/>
      </c>
      <c r="K907" s="245"/>
      <c r="L907" s="245"/>
      <c r="M907" s="245"/>
      <c r="N907" s="245"/>
      <c r="O907" s="245"/>
      <c r="P907" s="245"/>
      <c r="Q907" s="246"/>
      <c r="R907" s="233"/>
      <c r="S907" s="234" t="e">
        <f>IF(C907="",NA(),MATCH($B907&amp;$C907,'Smelter Reference List'!$J:$J,0))</f>
        <v>#N/A</v>
      </c>
      <c r="T907" s="235"/>
      <c r="U907" s="235">
        <f t="shared" ca="1" si="28"/>
        <v>0</v>
      </c>
      <c r="V907" s="235"/>
      <c r="W907" s="235"/>
      <c r="Y907" s="228" t="str">
        <f t="shared" si="29"/>
        <v/>
      </c>
    </row>
    <row r="908" spans="1:25" s="228" customFormat="1" ht="20.25">
      <c r="A908" s="257"/>
      <c r="B908" s="232" t="str">
        <f>IF(LEN(A908)=0,"",INDEX('Smelter Reference List'!$A:$A,MATCH($A908,'Smelter Reference List'!$E:$E,0)))</f>
        <v/>
      </c>
      <c r="C908" s="297" t="str">
        <f>IF(LEN(A908)=0,"",INDEX('Smelter Reference List'!$C:$C,MATCH($A908,'Smelter Reference List'!$E:$E,0)))</f>
        <v/>
      </c>
      <c r="D908" s="161" t="str">
        <f ca="1">IF(ISERROR($S908),"",OFFSET('Smelter Reference List'!$C$4,$S908-4,0)&amp;"")</f>
        <v/>
      </c>
      <c r="E908" s="161" t="str">
        <f ca="1">IF(ISERROR($S908),"",OFFSET('Smelter Reference List'!$D$4,$S908-4,0)&amp;"")</f>
        <v/>
      </c>
      <c r="F908" s="161" t="str">
        <f ca="1">IF(ISERROR($S908),"",OFFSET('Smelter Reference List'!$E$4,$S908-4,0))</f>
        <v/>
      </c>
      <c r="G908" s="161" t="str">
        <f ca="1">IF(C908=$U$4,"Enter smelter details", IF(ISERROR($S908),"",OFFSET('Smelter Reference List'!$F$4,$S908-4,0)))</f>
        <v/>
      </c>
      <c r="H908" s="247" t="str">
        <f ca="1">IF(ISERROR($S908),"",OFFSET('Smelter Reference List'!$G$4,$S908-4,0))</f>
        <v/>
      </c>
      <c r="I908" s="248" t="str">
        <f ca="1">IF(ISERROR($S908),"",OFFSET('Smelter Reference List'!$H$4,$S908-4,0))</f>
        <v/>
      </c>
      <c r="J908" s="248" t="str">
        <f ca="1">IF(ISERROR($S908),"",OFFSET('Smelter Reference List'!$I$4,$S908-4,0))</f>
        <v/>
      </c>
      <c r="K908" s="245"/>
      <c r="L908" s="245"/>
      <c r="M908" s="245"/>
      <c r="N908" s="245"/>
      <c r="O908" s="245"/>
      <c r="P908" s="245"/>
      <c r="Q908" s="246"/>
      <c r="R908" s="233"/>
      <c r="S908" s="234" t="e">
        <f>IF(C908="",NA(),MATCH($B908&amp;$C908,'Smelter Reference List'!$J:$J,0))</f>
        <v>#N/A</v>
      </c>
      <c r="T908" s="235"/>
      <c r="U908" s="235">
        <f t="shared" ca="1" si="28"/>
        <v>0</v>
      </c>
      <c r="V908" s="235"/>
      <c r="W908" s="235"/>
      <c r="Y908" s="228" t="str">
        <f t="shared" si="29"/>
        <v/>
      </c>
    </row>
    <row r="909" spans="1:25" s="228" customFormat="1" ht="20.25">
      <c r="A909" s="257"/>
      <c r="B909" s="232" t="str">
        <f>IF(LEN(A909)=0,"",INDEX('Smelter Reference List'!$A:$A,MATCH($A909,'Smelter Reference List'!$E:$E,0)))</f>
        <v/>
      </c>
      <c r="C909" s="297" t="str">
        <f>IF(LEN(A909)=0,"",INDEX('Smelter Reference List'!$C:$C,MATCH($A909,'Smelter Reference List'!$E:$E,0)))</f>
        <v/>
      </c>
      <c r="D909" s="161" t="str">
        <f ca="1">IF(ISERROR($S909),"",OFFSET('Smelter Reference List'!$C$4,$S909-4,0)&amp;"")</f>
        <v/>
      </c>
      <c r="E909" s="161" t="str">
        <f ca="1">IF(ISERROR($S909),"",OFFSET('Smelter Reference List'!$D$4,$S909-4,0)&amp;"")</f>
        <v/>
      </c>
      <c r="F909" s="161" t="str">
        <f ca="1">IF(ISERROR($S909),"",OFFSET('Smelter Reference List'!$E$4,$S909-4,0))</f>
        <v/>
      </c>
      <c r="G909" s="161" t="str">
        <f ca="1">IF(C909=$U$4,"Enter smelter details", IF(ISERROR($S909),"",OFFSET('Smelter Reference List'!$F$4,$S909-4,0)))</f>
        <v/>
      </c>
      <c r="H909" s="247" t="str">
        <f ca="1">IF(ISERROR($S909),"",OFFSET('Smelter Reference List'!$G$4,$S909-4,0))</f>
        <v/>
      </c>
      <c r="I909" s="248" t="str">
        <f ca="1">IF(ISERROR($S909),"",OFFSET('Smelter Reference List'!$H$4,$S909-4,0))</f>
        <v/>
      </c>
      <c r="J909" s="248" t="str">
        <f ca="1">IF(ISERROR($S909),"",OFFSET('Smelter Reference List'!$I$4,$S909-4,0))</f>
        <v/>
      </c>
      <c r="K909" s="245"/>
      <c r="L909" s="245"/>
      <c r="M909" s="245"/>
      <c r="N909" s="245"/>
      <c r="O909" s="245"/>
      <c r="P909" s="245"/>
      <c r="Q909" s="246"/>
      <c r="R909" s="233"/>
      <c r="S909" s="234" t="e">
        <f>IF(C909="",NA(),MATCH($B909&amp;$C909,'Smelter Reference List'!$J:$J,0))</f>
        <v>#N/A</v>
      </c>
      <c r="T909" s="235"/>
      <c r="U909" s="235">
        <f t="shared" ca="1" si="28"/>
        <v>0</v>
      </c>
      <c r="V909" s="235"/>
      <c r="W909" s="235"/>
      <c r="Y909" s="228" t="str">
        <f t="shared" si="29"/>
        <v/>
      </c>
    </row>
    <row r="910" spans="1:25" s="228" customFormat="1" ht="20.25">
      <c r="A910" s="257"/>
      <c r="B910" s="232" t="str">
        <f>IF(LEN(A910)=0,"",INDEX('Smelter Reference List'!$A:$A,MATCH($A910,'Smelter Reference List'!$E:$E,0)))</f>
        <v/>
      </c>
      <c r="C910" s="297" t="str">
        <f>IF(LEN(A910)=0,"",INDEX('Smelter Reference List'!$C:$C,MATCH($A910,'Smelter Reference List'!$E:$E,0)))</f>
        <v/>
      </c>
      <c r="D910" s="161" t="str">
        <f ca="1">IF(ISERROR($S910),"",OFFSET('Smelter Reference List'!$C$4,$S910-4,0)&amp;"")</f>
        <v/>
      </c>
      <c r="E910" s="161" t="str">
        <f ca="1">IF(ISERROR($S910),"",OFFSET('Smelter Reference List'!$D$4,$S910-4,0)&amp;"")</f>
        <v/>
      </c>
      <c r="F910" s="161" t="str">
        <f ca="1">IF(ISERROR($S910),"",OFFSET('Smelter Reference List'!$E$4,$S910-4,0))</f>
        <v/>
      </c>
      <c r="G910" s="161" t="str">
        <f ca="1">IF(C910=$U$4,"Enter smelter details", IF(ISERROR($S910),"",OFFSET('Smelter Reference List'!$F$4,$S910-4,0)))</f>
        <v/>
      </c>
      <c r="H910" s="247" t="str">
        <f ca="1">IF(ISERROR($S910),"",OFFSET('Smelter Reference List'!$G$4,$S910-4,0))</f>
        <v/>
      </c>
      <c r="I910" s="248" t="str">
        <f ca="1">IF(ISERROR($S910),"",OFFSET('Smelter Reference List'!$H$4,$S910-4,0))</f>
        <v/>
      </c>
      <c r="J910" s="248" t="str">
        <f ca="1">IF(ISERROR($S910),"",OFFSET('Smelter Reference List'!$I$4,$S910-4,0))</f>
        <v/>
      </c>
      <c r="K910" s="245"/>
      <c r="L910" s="245"/>
      <c r="M910" s="245"/>
      <c r="N910" s="245"/>
      <c r="O910" s="245"/>
      <c r="P910" s="245"/>
      <c r="Q910" s="246"/>
      <c r="R910" s="233"/>
      <c r="S910" s="234" t="e">
        <f>IF(C910="",NA(),MATCH($B910&amp;$C910,'Smelter Reference List'!$J:$J,0))</f>
        <v>#N/A</v>
      </c>
      <c r="T910" s="235"/>
      <c r="U910" s="235">
        <f t="shared" ca="1" si="28"/>
        <v>0</v>
      </c>
      <c r="V910" s="235"/>
      <c r="W910" s="235"/>
      <c r="Y910" s="228" t="str">
        <f t="shared" si="29"/>
        <v/>
      </c>
    </row>
    <row r="911" spans="1:25" s="228" customFormat="1" ht="20.25">
      <c r="A911" s="257"/>
      <c r="B911" s="232" t="str">
        <f>IF(LEN(A911)=0,"",INDEX('Smelter Reference List'!$A:$A,MATCH($A911,'Smelter Reference List'!$E:$E,0)))</f>
        <v/>
      </c>
      <c r="C911" s="297" t="str">
        <f>IF(LEN(A911)=0,"",INDEX('Smelter Reference List'!$C:$C,MATCH($A911,'Smelter Reference List'!$E:$E,0)))</f>
        <v/>
      </c>
      <c r="D911" s="161" t="str">
        <f ca="1">IF(ISERROR($S911),"",OFFSET('Smelter Reference List'!$C$4,$S911-4,0)&amp;"")</f>
        <v/>
      </c>
      <c r="E911" s="161" t="str">
        <f ca="1">IF(ISERROR($S911),"",OFFSET('Smelter Reference List'!$D$4,$S911-4,0)&amp;"")</f>
        <v/>
      </c>
      <c r="F911" s="161" t="str">
        <f ca="1">IF(ISERROR($S911),"",OFFSET('Smelter Reference List'!$E$4,$S911-4,0))</f>
        <v/>
      </c>
      <c r="G911" s="161" t="str">
        <f ca="1">IF(C911=$U$4,"Enter smelter details", IF(ISERROR($S911),"",OFFSET('Smelter Reference List'!$F$4,$S911-4,0)))</f>
        <v/>
      </c>
      <c r="H911" s="247" t="str">
        <f ca="1">IF(ISERROR($S911),"",OFFSET('Smelter Reference List'!$G$4,$S911-4,0))</f>
        <v/>
      </c>
      <c r="I911" s="248" t="str">
        <f ca="1">IF(ISERROR($S911),"",OFFSET('Smelter Reference List'!$H$4,$S911-4,0))</f>
        <v/>
      </c>
      <c r="J911" s="248" t="str">
        <f ca="1">IF(ISERROR($S911),"",OFFSET('Smelter Reference List'!$I$4,$S911-4,0))</f>
        <v/>
      </c>
      <c r="K911" s="245"/>
      <c r="L911" s="245"/>
      <c r="M911" s="245"/>
      <c r="N911" s="245"/>
      <c r="O911" s="245"/>
      <c r="P911" s="245"/>
      <c r="Q911" s="246"/>
      <c r="R911" s="233"/>
      <c r="S911" s="234" t="e">
        <f>IF(C911="",NA(),MATCH($B911&amp;$C911,'Smelter Reference List'!$J:$J,0))</f>
        <v>#N/A</v>
      </c>
      <c r="T911" s="235"/>
      <c r="U911" s="235">
        <f t="shared" ca="1" si="28"/>
        <v>0</v>
      </c>
      <c r="V911" s="235"/>
      <c r="W911" s="235"/>
      <c r="Y911" s="228" t="str">
        <f t="shared" si="29"/>
        <v/>
      </c>
    </row>
    <row r="912" spans="1:25" s="228" customFormat="1" ht="20.25">
      <c r="A912" s="257"/>
      <c r="B912" s="232" t="str">
        <f>IF(LEN(A912)=0,"",INDEX('Smelter Reference List'!$A:$A,MATCH($A912,'Smelter Reference List'!$E:$E,0)))</f>
        <v/>
      </c>
      <c r="C912" s="297" t="str">
        <f>IF(LEN(A912)=0,"",INDEX('Smelter Reference List'!$C:$C,MATCH($A912,'Smelter Reference List'!$E:$E,0)))</f>
        <v/>
      </c>
      <c r="D912" s="161" t="str">
        <f ca="1">IF(ISERROR($S912),"",OFFSET('Smelter Reference List'!$C$4,$S912-4,0)&amp;"")</f>
        <v/>
      </c>
      <c r="E912" s="161" t="str">
        <f ca="1">IF(ISERROR($S912),"",OFFSET('Smelter Reference List'!$D$4,$S912-4,0)&amp;"")</f>
        <v/>
      </c>
      <c r="F912" s="161" t="str">
        <f ca="1">IF(ISERROR($S912),"",OFFSET('Smelter Reference List'!$E$4,$S912-4,0))</f>
        <v/>
      </c>
      <c r="G912" s="161" t="str">
        <f ca="1">IF(C912=$U$4,"Enter smelter details", IF(ISERROR($S912),"",OFFSET('Smelter Reference List'!$F$4,$S912-4,0)))</f>
        <v/>
      </c>
      <c r="H912" s="247" t="str">
        <f ca="1">IF(ISERROR($S912),"",OFFSET('Smelter Reference List'!$G$4,$S912-4,0))</f>
        <v/>
      </c>
      <c r="I912" s="248" t="str">
        <f ca="1">IF(ISERROR($S912),"",OFFSET('Smelter Reference List'!$H$4,$S912-4,0))</f>
        <v/>
      </c>
      <c r="J912" s="248" t="str">
        <f ca="1">IF(ISERROR($S912),"",OFFSET('Smelter Reference List'!$I$4,$S912-4,0))</f>
        <v/>
      </c>
      <c r="K912" s="245"/>
      <c r="L912" s="245"/>
      <c r="M912" s="245"/>
      <c r="N912" s="245"/>
      <c r="O912" s="245"/>
      <c r="P912" s="245"/>
      <c r="Q912" s="246"/>
      <c r="R912" s="233"/>
      <c r="S912" s="234" t="e">
        <f>IF(C912="",NA(),MATCH($B912&amp;$C912,'Smelter Reference List'!$J:$J,0))</f>
        <v>#N/A</v>
      </c>
      <c r="T912" s="235"/>
      <c r="U912" s="235">
        <f t="shared" ca="1" si="28"/>
        <v>0</v>
      </c>
      <c r="V912" s="235"/>
      <c r="W912" s="235"/>
      <c r="Y912" s="228" t="str">
        <f t="shared" si="29"/>
        <v/>
      </c>
    </row>
    <row r="913" spans="1:25" s="228" customFormat="1" ht="20.25">
      <c r="A913" s="257"/>
      <c r="B913" s="232" t="str">
        <f>IF(LEN(A913)=0,"",INDEX('Smelter Reference List'!$A:$A,MATCH($A913,'Smelter Reference List'!$E:$E,0)))</f>
        <v/>
      </c>
      <c r="C913" s="297" t="str">
        <f>IF(LEN(A913)=0,"",INDEX('Smelter Reference List'!$C:$C,MATCH($A913,'Smelter Reference List'!$E:$E,0)))</f>
        <v/>
      </c>
      <c r="D913" s="161" t="str">
        <f ca="1">IF(ISERROR($S913),"",OFFSET('Smelter Reference List'!$C$4,$S913-4,0)&amp;"")</f>
        <v/>
      </c>
      <c r="E913" s="161" t="str">
        <f ca="1">IF(ISERROR($S913),"",OFFSET('Smelter Reference List'!$D$4,$S913-4,0)&amp;"")</f>
        <v/>
      </c>
      <c r="F913" s="161" t="str">
        <f ca="1">IF(ISERROR($S913),"",OFFSET('Smelter Reference List'!$E$4,$S913-4,0))</f>
        <v/>
      </c>
      <c r="G913" s="161" t="str">
        <f ca="1">IF(C913=$U$4,"Enter smelter details", IF(ISERROR($S913),"",OFFSET('Smelter Reference List'!$F$4,$S913-4,0)))</f>
        <v/>
      </c>
      <c r="H913" s="247" t="str">
        <f ca="1">IF(ISERROR($S913),"",OFFSET('Smelter Reference List'!$G$4,$S913-4,0))</f>
        <v/>
      </c>
      <c r="I913" s="248" t="str">
        <f ca="1">IF(ISERROR($S913),"",OFFSET('Smelter Reference List'!$H$4,$S913-4,0))</f>
        <v/>
      </c>
      <c r="J913" s="248" t="str">
        <f ca="1">IF(ISERROR($S913),"",OFFSET('Smelter Reference List'!$I$4,$S913-4,0))</f>
        <v/>
      </c>
      <c r="K913" s="245"/>
      <c r="L913" s="245"/>
      <c r="M913" s="245"/>
      <c r="N913" s="245"/>
      <c r="O913" s="245"/>
      <c r="P913" s="245"/>
      <c r="Q913" s="246"/>
      <c r="R913" s="233"/>
      <c r="S913" s="234" t="e">
        <f>IF(C913="",NA(),MATCH($B913&amp;$C913,'Smelter Reference List'!$J:$J,0))</f>
        <v>#N/A</v>
      </c>
      <c r="T913" s="235"/>
      <c r="U913" s="235">
        <f t="shared" ca="1" si="28"/>
        <v>0</v>
      </c>
      <c r="V913" s="235"/>
      <c r="W913" s="235"/>
      <c r="Y913" s="228" t="str">
        <f t="shared" si="29"/>
        <v/>
      </c>
    </row>
    <row r="914" spans="1:25" s="228" customFormat="1" ht="20.25">
      <c r="A914" s="257"/>
      <c r="B914" s="232" t="str">
        <f>IF(LEN(A914)=0,"",INDEX('Smelter Reference List'!$A:$A,MATCH($A914,'Smelter Reference List'!$E:$E,0)))</f>
        <v/>
      </c>
      <c r="C914" s="297" t="str">
        <f>IF(LEN(A914)=0,"",INDEX('Smelter Reference List'!$C:$C,MATCH($A914,'Smelter Reference List'!$E:$E,0)))</f>
        <v/>
      </c>
      <c r="D914" s="161" t="str">
        <f ca="1">IF(ISERROR($S914),"",OFFSET('Smelter Reference List'!$C$4,$S914-4,0)&amp;"")</f>
        <v/>
      </c>
      <c r="E914" s="161" t="str">
        <f ca="1">IF(ISERROR($S914),"",OFFSET('Smelter Reference List'!$D$4,$S914-4,0)&amp;"")</f>
        <v/>
      </c>
      <c r="F914" s="161" t="str">
        <f ca="1">IF(ISERROR($S914),"",OFFSET('Smelter Reference List'!$E$4,$S914-4,0))</f>
        <v/>
      </c>
      <c r="G914" s="161" t="str">
        <f ca="1">IF(C914=$U$4,"Enter smelter details", IF(ISERROR($S914),"",OFFSET('Smelter Reference List'!$F$4,$S914-4,0)))</f>
        <v/>
      </c>
      <c r="H914" s="247" t="str">
        <f ca="1">IF(ISERROR($S914),"",OFFSET('Smelter Reference List'!$G$4,$S914-4,0))</f>
        <v/>
      </c>
      <c r="I914" s="248" t="str">
        <f ca="1">IF(ISERROR($S914),"",OFFSET('Smelter Reference List'!$H$4,$S914-4,0))</f>
        <v/>
      </c>
      <c r="J914" s="248" t="str">
        <f ca="1">IF(ISERROR($S914),"",OFFSET('Smelter Reference List'!$I$4,$S914-4,0))</f>
        <v/>
      </c>
      <c r="K914" s="245"/>
      <c r="L914" s="245"/>
      <c r="M914" s="245"/>
      <c r="N914" s="245"/>
      <c r="O914" s="245"/>
      <c r="P914" s="245"/>
      <c r="Q914" s="246"/>
      <c r="R914" s="233"/>
      <c r="S914" s="234" t="e">
        <f>IF(C914="",NA(),MATCH($B914&amp;$C914,'Smelter Reference List'!$J:$J,0))</f>
        <v>#N/A</v>
      </c>
      <c r="T914" s="235"/>
      <c r="U914" s="235">
        <f t="shared" ca="1" si="28"/>
        <v>0</v>
      </c>
      <c r="V914" s="235"/>
      <c r="W914" s="235"/>
      <c r="Y914" s="228" t="str">
        <f t="shared" si="29"/>
        <v/>
      </c>
    </row>
    <row r="915" spans="1:25" s="228" customFormat="1" ht="20.25">
      <c r="A915" s="257"/>
      <c r="B915" s="232" t="str">
        <f>IF(LEN(A915)=0,"",INDEX('Smelter Reference List'!$A:$A,MATCH($A915,'Smelter Reference List'!$E:$E,0)))</f>
        <v/>
      </c>
      <c r="C915" s="297" t="str">
        <f>IF(LEN(A915)=0,"",INDEX('Smelter Reference List'!$C:$C,MATCH($A915,'Smelter Reference List'!$E:$E,0)))</f>
        <v/>
      </c>
      <c r="D915" s="161" t="str">
        <f ca="1">IF(ISERROR($S915),"",OFFSET('Smelter Reference List'!$C$4,$S915-4,0)&amp;"")</f>
        <v/>
      </c>
      <c r="E915" s="161" t="str">
        <f ca="1">IF(ISERROR($S915),"",OFFSET('Smelter Reference List'!$D$4,$S915-4,0)&amp;"")</f>
        <v/>
      </c>
      <c r="F915" s="161" t="str">
        <f ca="1">IF(ISERROR($S915),"",OFFSET('Smelter Reference List'!$E$4,$S915-4,0))</f>
        <v/>
      </c>
      <c r="G915" s="161" t="str">
        <f ca="1">IF(C915=$U$4,"Enter smelter details", IF(ISERROR($S915),"",OFFSET('Smelter Reference List'!$F$4,$S915-4,0)))</f>
        <v/>
      </c>
      <c r="H915" s="247" t="str">
        <f ca="1">IF(ISERROR($S915),"",OFFSET('Smelter Reference List'!$G$4,$S915-4,0))</f>
        <v/>
      </c>
      <c r="I915" s="248" t="str">
        <f ca="1">IF(ISERROR($S915),"",OFFSET('Smelter Reference List'!$H$4,$S915-4,0))</f>
        <v/>
      </c>
      <c r="J915" s="248" t="str">
        <f ca="1">IF(ISERROR($S915),"",OFFSET('Smelter Reference List'!$I$4,$S915-4,0))</f>
        <v/>
      </c>
      <c r="K915" s="245"/>
      <c r="L915" s="245"/>
      <c r="M915" s="245"/>
      <c r="N915" s="245"/>
      <c r="O915" s="245"/>
      <c r="P915" s="245"/>
      <c r="Q915" s="246"/>
      <c r="R915" s="233"/>
      <c r="S915" s="234" t="e">
        <f>IF(C915="",NA(),MATCH($B915&amp;$C915,'Smelter Reference List'!$J:$J,0))</f>
        <v>#N/A</v>
      </c>
      <c r="T915" s="235"/>
      <c r="U915" s="235">
        <f t="shared" ca="1" si="28"/>
        <v>0</v>
      </c>
      <c r="V915" s="235"/>
      <c r="W915" s="235"/>
      <c r="Y915" s="228" t="str">
        <f t="shared" si="29"/>
        <v/>
      </c>
    </row>
    <row r="916" spans="1:25" s="228" customFormat="1" ht="20.25">
      <c r="A916" s="257"/>
      <c r="B916" s="232" t="str">
        <f>IF(LEN(A916)=0,"",INDEX('Smelter Reference List'!$A:$A,MATCH($A916,'Smelter Reference List'!$E:$E,0)))</f>
        <v/>
      </c>
      <c r="C916" s="297" t="str">
        <f>IF(LEN(A916)=0,"",INDEX('Smelter Reference List'!$C:$C,MATCH($A916,'Smelter Reference List'!$E:$E,0)))</f>
        <v/>
      </c>
      <c r="D916" s="161" t="str">
        <f ca="1">IF(ISERROR($S916),"",OFFSET('Smelter Reference List'!$C$4,$S916-4,0)&amp;"")</f>
        <v/>
      </c>
      <c r="E916" s="161" t="str">
        <f ca="1">IF(ISERROR($S916),"",OFFSET('Smelter Reference List'!$D$4,$S916-4,0)&amp;"")</f>
        <v/>
      </c>
      <c r="F916" s="161" t="str">
        <f ca="1">IF(ISERROR($S916),"",OFFSET('Smelter Reference List'!$E$4,$S916-4,0))</f>
        <v/>
      </c>
      <c r="G916" s="161" t="str">
        <f ca="1">IF(C916=$U$4,"Enter smelter details", IF(ISERROR($S916),"",OFFSET('Smelter Reference List'!$F$4,$S916-4,0)))</f>
        <v/>
      </c>
      <c r="H916" s="247" t="str">
        <f ca="1">IF(ISERROR($S916),"",OFFSET('Smelter Reference List'!$G$4,$S916-4,0))</f>
        <v/>
      </c>
      <c r="I916" s="248" t="str">
        <f ca="1">IF(ISERROR($S916),"",OFFSET('Smelter Reference List'!$H$4,$S916-4,0))</f>
        <v/>
      </c>
      <c r="J916" s="248" t="str">
        <f ca="1">IF(ISERROR($S916),"",OFFSET('Smelter Reference List'!$I$4,$S916-4,0))</f>
        <v/>
      </c>
      <c r="K916" s="245"/>
      <c r="L916" s="245"/>
      <c r="M916" s="245"/>
      <c r="N916" s="245"/>
      <c r="O916" s="245"/>
      <c r="P916" s="245"/>
      <c r="Q916" s="246"/>
      <c r="R916" s="233"/>
      <c r="S916" s="234" t="e">
        <f>IF(C916="",NA(),MATCH($B916&amp;$C916,'Smelter Reference List'!$J:$J,0))</f>
        <v>#N/A</v>
      </c>
      <c r="T916" s="235"/>
      <c r="U916" s="235">
        <f t="shared" ca="1" si="28"/>
        <v>0</v>
      </c>
      <c r="V916" s="235"/>
      <c r="W916" s="235"/>
      <c r="Y916" s="228" t="str">
        <f t="shared" si="29"/>
        <v/>
      </c>
    </row>
    <row r="917" spans="1:25" s="228" customFormat="1" ht="20.25">
      <c r="A917" s="257"/>
      <c r="B917" s="232" t="str">
        <f>IF(LEN(A917)=0,"",INDEX('Smelter Reference List'!$A:$A,MATCH($A917,'Smelter Reference List'!$E:$E,0)))</f>
        <v/>
      </c>
      <c r="C917" s="297" t="str">
        <f>IF(LEN(A917)=0,"",INDEX('Smelter Reference List'!$C:$C,MATCH($A917,'Smelter Reference List'!$E:$E,0)))</f>
        <v/>
      </c>
      <c r="D917" s="161" t="str">
        <f ca="1">IF(ISERROR($S917),"",OFFSET('Smelter Reference List'!$C$4,$S917-4,0)&amp;"")</f>
        <v/>
      </c>
      <c r="E917" s="161" t="str">
        <f ca="1">IF(ISERROR($S917),"",OFFSET('Smelter Reference List'!$D$4,$S917-4,0)&amp;"")</f>
        <v/>
      </c>
      <c r="F917" s="161" t="str">
        <f ca="1">IF(ISERROR($S917),"",OFFSET('Smelter Reference List'!$E$4,$S917-4,0))</f>
        <v/>
      </c>
      <c r="G917" s="161" t="str">
        <f ca="1">IF(C917=$U$4,"Enter smelter details", IF(ISERROR($S917),"",OFFSET('Smelter Reference List'!$F$4,$S917-4,0)))</f>
        <v/>
      </c>
      <c r="H917" s="247" t="str">
        <f ca="1">IF(ISERROR($S917),"",OFFSET('Smelter Reference List'!$G$4,$S917-4,0))</f>
        <v/>
      </c>
      <c r="I917" s="248" t="str">
        <f ca="1">IF(ISERROR($S917),"",OFFSET('Smelter Reference List'!$H$4,$S917-4,0))</f>
        <v/>
      </c>
      <c r="J917" s="248" t="str">
        <f ca="1">IF(ISERROR($S917),"",OFFSET('Smelter Reference List'!$I$4,$S917-4,0))</f>
        <v/>
      </c>
      <c r="K917" s="245"/>
      <c r="L917" s="245"/>
      <c r="M917" s="245"/>
      <c r="N917" s="245"/>
      <c r="O917" s="245"/>
      <c r="P917" s="245"/>
      <c r="Q917" s="246"/>
      <c r="R917" s="233"/>
      <c r="S917" s="234" t="e">
        <f>IF(C917="",NA(),MATCH($B917&amp;$C917,'Smelter Reference List'!$J:$J,0))</f>
        <v>#N/A</v>
      </c>
      <c r="T917" s="235"/>
      <c r="U917" s="235">
        <f t="shared" ca="1" si="28"/>
        <v>0</v>
      </c>
      <c r="V917" s="235"/>
      <c r="W917" s="235"/>
      <c r="Y917" s="228" t="str">
        <f t="shared" si="29"/>
        <v/>
      </c>
    </row>
    <row r="918" spans="1:25" s="228" customFormat="1" ht="20.25">
      <c r="A918" s="257"/>
      <c r="B918" s="232" t="str">
        <f>IF(LEN(A918)=0,"",INDEX('Smelter Reference List'!$A:$A,MATCH($A918,'Smelter Reference List'!$E:$E,0)))</f>
        <v/>
      </c>
      <c r="C918" s="297" t="str">
        <f>IF(LEN(A918)=0,"",INDEX('Smelter Reference List'!$C:$C,MATCH($A918,'Smelter Reference List'!$E:$E,0)))</f>
        <v/>
      </c>
      <c r="D918" s="161" t="str">
        <f ca="1">IF(ISERROR($S918),"",OFFSET('Smelter Reference List'!$C$4,$S918-4,0)&amp;"")</f>
        <v/>
      </c>
      <c r="E918" s="161" t="str">
        <f ca="1">IF(ISERROR($S918),"",OFFSET('Smelter Reference List'!$D$4,$S918-4,0)&amp;"")</f>
        <v/>
      </c>
      <c r="F918" s="161" t="str">
        <f ca="1">IF(ISERROR($S918),"",OFFSET('Smelter Reference List'!$E$4,$S918-4,0))</f>
        <v/>
      </c>
      <c r="G918" s="161" t="str">
        <f ca="1">IF(C918=$U$4,"Enter smelter details", IF(ISERROR($S918),"",OFFSET('Smelter Reference List'!$F$4,$S918-4,0)))</f>
        <v/>
      </c>
      <c r="H918" s="247" t="str">
        <f ca="1">IF(ISERROR($S918),"",OFFSET('Smelter Reference List'!$G$4,$S918-4,0))</f>
        <v/>
      </c>
      <c r="I918" s="248" t="str">
        <f ca="1">IF(ISERROR($S918),"",OFFSET('Smelter Reference List'!$H$4,$S918-4,0))</f>
        <v/>
      </c>
      <c r="J918" s="248" t="str">
        <f ca="1">IF(ISERROR($S918),"",OFFSET('Smelter Reference List'!$I$4,$S918-4,0))</f>
        <v/>
      </c>
      <c r="K918" s="245"/>
      <c r="L918" s="245"/>
      <c r="M918" s="245"/>
      <c r="N918" s="245"/>
      <c r="O918" s="245"/>
      <c r="P918" s="245"/>
      <c r="Q918" s="246"/>
      <c r="R918" s="233"/>
      <c r="S918" s="234" t="e">
        <f>IF(C918="",NA(),MATCH($B918&amp;$C918,'Smelter Reference List'!$J:$J,0))</f>
        <v>#N/A</v>
      </c>
      <c r="T918" s="235"/>
      <c r="U918" s="235">
        <f t="shared" ca="1" si="28"/>
        <v>0</v>
      </c>
      <c r="V918" s="235"/>
      <c r="W918" s="235"/>
      <c r="Y918" s="228" t="str">
        <f t="shared" si="29"/>
        <v/>
      </c>
    </row>
    <row r="919" spans="1:25" s="228" customFormat="1" ht="20.25">
      <c r="A919" s="257"/>
      <c r="B919" s="232" t="str">
        <f>IF(LEN(A919)=0,"",INDEX('Smelter Reference List'!$A:$A,MATCH($A919,'Smelter Reference List'!$E:$E,0)))</f>
        <v/>
      </c>
      <c r="C919" s="297" t="str">
        <f>IF(LEN(A919)=0,"",INDEX('Smelter Reference List'!$C:$C,MATCH($A919,'Smelter Reference List'!$E:$E,0)))</f>
        <v/>
      </c>
      <c r="D919" s="161" t="str">
        <f ca="1">IF(ISERROR($S919),"",OFFSET('Smelter Reference List'!$C$4,$S919-4,0)&amp;"")</f>
        <v/>
      </c>
      <c r="E919" s="161" t="str">
        <f ca="1">IF(ISERROR($S919),"",OFFSET('Smelter Reference List'!$D$4,$S919-4,0)&amp;"")</f>
        <v/>
      </c>
      <c r="F919" s="161" t="str">
        <f ca="1">IF(ISERROR($S919),"",OFFSET('Smelter Reference List'!$E$4,$S919-4,0))</f>
        <v/>
      </c>
      <c r="G919" s="161" t="str">
        <f ca="1">IF(C919=$U$4,"Enter smelter details", IF(ISERROR($S919),"",OFFSET('Smelter Reference List'!$F$4,$S919-4,0)))</f>
        <v/>
      </c>
      <c r="H919" s="247" t="str">
        <f ca="1">IF(ISERROR($S919),"",OFFSET('Smelter Reference List'!$G$4,$S919-4,0))</f>
        <v/>
      </c>
      <c r="I919" s="248" t="str">
        <f ca="1">IF(ISERROR($S919),"",OFFSET('Smelter Reference List'!$H$4,$S919-4,0))</f>
        <v/>
      </c>
      <c r="J919" s="248" t="str">
        <f ca="1">IF(ISERROR($S919),"",OFFSET('Smelter Reference List'!$I$4,$S919-4,0))</f>
        <v/>
      </c>
      <c r="K919" s="245"/>
      <c r="L919" s="245"/>
      <c r="M919" s="245"/>
      <c r="N919" s="245"/>
      <c r="O919" s="245"/>
      <c r="P919" s="245"/>
      <c r="Q919" s="246"/>
      <c r="R919" s="233"/>
      <c r="S919" s="234" t="e">
        <f>IF(C919="",NA(),MATCH($B919&amp;$C919,'Smelter Reference List'!$J:$J,0))</f>
        <v>#N/A</v>
      </c>
      <c r="T919" s="235"/>
      <c r="U919" s="235">
        <f t="shared" ca="1" si="28"/>
        <v>0</v>
      </c>
      <c r="V919" s="235"/>
      <c r="W919" s="235"/>
      <c r="Y919" s="228" t="str">
        <f t="shared" si="29"/>
        <v/>
      </c>
    </row>
    <row r="920" spans="1:25" s="228" customFormat="1" ht="20.25">
      <c r="A920" s="257"/>
      <c r="B920" s="232" t="str">
        <f>IF(LEN(A920)=0,"",INDEX('Smelter Reference List'!$A:$A,MATCH($A920,'Smelter Reference List'!$E:$E,0)))</f>
        <v/>
      </c>
      <c r="C920" s="297" t="str">
        <f>IF(LEN(A920)=0,"",INDEX('Smelter Reference List'!$C:$C,MATCH($A920,'Smelter Reference List'!$E:$E,0)))</f>
        <v/>
      </c>
      <c r="D920" s="161" t="str">
        <f ca="1">IF(ISERROR($S920),"",OFFSET('Smelter Reference List'!$C$4,$S920-4,0)&amp;"")</f>
        <v/>
      </c>
      <c r="E920" s="161" t="str">
        <f ca="1">IF(ISERROR($S920),"",OFFSET('Smelter Reference List'!$D$4,$S920-4,0)&amp;"")</f>
        <v/>
      </c>
      <c r="F920" s="161" t="str">
        <f ca="1">IF(ISERROR($S920),"",OFFSET('Smelter Reference List'!$E$4,$S920-4,0))</f>
        <v/>
      </c>
      <c r="G920" s="161" t="str">
        <f ca="1">IF(C920=$U$4,"Enter smelter details", IF(ISERROR($S920),"",OFFSET('Smelter Reference List'!$F$4,$S920-4,0)))</f>
        <v/>
      </c>
      <c r="H920" s="247" t="str">
        <f ca="1">IF(ISERROR($S920),"",OFFSET('Smelter Reference List'!$G$4,$S920-4,0))</f>
        <v/>
      </c>
      <c r="I920" s="248" t="str">
        <f ca="1">IF(ISERROR($S920),"",OFFSET('Smelter Reference List'!$H$4,$S920-4,0))</f>
        <v/>
      </c>
      <c r="J920" s="248" t="str">
        <f ca="1">IF(ISERROR($S920),"",OFFSET('Smelter Reference List'!$I$4,$S920-4,0))</f>
        <v/>
      </c>
      <c r="K920" s="245"/>
      <c r="L920" s="245"/>
      <c r="M920" s="245"/>
      <c r="N920" s="245"/>
      <c r="O920" s="245"/>
      <c r="P920" s="245"/>
      <c r="Q920" s="246"/>
      <c r="R920" s="233"/>
      <c r="S920" s="234" t="e">
        <f>IF(C920="",NA(),MATCH($B920&amp;$C920,'Smelter Reference List'!$J:$J,0))</f>
        <v>#N/A</v>
      </c>
      <c r="T920" s="235"/>
      <c r="U920" s="235">
        <f t="shared" ref="U920:U983" ca="1" si="30">IF(AND(C920="Smelter not listed",OR(LEN(D920)=0,LEN(E920)=0)),1,0)</f>
        <v>0</v>
      </c>
      <c r="V920" s="235"/>
      <c r="W920" s="235"/>
      <c r="Y920" s="228" t="str">
        <f t="shared" ref="Y920:Y983" si="31">B920&amp;C920</f>
        <v/>
      </c>
    </row>
    <row r="921" spans="1:25" s="228" customFormat="1" ht="20.25">
      <c r="A921" s="257"/>
      <c r="B921" s="232" t="str">
        <f>IF(LEN(A921)=0,"",INDEX('Smelter Reference List'!$A:$A,MATCH($A921,'Smelter Reference List'!$E:$E,0)))</f>
        <v/>
      </c>
      <c r="C921" s="297" t="str">
        <f>IF(LEN(A921)=0,"",INDEX('Smelter Reference List'!$C:$C,MATCH($A921,'Smelter Reference List'!$E:$E,0)))</f>
        <v/>
      </c>
      <c r="D921" s="161" t="str">
        <f ca="1">IF(ISERROR($S921),"",OFFSET('Smelter Reference List'!$C$4,$S921-4,0)&amp;"")</f>
        <v/>
      </c>
      <c r="E921" s="161" t="str">
        <f ca="1">IF(ISERROR($S921),"",OFFSET('Smelter Reference List'!$D$4,$S921-4,0)&amp;"")</f>
        <v/>
      </c>
      <c r="F921" s="161" t="str">
        <f ca="1">IF(ISERROR($S921),"",OFFSET('Smelter Reference List'!$E$4,$S921-4,0))</f>
        <v/>
      </c>
      <c r="G921" s="161" t="str">
        <f ca="1">IF(C921=$U$4,"Enter smelter details", IF(ISERROR($S921),"",OFFSET('Smelter Reference List'!$F$4,$S921-4,0)))</f>
        <v/>
      </c>
      <c r="H921" s="247" t="str">
        <f ca="1">IF(ISERROR($S921),"",OFFSET('Smelter Reference List'!$G$4,$S921-4,0))</f>
        <v/>
      </c>
      <c r="I921" s="248" t="str">
        <f ca="1">IF(ISERROR($S921),"",OFFSET('Smelter Reference List'!$H$4,$S921-4,0))</f>
        <v/>
      </c>
      <c r="J921" s="248" t="str">
        <f ca="1">IF(ISERROR($S921),"",OFFSET('Smelter Reference List'!$I$4,$S921-4,0))</f>
        <v/>
      </c>
      <c r="K921" s="245"/>
      <c r="L921" s="245"/>
      <c r="M921" s="245"/>
      <c r="N921" s="245"/>
      <c r="O921" s="245"/>
      <c r="P921" s="245"/>
      <c r="Q921" s="246"/>
      <c r="R921" s="233"/>
      <c r="S921" s="234" t="e">
        <f>IF(C921="",NA(),MATCH($B921&amp;$C921,'Smelter Reference List'!$J:$J,0))</f>
        <v>#N/A</v>
      </c>
      <c r="T921" s="235"/>
      <c r="U921" s="235">
        <f t="shared" ca="1" si="30"/>
        <v>0</v>
      </c>
      <c r="V921" s="235"/>
      <c r="W921" s="235"/>
      <c r="Y921" s="228" t="str">
        <f t="shared" si="31"/>
        <v/>
      </c>
    </row>
    <row r="922" spans="1:25" s="228" customFormat="1" ht="20.25">
      <c r="A922" s="257"/>
      <c r="B922" s="232" t="str">
        <f>IF(LEN(A922)=0,"",INDEX('Smelter Reference List'!$A:$A,MATCH($A922,'Smelter Reference List'!$E:$E,0)))</f>
        <v/>
      </c>
      <c r="C922" s="297" t="str">
        <f>IF(LEN(A922)=0,"",INDEX('Smelter Reference List'!$C:$C,MATCH($A922,'Smelter Reference List'!$E:$E,0)))</f>
        <v/>
      </c>
      <c r="D922" s="161" t="str">
        <f ca="1">IF(ISERROR($S922),"",OFFSET('Smelter Reference List'!$C$4,$S922-4,0)&amp;"")</f>
        <v/>
      </c>
      <c r="E922" s="161" t="str">
        <f ca="1">IF(ISERROR($S922),"",OFFSET('Smelter Reference List'!$D$4,$S922-4,0)&amp;"")</f>
        <v/>
      </c>
      <c r="F922" s="161" t="str">
        <f ca="1">IF(ISERROR($S922),"",OFFSET('Smelter Reference List'!$E$4,$S922-4,0))</f>
        <v/>
      </c>
      <c r="G922" s="161" t="str">
        <f ca="1">IF(C922=$U$4,"Enter smelter details", IF(ISERROR($S922),"",OFFSET('Smelter Reference List'!$F$4,$S922-4,0)))</f>
        <v/>
      </c>
      <c r="H922" s="247" t="str">
        <f ca="1">IF(ISERROR($S922),"",OFFSET('Smelter Reference List'!$G$4,$S922-4,0))</f>
        <v/>
      </c>
      <c r="I922" s="248" t="str">
        <f ca="1">IF(ISERROR($S922),"",OFFSET('Smelter Reference List'!$H$4,$S922-4,0))</f>
        <v/>
      </c>
      <c r="J922" s="248" t="str">
        <f ca="1">IF(ISERROR($S922),"",OFFSET('Smelter Reference List'!$I$4,$S922-4,0))</f>
        <v/>
      </c>
      <c r="K922" s="245"/>
      <c r="L922" s="245"/>
      <c r="M922" s="245"/>
      <c r="N922" s="245"/>
      <c r="O922" s="245"/>
      <c r="P922" s="245"/>
      <c r="Q922" s="246"/>
      <c r="R922" s="233"/>
      <c r="S922" s="234" t="e">
        <f>IF(C922="",NA(),MATCH($B922&amp;$C922,'Smelter Reference List'!$J:$J,0))</f>
        <v>#N/A</v>
      </c>
      <c r="T922" s="235"/>
      <c r="U922" s="235">
        <f t="shared" ca="1" si="30"/>
        <v>0</v>
      </c>
      <c r="V922" s="235"/>
      <c r="W922" s="235"/>
      <c r="Y922" s="228" t="str">
        <f t="shared" si="31"/>
        <v/>
      </c>
    </row>
    <row r="923" spans="1:25" s="228" customFormat="1" ht="20.25">
      <c r="A923" s="257"/>
      <c r="B923" s="232" t="str">
        <f>IF(LEN(A923)=0,"",INDEX('Smelter Reference List'!$A:$A,MATCH($A923,'Smelter Reference List'!$E:$E,0)))</f>
        <v/>
      </c>
      <c r="C923" s="297" t="str">
        <f>IF(LEN(A923)=0,"",INDEX('Smelter Reference List'!$C:$C,MATCH($A923,'Smelter Reference List'!$E:$E,0)))</f>
        <v/>
      </c>
      <c r="D923" s="161" t="str">
        <f ca="1">IF(ISERROR($S923),"",OFFSET('Smelter Reference List'!$C$4,$S923-4,0)&amp;"")</f>
        <v/>
      </c>
      <c r="E923" s="161" t="str">
        <f ca="1">IF(ISERROR($S923),"",OFFSET('Smelter Reference List'!$D$4,$S923-4,0)&amp;"")</f>
        <v/>
      </c>
      <c r="F923" s="161" t="str">
        <f ca="1">IF(ISERROR($S923),"",OFFSET('Smelter Reference List'!$E$4,$S923-4,0))</f>
        <v/>
      </c>
      <c r="G923" s="161" t="str">
        <f ca="1">IF(C923=$U$4,"Enter smelter details", IF(ISERROR($S923),"",OFFSET('Smelter Reference List'!$F$4,$S923-4,0)))</f>
        <v/>
      </c>
      <c r="H923" s="247" t="str">
        <f ca="1">IF(ISERROR($S923),"",OFFSET('Smelter Reference List'!$G$4,$S923-4,0))</f>
        <v/>
      </c>
      <c r="I923" s="248" t="str">
        <f ca="1">IF(ISERROR($S923),"",OFFSET('Smelter Reference List'!$H$4,$S923-4,0))</f>
        <v/>
      </c>
      <c r="J923" s="248" t="str">
        <f ca="1">IF(ISERROR($S923),"",OFFSET('Smelter Reference List'!$I$4,$S923-4,0))</f>
        <v/>
      </c>
      <c r="K923" s="245"/>
      <c r="L923" s="245"/>
      <c r="M923" s="245"/>
      <c r="N923" s="245"/>
      <c r="O923" s="245"/>
      <c r="P923" s="245"/>
      <c r="Q923" s="246"/>
      <c r="R923" s="233"/>
      <c r="S923" s="234" t="e">
        <f>IF(C923="",NA(),MATCH($B923&amp;$C923,'Smelter Reference List'!$J:$J,0))</f>
        <v>#N/A</v>
      </c>
      <c r="T923" s="235"/>
      <c r="U923" s="235">
        <f t="shared" ca="1" si="30"/>
        <v>0</v>
      </c>
      <c r="V923" s="235"/>
      <c r="W923" s="235"/>
      <c r="Y923" s="228" t="str">
        <f t="shared" si="31"/>
        <v/>
      </c>
    </row>
    <row r="924" spans="1:25" s="228" customFormat="1" ht="20.25">
      <c r="A924" s="257"/>
      <c r="B924" s="232" t="str">
        <f>IF(LEN(A924)=0,"",INDEX('Smelter Reference List'!$A:$A,MATCH($A924,'Smelter Reference List'!$E:$E,0)))</f>
        <v/>
      </c>
      <c r="C924" s="297" t="str">
        <f>IF(LEN(A924)=0,"",INDEX('Smelter Reference List'!$C:$C,MATCH($A924,'Smelter Reference List'!$E:$E,0)))</f>
        <v/>
      </c>
      <c r="D924" s="161" t="str">
        <f ca="1">IF(ISERROR($S924),"",OFFSET('Smelter Reference List'!$C$4,$S924-4,0)&amp;"")</f>
        <v/>
      </c>
      <c r="E924" s="161" t="str">
        <f ca="1">IF(ISERROR($S924),"",OFFSET('Smelter Reference List'!$D$4,$S924-4,0)&amp;"")</f>
        <v/>
      </c>
      <c r="F924" s="161" t="str">
        <f ca="1">IF(ISERROR($S924),"",OFFSET('Smelter Reference List'!$E$4,$S924-4,0))</f>
        <v/>
      </c>
      <c r="G924" s="161" t="str">
        <f ca="1">IF(C924=$U$4,"Enter smelter details", IF(ISERROR($S924),"",OFFSET('Smelter Reference List'!$F$4,$S924-4,0)))</f>
        <v/>
      </c>
      <c r="H924" s="247" t="str">
        <f ca="1">IF(ISERROR($S924),"",OFFSET('Smelter Reference List'!$G$4,$S924-4,0))</f>
        <v/>
      </c>
      <c r="I924" s="248" t="str">
        <f ca="1">IF(ISERROR($S924),"",OFFSET('Smelter Reference List'!$H$4,$S924-4,0))</f>
        <v/>
      </c>
      <c r="J924" s="248" t="str">
        <f ca="1">IF(ISERROR($S924),"",OFFSET('Smelter Reference List'!$I$4,$S924-4,0))</f>
        <v/>
      </c>
      <c r="K924" s="245"/>
      <c r="L924" s="245"/>
      <c r="M924" s="245"/>
      <c r="N924" s="245"/>
      <c r="O924" s="245"/>
      <c r="P924" s="245"/>
      <c r="Q924" s="246"/>
      <c r="R924" s="233"/>
      <c r="S924" s="234" t="e">
        <f>IF(C924="",NA(),MATCH($B924&amp;$C924,'Smelter Reference List'!$J:$J,0))</f>
        <v>#N/A</v>
      </c>
      <c r="T924" s="235"/>
      <c r="U924" s="235">
        <f t="shared" ca="1" si="30"/>
        <v>0</v>
      </c>
      <c r="V924" s="235"/>
      <c r="W924" s="235"/>
      <c r="Y924" s="228" t="str">
        <f t="shared" si="31"/>
        <v/>
      </c>
    </row>
    <row r="925" spans="1:25" s="228" customFormat="1" ht="20.25">
      <c r="A925" s="257"/>
      <c r="B925" s="232" t="str">
        <f>IF(LEN(A925)=0,"",INDEX('Smelter Reference List'!$A:$A,MATCH($A925,'Smelter Reference List'!$E:$E,0)))</f>
        <v/>
      </c>
      <c r="C925" s="297" t="str">
        <f>IF(LEN(A925)=0,"",INDEX('Smelter Reference List'!$C:$C,MATCH($A925,'Smelter Reference List'!$E:$E,0)))</f>
        <v/>
      </c>
      <c r="D925" s="161" t="str">
        <f ca="1">IF(ISERROR($S925),"",OFFSET('Smelter Reference List'!$C$4,$S925-4,0)&amp;"")</f>
        <v/>
      </c>
      <c r="E925" s="161" t="str">
        <f ca="1">IF(ISERROR($S925),"",OFFSET('Smelter Reference List'!$D$4,$S925-4,0)&amp;"")</f>
        <v/>
      </c>
      <c r="F925" s="161" t="str">
        <f ca="1">IF(ISERROR($S925),"",OFFSET('Smelter Reference List'!$E$4,$S925-4,0))</f>
        <v/>
      </c>
      <c r="G925" s="161" t="str">
        <f ca="1">IF(C925=$U$4,"Enter smelter details", IF(ISERROR($S925),"",OFFSET('Smelter Reference List'!$F$4,$S925-4,0)))</f>
        <v/>
      </c>
      <c r="H925" s="247" t="str">
        <f ca="1">IF(ISERROR($S925),"",OFFSET('Smelter Reference List'!$G$4,$S925-4,0))</f>
        <v/>
      </c>
      <c r="I925" s="248" t="str">
        <f ca="1">IF(ISERROR($S925),"",OFFSET('Smelter Reference List'!$H$4,$S925-4,0))</f>
        <v/>
      </c>
      <c r="J925" s="248" t="str">
        <f ca="1">IF(ISERROR($S925),"",OFFSET('Smelter Reference List'!$I$4,$S925-4,0))</f>
        <v/>
      </c>
      <c r="K925" s="245"/>
      <c r="L925" s="245"/>
      <c r="M925" s="245"/>
      <c r="N925" s="245"/>
      <c r="O925" s="245"/>
      <c r="P925" s="245"/>
      <c r="Q925" s="246"/>
      <c r="R925" s="233"/>
      <c r="S925" s="234" t="e">
        <f>IF(C925="",NA(),MATCH($B925&amp;$C925,'Smelter Reference List'!$J:$J,0))</f>
        <v>#N/A</v>
      </c>
      <c r="T925" s="235"/>
      <c r="U925" s="235">
        <f t="shared" ca="1" si="30"/>
        <v>0</v>
      </c>
      <c r="V925" s="235"/>
      <c r="W925" s="235"/>
      <c r="Y925" s="228" t="str">
        <f t="shared" si="31"/>
        <v/>
      </c>
    </row>
    <row r="926" spans="1:25" s="228" customFormat="1" ht="20.25">
      <c r="A926" s="257"/>
      <c r="B926" s="232" t="str">
        <f>IF(LEN(A926)=0,"",INDEX('Smelter Reference List'!$A:$A,MATCH($A926,'Smelter Reference List'!$E:$E,0)))</f>
        <v/>
      </c>
      <c r="C926" s="297" t="str">
        <f>IF(LEN(A926)=0,"",INDEX('Smelter Reference List'!$C:$C,MATCH($A926,'Smelter Reference List'!$E:$E,0)))</f>
        <v/>
      </c>
      <c r="D926" s="161" t="str">
        <f ca="1">IF(ISERROR($S926),"",OFFSET('Smelter Reference List'!$C$4,$S926-4,0)&amp;"")</f>
        <v/>
      </c>
      <c r="E926" s="161" t="str">
        <f ca="1">IF(ISERROR($S926),"",OFFSET('Smelter Reference List'!$D$4,$S926-4,0)&amp;"")</f>
        <v/>
      </c>
      <c r="F926" s="161" t="str">
        <f ca="1">IF(ISERROR($S926),"",OFFSET('Smelter Reference List'!$E$4,$S926-4,0))</f>
        <v/>
      </c>
      <c r="G926" s="161" t="str">
        <f ca="1">IF(C926=$U$4,"Enter smelter details", IF(ISERROR($S926),"",OFFSET('Smelter Reference List'!$F$4,$S926-4,0)))</f>
        <v/>
      </c>
      <c r="H926" s="247" t="str">
        <f ca="1">IF(ISERROR($S926),"",OFFSET('Smelter Reference List'!$G$4,$S926-4,0))</f>
        <v/>
      </c>
      <c r="I926" s="248" t="str">
        <f ca="1">IF(ISERROR($S926),"",OFFSET('Smelter Reference List'!$H$4,$S926-4,0))</f>
        <v/>
      </c>
      <c r="J926" s="248" t="str">
        <f ca="1">IF(ISERROR($S926),"",OFFSET('Smelter Reference List'!$I$4,$S926-4,0))</f>
        <v/>
      </c>
      <c r="K926" s="245"/>
      <c r="L926" s="245"/>
      <c r="M926" s="245"/>
      <c r="N926" s="245"/>
      <c r="O926" s="245"/>
      <c r="P926" s="245"/>
      <c r="Q926" s="246"/>
      <c r="R926" s="233"/>
      <c r="S926" s="234" t="e">
        <f>IF(C926="",NA(),MATCH($B926&amp;$C926,'Smelter Reference List'!$J:$J,0))</f>
        <v>#N/A</v>
      </c>
      <c r="T926" s="235"/>
      <c r="U926" s="235">
        <f t="shared" ca="1" si="30"/>
        <v>0</v>
      </c>
      <c r="V926" s="235"/>
      <c r="W926" s="235"/>
      <c r="Y926" s="228" t="str">
        <f t="shared" si="31"/>
        <v/>
      </c>
    </row>
    <row r="927" spans="1:25" s="228" customFormat="1" ht="20.25">
      <c r="A927" s="257"/>
      <c r="B927" s="232" t="str">
        <f>IF(LEN(A927)=0,"",INDEX('Smelter Reference List'!$A:$A,MATCH($A927,'Smelter Reference List'!$E:$E,0)))</f>
        <v/>
      </c>
      <c r="C927" s="297" t="str">
        <f>IF(LEN(A927)=0,"",INDEX('Smelter Reference List'!$C:$C,MATCH($A927,'Smelter Reference List'!$E:$E,0)))</f>
        <v/>
      </c>
      <c r="D927" s="161" t="str">
        <f ca="1">IF(ISERROR($S927),"",OFFSET('Smelter Reference List'!$C$4,$S927-4,0)&amp;"")</f>
        <v/>
      </c>
      <c r="E927" s="161" t="str">
        <f ca="1">IF(ISERROR($S927),"",OFFSET('Smelter Reference List'!$D$4,$S927-4,0)&amp;"")</f>
        <v/>
      </c>
      <c r="F927" s="161" t="str">
        <f ca="1">IF(ISERROR($S927),"",OFFSET('Smelter Reference List'!$E$4,$S927-4,0))</f>
        <v/>
      </c>
      <c r="G927" s="161" t="str">
        <f ca="1">IF(C927=$U$4,"Enter smelter details", IF(ISERROR($S927),"",OFFSET('Smelter Reference List'!$F$4,$S927-4,0)))</f>
        <v/>
      </c>
      <c r="H927" s="247" t="str">
        <f ca="1">IF(ISERROR($S927),"",OFFSET('Smelter Reference List'!$G$4,$S927-4,0))</f>
        <v/>
      </c>
      <c r="I927" s="248" t="str">
        <f ca="1">IF(ISERROR($S927),"",OFFSET('Smelter Reference List'!$H$4,$S927-4,0))</f>
        <v/>
      </c>
      <c r="J927" s="248" t="str">
        <f ca="1">IF(ISERROR($S927),"",OFFSET('Smelter Reference List'!$I$4,$S927-4,0))</f>
        <v/>
      </c>
      <c r="K927" s="245"/>
      <c r="L927" s="245"/>
      <c r="M927" s="245"/>
      <c r="N927" s="245"/>
      <c r="O927" s="245"/>
      <c r="P927" s="245"/>
      <c r="Q927" s="246"/>
      <c r="R927" s="233"/>
      <c r="S927" s="234" t="e">
        <f>IF(C927="",NA(),MATCH($B927&amp;$C927,'Smelter Reference List'!$J:$J,0))</f>
        <v>#N/A</v>
      </c>
      <c r="T927" s="235"/>
      <c r="U927" s="235">
        <f t="shared" ca="1" si="30"/>
        <v>0</v>
      </c>
      <c r="V927" s="235"/>
      <c r="W927" s="235"/>
      <c r="Y927" s="228" t="str">
        <f t="shared" si="31"/>
        <v/>
      </c>
    </row>
    <row r="928" spans="1:25" s="228" customFormat="1" ht="20.25">
      <c r="A928" s="257"/>
      <c r="B928" s="232" t="str">
        <f>IF(LEN(A928)=0,"",INDEX('Smelter Reference List'!$A:$A,MATCH($A928,'Smelter Reference List'!$E:$E,0)))</f>
        <v/>
      </c>
      <c r="C928" s="297" t="str">
        <f>IF(LEN(A928)=0,"",INDEX('Smelter Reference List'!$C:$C,MATCH($A928,'Smelter Reference List'!$E:$E,0)))</f>
        <v/>
      </c>
      <c r="D928" s="161" t="str">
        <f ca="1">IF(ISERROR($S928),"",OFFSET('Smelter Reference List'!$C$4,$S928-4,0)&amp;"")</f>
        <v/>
      </c>
      <c r="E928" s="161" t="str">
        <f ca="1">IF(ISERROR($S928),"",OFFSET('Smelter Reference List'!$D$4,$S928-4,0)&amp;"")</f>
        <v/>
      </c>
      <c r="F928" s="161" t="str">
        <f ca="1">IF(ISERROR($S928),"",OFFSET('Smelter Reference List'!$E$4,$S928-4,0))</f>
        <v/>
      </c>
      <c r="G928" s="161" t="str">
        <f ca="1">IF(C928=$U$4,"Enter smelter details", IF(ISERROR($S928),"",OFFSET('Smelter Reference List'!$F$4,$S928-4,0)))</f>
        <v/>
      </c>
      <c r="H928" s="247" t="str">
        <f ca="1">IF(ISERROR($S928),"",OFFSET('Smelter Reference List'!$G$4,$S928-4,0))</f>
        <v/>
      </c>
      <c r="I928" s="248" t="str">
        <f ca="1">IF(ISERROR($S928),"",OFFSET('Smelter Reference List'!$H$4,$S928-4,0))</f>
        <v/>
      </c>
      <c r="J928" s="248" t="str">
        <f ca="1">IF(ISERROR($S928),"",OFFSET('Smelter Reference List'!$I$4,$S928-4,0))</f>
        <v/>
      </c>
      <c r="K928" s="245"/>
      <c r="L928" s="245"/>
      <c r="M928" s="245"/>
      <c r="N928" s="245"/>
      <c r="O928" s="245"/>
      <c r="P928" s="245"/>
      <c r="Q928" s="246"/>
      <c r="R928" s="233"/>
      <c r="S928" s="234" t="e">
        <f>IF(C928="",NA(),MATCH($B928&amp;$C928,'Smelter Reference List'!$J:$J,0))</f>
        <v>#N/A</v>
      </c>
      <c r="T928" s="235"/>
      <c r="U928" s="235">
        <f t="shared" ca="1" si="30"/>
        <v>0</v>
      </c>
      <c r="V928" s="235"/>
      <c r="W928" s="235"/>
      <c r="Y928" s="228" t="str">
        <f t="shared" si="31"/>
        <v/>
      </c>
    </row>
    <row r="929" spans="1:25" s="228" customFormat="1" ht="20.25">
      <c r="A929" s="257"/>
      <c r="B929" s="232" t="str">
        <f>IF(LEN(A929)=0,"",INDEX('Smelter Reference List'!$A:$A,MATCH($A929,'Smelter Reference List'!$E:$E,0)))</f>
        <v/>
      </c>
      <c r="C929" s="297" t="str">
        <f>IF(LEN(A929)=0,"",INDEX('Smelter Reference List'!$C:$C,MATCH($A929,'Smelter Reference List'!$E:$E,0)))</f>
        <v/>
      </c>
      <c r="D929" s="161" t="str">
        <f ca="1">IF(ISERROR($S929),"",OFFSET('Smelter Reference List'!$C$4,$S929-4,0)&amp;"")</f>
        <v/>
      </c>
      <c r="E929" s="161" t="str">
        <f ca="1">IF(ISERROR($S929),"",OFFSET('Smelter Reference List'!$D$4,$S929-4,0)&amp;"")</f>
        <v/>
      </c>
      <c r="F929" s="161" t="str">
        <f ca="1">IF(ISERROR($S929),"",OFFSET('Smelter Reference List'!$E$4,$S929-4,0))</f>
        <v/>
      </c>
      <c r="G929" s="161" t="str">
        <f ca="1">IF(C929=$U$4,"Enter smelter details", IF(ISERROR($S929),"",OFFSET('Smelter Reference List'!$F$4,$S929-4,0)))</f>
        <v/>
      </c>
      <c r="H929" s="247" t="str">
        <f ca="1">IF(ISERROR($S929),"",OFFSET('Smelter Reference List'!$G$4,$S929-4,0))</f>
        <v/>
      </c>
      <c r="I929" s="248" t="str">
        <f ca="1">IF(ISERROR($S929),"",OFFSET('Smelter Reference List'!$H$4,$S929-4,0))</f>
        <v/>
      </c>
      <c r="J929" s="248" t="str">
        <f ca="1">IF(ISERROR($S929),"",OFFSET('Smelter Reference List'!$I$4,$S929-4,0))</f>
        <v/>
      </c>
      <c r="K929" s="245"/>
      <c r="L929" s="245"/>
      <c r="M929" s="245"/>
      <c r="N929" s="245"/>
      <c r="O929" s="245"/>
      <c r="P929" s="245"/>
      <c r="Q929" s="246"/>
      <c r="R929" s="233"/>
      <c r="S929" s="234" t="e">
        <f>IF(C929="",NA(),MATCH($B929&amp;$C929,'Smelter Reference List'!$J:$J,0))</f>
        <v>#N/A</v>
      </c>
      <c r="T929" s="235"/>
      <c r="U929" s="235">
        <f t="shared" ca="1" si="30"/>
        <v>0</v>
      </c>
      <c r="V929" s="235"/>
      <c r="W929" s="235"/>
      <c r="Y929" s="228" t="str">
        <f t="shared" si="31"/>
        <v/>
      </c>
    </row>
    <row r="930" spans="1:25" s="228" customFormat="1" ht="20.25">
      <c r="A930" s="257"/>
      <c r="B930" s="232" t="str">
        <f>IF(LEN(A930)=0,"",INDEX('Smelter Reference List'!$A:$A,MATCH($A930,'Smelter Reference List'!$E:$E,0)))</f>
        <v/>
      </c>
      <c r="C930" s="297" t="str">
        <f>IF(LEN(A930)=0,"",INDEX('Smelter Reference List'!$C:$C,MATCH($A930,'Smelter Reference List'!$E:$E,0)))</f>
        <v/>
      </c>
      <c r="D930" s="161" t="str">
        <f ca="1">IF(ISERROR($S930),"",OFFSET('Smelter Reference List'!$C$4,$S930-4,0)&amp;"")</f>
        <v/>
      </c>
      <c r="E930" s="161" t="str">
        <f ca="1">IF(ISERROR($S930),"",OFFSET('Smelter Reference List'!$D$4,$S930-4,0)&amp;"")</f>
        <v/>
      </c>
      <c r="F930" s="161" t="str">
        <f ca="1">IF(ISERROR($S930),"",OFFSET('Smelter Reference List'!$E$4,$S930-4,0))</f>
        <v/>
      </c>
      <c r="G930" s="161" t="str">
        <f ca="1">IF(C930=$U$4,"Enter smelter details", IF(ISERROR($S930),"",OFFSET('Smelter Reference List'!$F$4,$S930-4,0)))</f>
        <v/>
      </c>
      <c r="H930" s="247" t="str">
        <f ca="1">IF(ISERROR($S930),"",OFFSET('Smelter Reference List'!$G$4,$S930-4,0))</f>
        <v/>
      </c>
      <c r="I930" s="248" t="str">
        <f ca="1">IF(ISERROR($S930),"",OFFSET('Smelter Reference List'!$H$4,$S930-4,0))</f>
        <v/>
      </c>
      <c r="J930" s="248" t="str">
        <f ca="1">IF(ISERROR($S930),"",OFFSET('Smelter Reference List'!$I$4,$S930-4,0))</f>
        <v/>
      </c>
      <c r="K930" s="245"/>
      <c r="L930" s="245"/>
      <c r="M930" s="245"/>
      <c r="N930" s="245"/>
      <c r="O930" s="245"/>
      <c r="P930" s="245"/>
      <c r="Q930" s="246"/>
      <c r="R930" s="233"/>
      <c r="S930" s="234" t="e">
        <f>IF(C930="",NA(),MATCH($B930&amp;$C930,'Smelter Reference List'!$J:$J,0))</f>
        <v>#N/A</v>
      </c>
      <c r="T930" s="235"/>
      <c r="U930" s="235">
        <f t="shared" ca="1" si="30"/>
        <v>0</v>
      </c>
      <c r="V930" s="235"/>
      <c r="W930" s="235"/>
      <c r="Y930" s="228" t="str">
        <f t="shared" si="31"/>
        <v/>
      </c>
    </row>
    <row r="931" spans="1:25" s="228" customFormat="1" ht="20.25">
      <c r="A931" s="257"/>
      <c r="B931" s="232" t="str">
        <f>IF(LEN(A931)=0,"",INDEX('Smelter Reference List'!$A:$A,MATCH($A931,'Smelter Reference List'!$E:$E,0)))</f>
        <v/>
      </c>
      <c r="C931" s="297" t="str">
        <f>IF(LEN(A931)=0,"",INDEX('Smelter Reference List'!$C:$C,MATCH($A931,'Smelter Reference List'!$E:$E,0)))</f>
        <v/>
      </c>
      <c r="D931" s="161" t="str">
        <f ca="1">IF(ISERROR($S931),"",OFFSET('Smelter Reference List'!$C$4,$S931-4,0)&amp;"")</f>
        <v/>
      </c>
      <c r="E931" s="161" t="str">
        <f ca="1">IF(ISERROR($S931),"",OFFSET('Smelter Reference List'!$D$4,$S931-4,0)&amp;"")</f>
        <v/>
      </c>
      <c r="F931" s="161" t="str">
        <f ca="1">IF(ISERROR($S931),"",OFFSET('Smelter Reference List'!$E$4,$S931-4,0))</f>
        <v/>
      </c>
      <c r="G931" s="161" t="str">
        <f ca="1">IF(C931=$U$4,"Enter smelter details", IF(ISERROR($S931),"",OFFSET('Smelter Reference List'!$F$4,$S931-4,0)))</f>
        <v/>
      </c>
      <c r="H931" s="247" t="str">
        <f ca="1">IF(ISERROR($S931),"",OFFSET('Smelter Reference List'!$G$4,$S931-4,0))</f>
        <v/>
      </c>
      <c r="I931" s="248" t="str">
        <f ca="1">IF(ISERROR($S931),"",OFFSET('Smelter Reference List'!$H$4,$S931-4,0))</f>
        <v/>
      </c>
      <c r="J931" s="248" t="str">
        <f ca="1">IF(ISERROR($S931),"",OFFSET('Smelter Reference List'!$I$4,$S931-4,0))</f>
        <v/>
      </c>
      <c r="K931" s="245"/>
      <c r="L931" s="245"/>
      <c r="M931" s="245"/>
      <c r="N931" s="245"/>
      <c r="O931" s="245"/>
      <c r="P931" s="245"/>
      <c r="Q931" s="246"/>
      <c r="R931" s="233"/>
      <c r="S931" s="234" t="e">
        <f>IF(C931="",NA(),MATCH($B931&amp;$C931,'Smelter Reference List'!$J:$J,0))</f>
        <v>#N/A</v>
      </c>
      <c r="T931" s="235"/>
      <c r="U931" s="235">
        <f t="shared" ca="1" si="30"/>
        <v>0</v>
      </c>
      <c r="V931" s="235"/>
      <c r="W931" s="235"/>
      <c r="Y931" s="228" t="str">
        <f t="shared" si="31"/>
        <v/>
      </c>
    </row>
    <row r="932" spans="1:25" s="228" customFormat="1" ht="20.25">
      <c r="A932" s="257"/>
      <c r="B932" s="232" t="str">
        <f>IF(LEN(A932)=0,"",INDEX('Smelter Reference List'!$A:$A,MATCH($A932,'Smelter Reference List'!$E:$E,0)))</f>
        <v/>
      </c>
      <c r="C932" s="297" t="str">
        <f>IF(LEN(A932)=0,"",INDEX('Smelter Reference List'!$C:$C,MATCH($A932,'Smelter Reference List'!$E:$E,0)))</f>
        <v/>
      </c>
      <c r="D932" s="161" t="str">
        <f ca="1">IF(ISERROR($S932),"",OFFSET('Smelter Reference List'!$C$4,$S932-4,0)&amp;"")</f>
        <v/>
      </c>
      <c r="E932" s="161" t="str">
        <f ca="1">IF(ISERROR($S932),"",OFFSET('Smelter Reference List'!$D$4,$S932-4,0)&amp;"")</f>
        <v/>
      </c>
      <c r="F932" s="161" t="str">
        <f ca="1">IF(ISERROR($S932),"",OFFSET('Smelter Reference List'!$E$4,$S932-4,0))</f>
        <v/>
      </c>
      <c r="G932" s="161" t="str">
        <f ca="1">IF(C932=$U$4,"Enter smelter details", IF(ISERROR($S932),"",OFFSET('Smelter Reference List'!$F$4,$S932-4,0)))</f>
        <v/>
      </c>
      <c r="H932" s="247" t="str">
        <f ca="1">IF(ISERROR($S932),"",OFFSET('Smelter Reference List'!$G$4,$S932-4,0))</f>
        <v/>
      </c>
      <c r="I932" s="248" t="str">
        <f ca="1">IF(ISERROR($S932),"",OFFSET('Smelter Reference List'!$H$4,$S932-4,0))</f>
        <v/>
      </c>
      <c r="J932" s="248" t="str">
        <f ca="1">IF(ISERROR($S932),"",OFFSET('Smelter Reference List'!$I$4,$S932-4,0))</f>
        <v/>
      </c>
      <c r="K932" s="245"/>
      <c r="L932" s="245"/>
      <c r="M932" s="245"/>
      <c r="N932" s="245"/>
      <c r="O932" s="245"/>
      <c r="P932" s="245"/>
      <c r="Q932" s="246"/>
      <c r="R932" s="233"/>
      <c r="S932" s="234" t="e">
        <f>IF(C932="",NA(),MATCH($B932&amp;$C932,'Smelter Reference List'!$J:$J,0))</f>
        <v>#N/A</v>
      </c>
      <c r="T932" s="235"/>
      <c r="U932" s="235">
        <f t="shared" ca="1" si="30"/>
        <v>0</v>
      </c>
      <c r="V932" s="235"/>
      <c r="W932" s="235"/>
      <c r="Y932" s="228" t="str">
        <f t="shared" si="31"/>
        <v/>
      </c>
    </row>
    <row r="933" spans="1:25" s="228" customFormat="1" ht="20.25">
      <c r="A933" s="257"/>
      <c r="B933" s="232" t="str">
        <f>IF(LEN(A933)=0,"",INDEX('Smelter Reference List'!$A:$A,MATCH($A933,'Smelter Reference List'!$E:$E,0)))</f>
        <v/>
      </c>
      <c r="C933" s="297" t="str">
        <f>IF(LEN(A933)=0,"",INDEX('Smelter Reference List'!$C:$C,MATCH($A933,'Smelter Reference List'!$E:$E,0)))</f>
        <v/>
      </c>
      <c r="D933" s="161" t="str">
        <f ca="1">IF(ISERROR($S933),"",OFFSET('Smelter Reference List'!$C$4,$S933-4,0)&amp;"")</f>
        <v/>
      </c>
      <c r="E933" s="161" t="str">
        <f ca="1">IF(ISERROR($S933),"",OFFSET('Smelter Reference List'!$D$4,$S933-4,0)&amp;"")</f>
        <v/>
      </c>
      <c r="F933" s="161" t="str">
        <f ca="1">IF(ISERROR($S933),"",OFFSET('Smelter Reference List'!$E$4,$S933-4,0))</f>
        <v/>
      </c>
      <c r="G933" s="161" t="str">
        <f ca="1">IF(C933=$U$4,"Enter smelter details", IF(ISERROR($S933),"",OFFSET('Smelter Reference List'!$F$4,$S933-4,0)))</f>
        <v/>
      </c>
      <c r="H933" s="247" t="str">
        <f ca="1">IF(ISERROR($S933),"",OFFSET('Smelter Reference List'!$G$4,$S933-4,0))</f>
        <v/>
      </c>
      <c r="I933" s="248" t="str">
        <f ca="1">IF(ISERROR($S933),"",OFFSET('Smelter Reference List'!$H$4,$S933-4,0))</f>
        <v/>
      </c>
      <c r="J933" s="248" t="str">
        <f ca="1">IF(ISERROR($S933),"",OFFSET('Smelter Reference List'!$I$4,$S933-4,0))</f>
        <v/>
      </c>
      <c r="K933" s="245"/>
      <c r="L933" s="245"/>
      <c r="M933" s="245"/>
      <c r="N933" s="245"/>
      <c r="O933" s="245"/>
      <c r="P933" s="245"/>
      <c r="Q933" s="246"/>
      <c r="R933" s="233"/>
      <c r="S933" s="234" t="e">
        <f>IF(C933="",NA(),MATCH($B933&amp;$C933,'Smelter Reference List'!$J:$J,0))</f>
        <v>#N/A</v>
      </c>
      <c r="T933" s="235"/>
      <c r="U933" s="235">
        <f t="shared" ca="1" si="30"/>
        <v>0</v>
      </c>
      <c r="V933" s="235"/>
      <c r="W933" s="235"/>
      <c r="Y933" s="228" t="str">
        <f t="shared" si="31"/>
        <v/>
      </c>
    </row>
    <row r="934" spans="1:25" s="228" customFormat="1" ht="20.25">
      <c r="A934" s="257"/>
      <c r="B934" s="232" t="str">
        <f>IF(LEN(A934)=0,"",INDEX('Smelter Reference List'!$A:$A,MATCH($A934,'Smelter Reference List'!$E:$E,0)))</f>
        <v/>
      </c>
      <c r="C934" s="297" t="str">
        <f>IF(LEN(A934)=0,"",INDEX('Smelter Reference List'!$C:$C,MATCH($A934,'Smelter Reference List'!$E:$E,0)))</f>
        <v/>
      </c>
      <c r="D934" s="161" t="str">
        <f ca="1">IF(ISERROR($S934),"",OFFSET('Smelter Reference List'!$C$4,$S934-4,0)&amp;"")</f>
        <v/>
      </c>
      <c r="E934" s="161" t="str">
        <f ca="1">IF(ISERROR($S934),"",OFFSET('Smelter Reference List'!$D$4,$S934-4,0)&amp;"")</f>
        <v/>
      </c>
      <c r="F934" s="161" t="str">
        <f ca="1">IF(ISERROR($S934),"",OFFSET('Smelter Reference List'!$E$4,$S934-4,0))</f>
        <v/>
      </c>
      <c r="G934" s="161" t="str">
        <f ca="1">IF(C934=$U$4,"Enter smelter details", IF(ISERROR($S934),"",OFFSET('Smelter Reference List'!$F$4,$S934-4,0)))</f>
        <v/>
      </c>
      <c r="H934" s="247" t="str">
        <f ca="1">IF(ISERROR($S934),"",OFFSET('Smelter Reference List'!$G$4,$S934-4,0))</f>
        <v/>
      </c>
      <c r="I934" s="248" t="str">
        <f ca="1">IF(ISERROR($S934),"",OFFSET('Smelter Reference List'!$H$4,$S934-4,0))</f>
        <v/>
      </c>
      <c r="J934" s="248" t="str">
        <f ca="1">IF(ISERROR($S934),"",OFFSET('Smelter Reference List'!$I$4,$S934-4,0))</f>
        <v/>
      </c>
      <c r="K934" s="245"/>
      <c r="L934" s="245"/>
      <c r="M934" s="245"/>
      <c r="N934" s="245"/>
      <c r="O934" s="245"/>
      <c r="P934" s="245"/>
      <c r="Q934" s="246"/>
      <c r="R934" s="233"/>
      <c r="S934" s="234" t="e">
        <f>IF(C934="",NA(),MATCH($B934&amp;$C934,'Smelter Reference List'!$J:$J,0))</f>
        <v>#N/A</v>
      </c>
      <c r="T934" s="235"/>
      <c r="U934" s="235">
        <f t="shared" ca="1" si="30"/>
        <v>0</v>
      </c>
      <c r="V934" s="235"/>
      <c r="W934" s="235"/>
      <c r="Y934" s="228" t="str">
        <f t="shared" si="31"/>
        <v/>
      </c>
    </row>
    <row r="935" spans="1:25" s="228" customFormat="1" ht="20.25">
      <c r="A935" s="257"/>
      <c r="B935" s="232" t="str">
        <f>IF(LEN(A935)=0,"",INDEX('Smelter Reference List'!$A:$A,MATCH($A935,'Smelter Reference List'!$E:$E,0)))</f>
        <v/>
      </c>
      <c r="C935" s="297" t="str">
        <f>IF(LEN(A935)=0,"",INDEX('Smelter Reference List'!$C:$C,MATCH($A935,'Smelter Reference List'!$E:$E,0)))</f>
        <v/>
      </c>
      <c r="D935" s="161" t="str">
        <f ca="1">IF(ISERROR($S935),"",OFFSET('Smelter Reference List'!$C$4,$S935-4,0)&amp;"")</f>
        <v/>
      </c>
      <c r="E935" s="161" t="str">
        <f ca="1">IF(ISERROR($S935),"",OFFSET('Smelter Reference List'!$D$4,$S935-4,0)&amp;"")</f>
        <v/>
      </c>
      <c r="F935" s="161" t="str">
        <f ca="1">IF(ISERROR($S935),"",OFFSET('Smelter Reference List'!$E$4,$S935-4,0))</f>
        <v/>
      </c>
      <c r="G935" s="161" t="str">
        <f ca="1">IF(C935=$U$4,"Enter smelter details", IF(ISERROR($S935),"",OFFSET('Smelter Reference List'!$F$4,$S935-4,0)))</f>
        <v/>
      </c>
      <c r="H935" s="247" t="str">
        <f ca="1">IF(ISERROR($S935),"",OFFSET('Smelter Reference List'!$G$4,$S935-4,0))</f>
        <v/>
      </c>
      <c r="I935" s="248" t="str">
        <f ca="1">IF(ISERROR($S935),"",OFFSET('Smelter Reference List'!$H$4,$S935-4,0))</f>
        <v/>
      </c>
      <c r="J935" s="248" t="str">
        <f ca="1">IF(ISERROR($S935),"",OFFSET('Smelter Reference List'!$I$4,$S935-4,0))</f>
        <v/>
      </c>
      <c r="K935" s="245"/>
      <c r="L935" s="245"/>
      <c r="M935" s="245"/>
      <c r="N935" s="245"/>
      <c r="O935" s="245"/>
      <c r="P935" s="245"/>
      <c r="Q935" s="246"/>
      <c r="R935" s="233"/>
      <c r="S935" s="234" t="e">
        <f>IF(C935="",NA(),MATCH($B935&amp;$C935,'Smelter Reference List'!$J:$J,0))</f>
        <v>#N/A</v>
      </c>
      <c r="T935" s="235"/>
      <c r="U935" s="235">
        <f t="shared" ca="1" si="30"/>
        <v>0</v>
      </c>
      <c r="V935" s="235"/>
      <c r="W935" s="235"/>
      <c r="Y935" s="228" t="str">
        <f t="shared" si="31"/>
        <v/>
      </c>
    </row>
    <row r="936" spans="1:25" s="228" customFormat="1" ht="20.25">
      <c r="A936" s="257"/>
      <c r="B936" s="232" t="str">
        <f>IF(LEN(A936)=0,"",INDEX('Smelter Reference List'!$A:$A,MATCH($A936,'Smelter Reference List'!$E:$E,0)))</f>
        <v/>
      </c>
      <c r="C936" s="297" t="str">
        <f>IF(LEN(A936)=0,"",INDEX('Smelter Reference List'!$C:$C,MATCH($A936,'Smelter Reference List'!$E:$E,0)))</f>
        <v/>
      </c>
      <c r="D936" s="161" t="str">
        <f ca="1">IF(ISERROR($S936),"",OFFSET('Smelter Reference List'!$C$4,$S936-4,0)&amp;"")</f>
        <v/>
      </c>
      <c r="E936" s="161" t="str">
        <f ca="1">IF(ISERROR($S936),"",OFFSET('Smelter Reference List'!$D$4,$S936-4,0)&amp;"")</f>
        <v/>
      </c>
      <c r="F936" s="161" t="str">
        <f ca="1">IF(ISERROR($S936),"",OFFSET('Smelter Reference List'!$E$4,$S936-4,0))</f>
        <v/>
      </c>
      <c r="G936" s="161" t="str">
        <f ca="1">IF(C936=$U$4,"Enter smelter details", IF(ISERROR($S936),"",OFFSET('Smelter Reference List'!$F$4,$S936-4,0)))</f>
        <v/>
      </c>
      <c r="H936" s="247" t="str">
        <f ca="1">IF(ISERROR($S936),"",OFFSET('Smelter Reference List'!$G$4,$S936-4,0))</f>
        <v/>
      </c>
      <c r="I936" s="248" t="str">
        <f ca="1">IF(ISERROR($S936),"",OFFSET('Smelter Reference List'!$H$4,$S936-4,0))</f>
        <v/>
      </c>
      <c r="J936" s="248" t="str">
        <f ca="1">IF(ISERROR($S936),"",OFFSET('Smelter Reference List'!$I$4,$S936-4,0))</f>
        <v/>
      </c>
      <c r="K936" s="245"/>
      <c r="L936" s="245"/>
      <c r="M936" s="245"/>
      <c r="N936" s="245"/>
      <c r="O936" s="245"/>
      <c r="P936" s="245"/>
      <c r="Q936" s="246"/>
      <c r="R936" s="233"/>
      <c r="S936" s="234" t="e">
        <f>IF(C936="",NA(),MATCH($B936&amp;$C936,'Smelter Reference List'!$J:$J,0))</f>
        <v>#N/A</v>
      </c>
      <c r="T936" s="235"/>
      <c r="U936" s="235">
        <f t="shared" ca="1" si="30"/>
        <v>0</v>
      </c>
      <c r="V936" s="235"/>
      <c r="W936" s="235"/>
      <c r="Y936" s="228" t="str">
        <f t="shared" si="31"/>
        <v/>
      </c>
    </row>
    <row r="937" spans="1:25" s="228" customFormat="1" ht="20.25">
      <c r="A937" s="257"/>
      <c r="B937" s="232" t="str">
        <f>IF(LEN(A937)=0,"",INDEX('Smelter Reference List'!$A:$A,MATCH($A937,'Smelter Reference List'!$E:$E,0)))</f>
        <v/>
      </c>
      <c r="C937" s="297" t="str">
        <f>IF(LEN(A937)=0,"",INDEX('Smelter Reference List'!$C:$C,MATCH($A937,'Smelter Reference List'!$E:$E,0)))</f>
        <v/>
      </c>
      <c r="D937" s="161" t="str">
        <f ca="1">IF(ISERROR($S937),"",OFFSET('Smelter Reference List'!$C$4,$S937-4,0)&amp;"")</f>
        <v/>
      </c>
      <c r="E937" s="161" t="str">
        <f ca="1">IF(ISERROR($S937),"",OFFSET('Smelter Reference List'!$D$4,$S937-4,0)&amp;"")</f>
        <v/>
      </c>
      <c r="F937" s="161" t="str">
        <f ca="1">IF(ISERROR($S937),"",OFFSET('Smelter Reference List'!$E$4,$S937-4,0))</f>
        <v/>
      </c>
      <c r="G937" s="161" t="str">
        <f ca="1">IF(C937=$U$4,"Enter smelter details", IF(ISERROR($S937),"",OFFSET('Smelter Reference List'!$F$4,$S937-4,0)))</f>
        <v/>
      </c>
      <c r="H937" s="247" t="str">
        <f ca="1">IF(ISERROR($S937),"",OFFSET('Smelter Reference List'!$G$4,$S937-4,0))</f>
        <v/>
      </c>
      <c r="I937" s="248" t="str">
        <f ca="1">IF(ISERROR($S937),"",OFFSET('Smelter Reference List'!$H$4,$S937-4,0))</f>
        <v/>
      </c>
      <c r="J937" s="248" t="str">
        <f ca="1">IF(ISERROR($S937),"",OFFSET('Smelter Reference List'!$I$4,$S937-4,0))</f>
        <v/>
      </c>
      <c r="K937" s="245"/>
      <c r="L937" s="245"/>
      <c r="M937" s="245"/>
      <c r="N937" s="245"/>
      <c r="O937" s="245"/>
      <c r="P937" s="245"/>
      <c r="Q937" s="246"/>
      <c r="R937" s="233"/>
      <c r="S937" s="234" t="e">
        <f>IF(C937="",NA(),MATCH($B937&amp;$C937,'Smelter Reference List'!$J:$J,0))</f>
        <v>#N/A</v>
      </c>
      <c r="T937" s="235"/>
      <c r="U937" s="235">
        <f t="shared" ca="1" si="30"/>
        <v>0</v>
      </c>
      <c r="V937" s="235"/>
      <c r="W937" s="235"/>
      <c r="Y937" s="228" t="str">
        <f t="shared" si="31"/>
        <v/>
      </c>
    </row>
    <row r="938" spans="1:25" s="228" customFormat="1" ht="20.25">
      <c r="A938" s="257"/>
      <c r="B938" s="232" t="str">
        <f>IF(LEN(A938)=0,"",INDEX('Smelter Reference List'!$A:$A,MATCH($A938,'Smelter Reference List'!$E:$E,0)))</f>
        <v/>
      </c>
      <c r="C938" s="297" t="str">
        <f>IF(LEN(A938)=0,"",INDEX('Smelter Reference List'!$C:$C,MATCH($A938,'Smelter Reference List'!$E:$E,0)))</f>
        <v/>
      </c>
      <c r="D938" s="161" t="str">
        <f ca="1">IF(ISERROR($S938),"",OFFSET('Smelter Reference List'!$C$4,$S938-4,0)&amp;"")</f>
        <v/>
      </c>
      <c r="E938" s="161" t="str">
        <f ca="1">IF(ISERROR($S938),"",OFFSET('Smelter Reference List'!$D$4,$S938-4,0)&amp;"")</f>
        <v/>
      </c>
      <c r="F938" s="161" t="str">
        <f ca="1">IF(ISERROR($S938),"",OFFSET('Smelter Reference List'!$E$4,$S938-4,0))</f>
        <v/>
      </c>
      <c r="G938" s="161" t="str">
        <f ca="1">IF(C938=$U$4,"Enter smelter details", IF(ISERROR($S938),"",OFFSET('Smelter Reference List'!$F$4,$S938-4,0)))</f>
        <v/>
      </c>
      <c r="H938" s="247" t="str">
        <f ca="1">IF(ISERROR($S938),"",OFFSET('Smelter Reference List'!$G$4,$S938-4,0))</f>
        <v/>
      </c>
      <c r="I938" s="248" t="str">
        <f ca="1">IF(ISERROR($S938),"",OFFSET('Smelter Reference List'!$H$4,$S938-4,0))</f>
        <v/>
      </c>
      <c r="J938" s="248" t="str">
        <f ca="1">IF(ISERROR($S938),"",OFFSET('Smelter Reference List'!$I$4,$S938-4,0))</f>
        <v/>
      </c>
      <c r="K938" s="245"/>
      <c r="L938" s="245"/>
      <c r="M938" s="245"/>
      <c r="N938" s="245"/>
      <c r="O938" s="245"/>
      <c r="P938" s="245"/>
      <c r="Q938" s="246"/>
      <c r="R938" s="233"/>
      <c r="S938" s="234" t="e">
        <f>IF(C938="",NA(),MATCH($B938&amp;$C938,'Smelter Reference List'!$J:$J,0))</f>
        <v>#N/A</v>
      </c>
      <c r="T938" s="235"/>
      <c r="U938" s="235">
        <f t="shared" ca="1" si="30"/>
        <v>0</v>
      </c>
      <c r="V938" s="235"/>
      <c r="W938" s="235"/>
      <c r="Y938" s="228" t="str">
        <f t="shared" si="31"/>
        <v/>
      </c>
    </row>
    <row r="939" spans="1:25" s="228" customFormat="1" ht="20.25">
      <c r="A939" s="257"/>
      <c r="B939" s="232" t="str">
        <f>IF(LEN(A939)=0,"",INDEX('Smelter Reference List'!$A:$A,MATCH($A939,'Smelter Reference List'!$E:$E,0)))</f>
        <v/>
      </c>
      <c r="C939" s="297" t="str">
        <f>IF(LEN(A939)=0,"",INDEX('Smelter Reference List'!$C:$C,MATCH($A939,'Smelter Reference List'!$E:$E,0)))</f>
        <v/>
      </c>
      <c r="D939" s="161" t="str">
        <f ca="1">IF(ISERROR($S939),"",OFFSET('Smelter Reference List'!$C$4,$S939-4,0)&amp;"")</f>
        <v/>
      </c>
      <c r="E939" s="161" t="str">
        <f ca="1">IF(ISERROR($S939),"",OFFSET('Smelter Reference List'!$D$4,$S939-4,0)&amp;"")</f>
        <v/>
      </c>
      <c r="F939" s="161" t="str">
        <f ca="1">IF(ISERROR($S939),"",OFFSET('Smelter Reference List'!$E$4,$S939-4,0))</f>
        <v/>
      </c>
      <c r="G939" s="161" t="str">
        <f ca="1">IF(C939=$U$4,"Enter smelter details", IF(ISERROR($S939),"",OFFSET('Smelter Reference List'!$F$4,$S939-4,0)))</f>
        <v/>
      </c>
      <c r="H939" s="247" t="str">
        <f ca="1">IF(ISERROR($S939),"",OFFSET('Smelter Reference List'!$G$4,$S939-4,0))</f>
        <v/>
      </c>
      <c r="I939" s="248" t="str">
        <f ca="1">IF(ISERROR($S939),"",OFFSET('Smelter Reference List'!$H$4,$S939-4,0))</f>
        <v/>
      </c>
      <c r="J939" s="248" t="str">
        <f ca="1">IF(ISERROR($S939),"",OFFSET('Smelter Reference List'!$I$4,$S939-4,0))</f>
        <v/>
      </c>
      <c r="K939" s="245"/>
      <c r="L939" s="245"/>
      <c r="M939" s="245"/>
      <c r="N939" s="245"/>
      <c r="O939" s="245"/>
      <c r="P939" s="245"/>
      <c r="Q939" s="246"/>
      <c r="R939" s="233"/>
      <c r="S939" s="234" t="e">
        <f>IF(C939="",NA(),MATCH($B939&amp;$C939,'Smelter Reference List'!$J:$J,0))</f>
        <v>#N/A</v>
      </c>
      <c r="T939" s="235"/>
      <c r="U939" s="235">
        <f t="shared" ca="1" si="30"/>
        <v>0</v>
      </c>
      <c r="V939" s="235"/>
      <c r="W939" s="235"/>
      <c r="Y939" s="228" t="str">
        <f t="shared" si="31"/>
        <v/>
      </c>
    </row>
    <row r="940" spans="1:25" s="228" customFormat="1" ht="20.25">
      <c r="A940" s="257"/>
      <c r="B940" s="232" t="str">
        <f>IF(LEN(A940)=0,"",INDEX('Smelter Reference List'!$A:$A,MATCH($A940,'Smelter Reference List'!$E:$E,0)))</f>
        <v/>
      </c>
      <c r="C940" s="297" t="str">
        <f>IF(LEN(A940)=0,"",INDEX('Smelter Reference List'!$C:$C,MATCH($A940,'Smelter Reference List'!$E:$E,0)))</f>
        <v/>
      </c>
      <c r="D940" s="161" t="str">
        <f ca="1">IF(ISERROR($S940),"",OFFSET('Smelter Reference List'!$C$4,$S940-4,0)&amp;"")</f>
        <v/>
      </c>
      <c r="E940" s="161" t="str">
        <f ca="1">IF(ISERROR($S940),"",OFFSET('Smelter Reference List'!$D$4,$S940-4,0)&amp;"")</f>
        <v/>
      </c>
      <c r="F940" s="161" t="str">
        <f ca="1">IF(ISERROR($S940),"",OFFSET('Smelter Reference List'!$E$4,$S940-4,0))</f>
        <v/>
      </c>
      <c r="G940" s="161" t="str">
        <f ca="1">IF(C940=$U$4,"Enter smelter details", IF(ISERROR($S940),"",OFFSET('Smelter Reference List'!$F$4,$S940-4,0)))</f>
        <v/>
      </c>
      <c r="H940" s="247" t="str">
        <f ca="1">IF(ISERROR($S940),"",OFFSET('Smelter Reference List'!$G$4,$S940-4,0))</f>
        <v/>
      </c>
      <c r="I940" s="248" t="str">
        <f ca="1">IF(ISERROR($S940),"",OFFSET('Smelter Reference List'!$H$4,$S940-4,0))</f>
        <v/>
      </c>
      <c r="J940" s="248" t="str">
        <f ca="1">IF(ISERROR($S940),"",OFFSET('Smelter Reference List'!$I$4,$S940-4,0))</f>
        <v/>
      </c>
      <c r="K940" s="245"/>
      <c r="L940" s="245"/>
      <c r="M940" s="245"/>
      <c r="N940" s="245"/>
      <c r="O940" s="245"/>
      <c r="P940" s="245"/>
      <c r="Q940" s="246"/>
      <c r="R940" s="233"/>
      <c r="S940" s="234" t="e">
        <f>IF(C940="",NA(),MATCH($B940&amp;$C940,'Smelter Reference List'!$J:$J,0))</f>
        <v>#N/A</v>
      </c>
      <c r="T940" s="235"/>
      <c r="U940" s="235">
        <f t="shared" ca="1" si="30"/>
        <v>0</v>
      </c>
      <c r="V940" s="235"/>
      <c r="W940" s="235"/>
      <c r="Y940" s="228" t="str">
        <f t="shared" si="31"/>
        <v/>
      </c>
    </row>
    <row r="941" spans="1:25" s="228" customFormat="1" ht="20.25">
      <c r="A941" s="257"/>
      <c r="B941" s="232" t="str">
        <f>IF(LEN(A941)=0,"",INDEX('Smelter Reference List'!$A:$A,MATCH($A941,'Smelter Reference List'!$E:$E,0)))</f>
        <v/>
      </c>
      <c r="C941" s="297" t="str">
        <f>IF(LEN(A941)=0,"",INDEX('Smelter Reference List'!$C:$C,MATCH($A941,'Smelter Reference List'!$E:$E,0)))</f>
        <v/>
      </c>
      <c r="D941" s="161" t="str">
        <f ca="1">IF(ISERROR($S941),"",OFFSET('Smelter Reference List'!$C$4,$S941-4,0)&amp;"")</f>
        <v/>
      </c>
      <c r="E941" s="161" t="str">
        <f ca="1">IF(ISERROR($S941),"",OFFSET('Smelter Reference List'!$D$4,$S941-4,0)&amp;"")</f>
        <v/>
      </c>
      <c r="F941" s="161" t="str">
        <f ca="1">IF(ISERROR($S941),"",OFFSET('Smelter Reference List'!$E$4,$S941-4,0))</f>
        <v/>
      </c>
      <c r="G941" s="161" t="str">
        <f ca="1">IF(C941=$U$4,"Enter smelter details", IF(ISERROR($S941),"",OFFSET('Smelter Reference List'!$F$4,$S941-4,0)))</f>
        <v/>
      </c>
      <c r="H941" s="247" t="str">
        <f ca="1">IF(ISERROR($S941),"",OFFSET('Smelter Reference List'!$G$4,$S941-4,0))</f>
        <v/>
      </c>
      <c r="I941" s="248" t="str">
        <f ca="1">IF(ISERROR($S941),"",OFFSET('Smelter Reference List'!$H$4,$S941-4,0))</f>
        <v/>
      </c>
      <c r="J941" s="248" t="str">
        <f ca="1">IF(ISERROR($S941),"",OFFSET('Smelter Reference List'!$I$4,$S941-4,0))</f>
        <v/>
      </c>
      <c r="K941" s="245"/>
      <c r="L941" s="245"/>
      <c r="M941" s="245"/>
      <c r="N941" s="245"/>
      <c r="O941" s="245"/>
      <c r="P941" s="245"/>
      <c r="Q941" s="246"/>
      <c r="R941" s="233"/>
      <c r="S941" s="234" t="e">
        <f>IF(C941="",NA(),MATCH($B941&amp;$C941,'Smelter Reference List'!$J:$J,0))</f>
        <v>#N/A</v>
      </c>
      <c r="T941" s="235"/>
      <c r="U941" s="235">
        <f t="shared" ca="1" si="30"/>
        <v>0</v>
      </c>
      <c r="V941" s="235"/>
      <c r="W941" s="235"/>
      <c r="Y941" s="228" t="str">
        <f t="shared" si="31"/>
        <v/>
      </c>
    </row>
    <row r="942" spans="1:25" s="228" customFormat="1" ht="20.25">
      <c r="A942" s="257"/>
      <c r="B942" s="232" t="str">
        <f>IF(LEN(A942)=0,"",INDEX('Smelter Reference List'!$A:$A,MATCH($A942,'Smelter Reference List'!$E:$E,0)))</f>
        <v/>
      </c>
      <c r="C942" s="297" t="str">
        <f>IF(LEN(A942)=0,"",INDEX('Smelter Reference List'!$C:$C,MATCH($A942,'Smelter Reference List'!$E:$E,0)))</f>
        <v/>
      </c>
      <c r="D942" s="161" t="str">
        <f ca="1">IF(ISERROR($S942),"",OFFSET('Smelter Reference List'!$C$4,$S942-4,0)&amp;"")</f>
        <v/>
      </c>
      <c r="E942" s="161" t="str">
        <f ca="1">IF(ISERROR($S942),"",OFFSET('Smelter Reference List'!$D$4,$S942-4,0)&amp;"")</f>
        <v/>
      </c>
      <c r="F942" s="161" t="str">
        <f ca="1">IF(ISERROR($S942),"",OFFSET('Smelter Reference List'!$E$4,$S942-4,0))</f>
        <v/>
      </c>
      <c r="G942" s="161" t="str">
        <f ca="1">IF(C942=$U$4,"Enter smelter details", IF(ISERROR($S942),"",OFFSET('Smelter Reference List'!$F$4,$S942-4,0)))</f>
        <v/>
      </c>
      <c r="H942" s="247" t="str">
        <f ca="1">IF(ISERROR($S942),"",OFFSET('Smelter Reference List'!$G$4,$S942-4,0))</f>
        <v/>
      </c>
      <c r="I942" s="248" t="str">
        <f ca="1">IF(ISERROR($S942),"",OFFSET('Smelter Reference List'!$H$4,$S942-4,0))</f>
        <v/>
      </c>
      <c r="J942" s="248" t="str">
        <f ca="1">IF(ISERROR($S942),"",OFFSET('Smelter Reference List'!$I$4,$S942-4,0))</f>
        <v/>
      </c>
      <c r="K942" s="245"/>
      <c r="L942" s="245"/>
      <c r="M942" s="245"/>
      <c r="N942" s="245"/>
      <c r="O942" s="245"/>
      <c r="P942" s="245"/>
      <c r="Q942" s="246"/>
      <c r="R942" s="233"/>
      <c r="S942" s="234" t="e">
        <f>IF(C942="",NA(),MATCH($B942&amp;$C942,'Smelter Reference List'!$J:$J,0))</f>
        <v>#N/A</v>
      </c>
      <c r="T942" s="235"/>
      <c r="U942" s="235">
        <f t="shared" ca="1" si="30"/>
        <v>0</v>
      </c>
      <c r="V942" s="235"/>
      <c r="W942" s="235"/>
      <c r="Y942" s="228" t="str">
        <f t="shared" si="31"/>
        <v/>
      </c>
    </row>
    <row r="943" spans="1:25" s="228" customFormat="1" ht="20.25">
      <c r="A943" s="257"/>
      <c r="B943" s="232" t="str">
        <f>IF(LEN(A943)=0,"",INDEX('Smelter Reference List'!$A:$A,MATCH($A943,'Smelter Reference List'!$E:$E,0)))</f>
        <v/>
      </c>
      <c r="C943" s="297" t="str">
        <f>IF(LEN(A943)=0,"",INDEX('Smelter Reference List'!$C:$C,MATCH($A943,'Smelter Reference List'!$E:$E,0)))</f>
        <v/>
      </c>
      <c r="D943" s="161" t="str">
        <f ca="1">IF(ISERROR($S943),"",OFFSET('Smelter Reference List'!$C$4,$S943-4,0)&amp;"")</f>
        <v/>
      </c>
      <c r="E943" s="161" t="str">
        <f ca="1">IF(ISERROR($S943),"",OFFSET('Smelter Reference List'!$D$4,$S943-4,0)&amp;"")</f>
        <v/>
      </c>
      <c r="F943" s="161" t="str">
        <f ca="1">IF(ISERROR($S943),"",OFFSET('Smelter Reference List'!$E$4,$S943-4,0))</f>
        <v/>
      </c>
      <c r="G943" s="161" t="str">
        <f ca="1">IF(C943=$U$4,"Enter smelter details", IF(ISERROR($S943),"",OFFSET('Smelter Reference List'!$F$4,$S943-4,0)))</f>
        <v/>
      </c>
      <c r="H943" s="247" t="str">
        <f ca="1">IF(ISERROR($S943),"",OFFSET('Smelter Reference List'!$G$4,$S943-4,0))</f>
        <v/>
      </c>
      <c r="I943" s="248" t="str">
        <f ca="1">IF(ISERROR($S943),"",OFFSET('Smelter Reference List'!$H$4,$S943-4,0))</f>
        <v/>
      </c>
      <c r="J943" s="248" t="str">
        <f ca="1">IF(ISERROR($S943),"",OFFSET('Smelter Reference List'!$I$4,$S943-4,0))</f>
        <v/>
      </c>
      <c r="K943" s="245"/>
      <c r="L943" s="245"/>
      <c r="M943" s="245"/>
      <c r="N943" s="245"/>
      <c r="O943" s="245"/>
      <c r="P943" s="245"/>
      <c r="Q943" s="246"/>
      <c r="R943" s="233"/>
      <c r="S943" s="234" t="e">
        <f>IF(C943="",NA(),MATCH($B943&amp;$C943,'Smelter Reference List'!$J:$J,0))</f>
        <v>#N/A</v>
      </c>
      <c r="T943" s="235"/>
      <c r="U943" s="235">
        <f t="shared" ca="1" si="30"/>
        <v>0</v>
      </c>
      <c r="V943" s="235"/>
      <c r="W943" s="235"/>
      <c r="Y943" s="228" t="str">
        <f t="shared" si="31"/>
        <v/>
      </c>
    </row>
    <row r="944" spans="1:25" s="228" customFormat="1" ht="20.25">
      <c r="A944" s="257"/>
      <c r="B944" s="232" t="str">
        <f>IF(LEN(A944)=0,"",INDEX('Smelter Reference List'!$A:$A,MATCH($A944,'Smelter Reference List'!$E:$E,0)))</f>
        <v/>
      </c>
      <c r="C944" s="297" t="str">
        <f>IF(LEN(A944)=0,"",INDEX('Smelter Reference List'!$C:$C,MATCH($A944,'Smelter Reference List'!$E:$E,0)))</f>
        <v/>
      </c>
      <c r="D944" s="161" t="str">
        <f ca="1">IF(ISERROR($S944),"",OFFSET('Smelter Reference List'!$C$4,$S944-4,0)&amp;"")</f>
        <v/>
      </c>
      <c r="E944" s="161" t="str">
        <f ca="1">IF(ISERROR($S944),"",OFFSET('Smelter Reference List'!$D$4,$S944-4,0)&amp;"")</f>
        <v/>
      </c>
      <c r="F944" s="161" t="str">
        <f ca="1">IF(ISERROR($S944),"",OFFSET('Smelter Reference List'!$E$4,$S944-4,0))</f>
        <v/>
      </c>
      <c r="G944" s="161" t="str">
        <f ca="1">IF(C944=$U$4,"Enter smelter details", IF(ISERROR($S944),"",OFFSET('Smelter Reference List'!$F$4,$S944-4,0)))</f>
        <v/>
      </c>
      <c r="H944" s="247" t="str">
        <f ca="1">IF(ISERROR($S944),"",OFFSET('Smelter Reference List'!$G$4,$S944-4,0))</f>
        <v/>
      </c>
      <c r="I944" s="248" t="str">
        <f ca="1">IF(ISERROR($S944),"",OFFSET('Smelter Reference List'!$H$4,$S944-4,0))</f>
        <v/>
      </c>
      <c r="J944" s="248" t="str">
        <f ca="1">IF(ISERROR($S944),"",OFFSET('Smelter Reference List'!$I$4,$S944-4,0))</f>
        <v/>
      </c>
      <c r="K944" s="245"/>
      <c r="L944" s="245"/>
      <c r="M944" s="245"/>
      <c r="N944" s="245"/>
      <c r="O944" s="245"/>
      <c r="P944" s="245"/>
      <c r="Q944" s="246"/>
      <c r="R944" s="233"/>
      <c r="S944" s="234" t="e">
        <f>IF(C944="",NA(),MATCH($B944&amp;$C944,'Smelter Reference List'!$J:$J,0))</f>
        <v>#N/A</v>
      </c>
      <c r="T944" s="235"/>
      <c r="U944" s="235">
        <f t="shared" ca="1" si="30"/>
        <v>0</v>
      </c>
      <c r="V944" s="235"/>
      <c r="W944" s="235"/>
      <c r="Y944" s="228" t="str">
        <f t="shared" si="31"/>
        <v/>
      </c>
    </row>
    <row r="945" spans="1:25" s="228" customFormat="1" ht="20.25">
      <c r="A945" s="257"/>
      <c r="B945" s="232" t="str">
        <f>IF(LEN(A945)=0,"",INDEX('Smelter Reference List'!$A:$A,MATCH($A945,'Smelter Reference List'!$E:$E,0)))</f>
        <v/>
      </c>
      <c r="C945" s="297" t="str">
        <f>IF(LEN(A945)=0,"",INDEX('Smelter Reference List'!$C:$C,MATCH($A945,'Smelter Reference List'!$E:$E,0)))</f>
        <v/>
      </c>
      <c r="D945" s="161" t="str">
        <f ca="1">IF(ISERROR($S945),"",OFFSET('Smelter Reference List'!$C$4,$S945-4,0)&amp;"")</f>
        <v/>
      </c>
      <c r="E945" s="161" t="str">
        <f ca="1">IF(ISERROR($S945),"",OFFSET('Smelter Reference List'!$D$4,$S945-4,0)&amp;"")</f>
        <v/>
      </c>
      <c r="F945" s="161" t="str">
        <f ca="1">IF(ISERROR($S945),"",OFFSET('Smelter Reference List'!$E$4,$S945-4,0))</f>
        <v/>
      </c>
      <c r="G945" s="161" t="str">
        <f ca="1">IF(C945=$U$4,"Enter smelter details", IF(ISERROR($S945),"",OFFSET('Smelter Reference List'!$F$4,$S945-4,0)))</f>
        <v/>
      </c>
      <c r="H945" s="247" t="str">
        <f ca="1">IF(ISERROR($S945),"",OFFSET('Smelter Reference List'!$G$4,$S945-4,0))</f>
        <v/>
      </c>
      <c r="I945" s="248" t="str">
        <f ca="1">IF(ISERROR($S945),"",OFFSET('Smelter Reference List'!$H$4,$S945-4,0))</f>
        <v/>
      </c>
      <c r="J945" s="248" t="str">
        <f ca="1">IF(ISERROR($S945),"",OFFSET('Smelter Reference List'!$I$4,$S945-4,0))</f>
        <v/>
      </c>
      <c r="K945" s="245"/>
      <c r="L945" s="245"/>
      <c r="M945" s="245"/>
      <c r="N945" s="245"/>
      <c r="O945" s="245"/>
      <c r="P945" s="245"/>
      <c r="Q945" s="246"/>
      <c r="R945" s="233"/>
      <c r="S945" s="234" t="e">
        <f>IF(C945="",NA(),MATCH($B945&amp;$C945,'Smelter Reference List'!$J:$J,0))</f>
        <v>#N/A</v>
      </c>
      <c r="T945" s="235"/>
      <c r="U945" s="235">
        <f t="shared" ca="1" si="30"/>
        <v>0</v>
      </c>
      <c r="V945" s="235"/>
      <c r="W945" s="235"/>
      <c r="Y945" s="228" t="str">
        <f t="shared" si="31"/>
        <v/>
      </c>
    </row>
    <row r="946" spans="1:25" s="228" customFormat="1" ht="20.25">
      <c r="A946" s="257"/>
      <c r="B946" s="232" t="str">
        <f>IF(LEN(A946)=0,"",INDEX('Smelter Reference List'!$A:$A,MATCH($A946,'Smelter Reference List'!$E:$E,0)))</f>
        <v/>
      </c>
      <c r="C946" s="297" t="str">
        <f>IF(LEN(A946)=0,"",INDEX('Smelter Reference List'!$C:$C,MATCH($A946,'Smelter Reference List'!$E:$E,0)))</f>
        <v/>
      </c>
      <c r="D946" s="161" t="str">
        <f ca="1">IF(ISERROR($S946),"",OFFSET('Smelter Reference List'!$C$4,$S946-4,0)&amp;"")</f>
        <v/>
      </c>
      <c r="E946" s="161" t="str">
        <f ca="1">IF(ISERROR($S946),"",OFFSET('Smelter Reference List'!$D$4,$S946-4,0)&amp;"")</f>
        <v/>
      </c>
      <c r="F946" s="161" t="str">
        <f ca="1">IF(ISERROR($S946),"",OFFSET('Smelter Reference List'!$E$4,$S946-4,0))</f>
        <v/>
      </c>
      <c r="G946" s="161" t="str">
        <f ca="1">IF(C946=$U$4,"Enter smelter details", IF(ISERROR($S946),"",OFFSET('Smelter Reference List'!$F$4,$S946-4,0)))</f>
        <v/>
      </c>
      <c r="H946" s="247" t="str">
        <f ca="1">IF(ISERROR($S946),"",OFFSET('Smelter Reference List'!$G$4,$S946-4,0))</f>
        <v/>
      </c>
      <c r="I946" s="248" t="str">
        <f ca="1">IF(ISERROR($S946),"",OFFSET('Smelter Reference List'!$H$4,$S946-4,0))</f>
        <v/>
      </c>
      <c r="J946" s="248" t="str">
        <f ca="1">IF(ISERROR($S946),"",OFFSET('Smelter Reference List'!$I$4,$S946-4,0))</f>
        <v/>
      </c>
      <c r="K946" s="245"/>
      <c r="L946" s="245"/>
      <c r="M946" s="245"/>
      <c r="N946" s="245"/>
      <c r="O946" s="245"/>
      <c r="P946" s="245"/>
      <c r="Q946" s="246"/>
      <c r="R946" s="233"/>
      <c r="S946" s="234" t="e">
        <f>IF(C946="",NA(),MATCH($B946&amp;$C946,'Smelter Reference List'!$J:$J,0))</f>
        <v>#N/A</v>
      </c>
      <c r="T946" s="235"/>
      <c r="U946" s="235">
        <f t="shared" ca="1" si="30"/>
        <v>0</v>
      </c>
      <c r="V946" s="235"/>
      <c r="W946" s="235"/>
      <c r="Y946" s="228" t="str">
        <f t="shared" si="31"/>
        <v/>
      </c>
    </row>
    <row r="947" spans="1:25" s="228" customFormat="1" ht="20.25">
      <c r="A947" s="257"/>
      <c r="B947" s="232" t="str">
        <f>IF(LEN(A947)=0,"",INDEX('Smelter Reference List'!$A:$A,MATCH($A947,'Smelter Reference List'!$E:$E,0)))</f>
        <v/>
      </c>
      <c r="C947" s="297" t="str">
        <f>IF(LEN(A947)=0,"",INDEX('Smelter Reference List'!$C:$C,MATCH($A947,'Smelter Reference List'!$E:$E,0)))</f>
        <v/>
      </c>
      <c r="D947" s="161" t="str">
        <f ca="1">IF(ISERROR($S947),"",OFFSET('Smelter Reference List'!$C$4,$S947-4,0)&amp;"")</f>
        <v/>
      </c>
      <c r="E947" s="161" t="str">
        <f ca="1">IF(ISERROR($S947),"",OFFSET('Smelter Reference List'!$D$4,$S947-4,0)&amp;"")</f>
        <v/>
      </c>
      <c r="F947" s="161" t="str">
        <f ca="1">IF(ISERROR($S947),"",OFFSET('Smelter Reference List'!$E$4,$S947-4,0))</f>
        <v/>
      </c>
      <c r="G947" s="161" t="str">
        <f ca="1">IF(C947=$U$4,"Enter smelter details", IF(ISERROR($S947),"",OFFSET('Smelter Reference List'!$F$4,$S947-4,0)))</f>
        <v/>
      </c>
      <c r="H947" s="247" t="str">
        <f ca="1">IF(ISERROR($S947),"",OFFSET('Smelter Reference List'!$G$4,$S947-4,0))</f>
        <v/>
      </c>
      <c r="I947" s="248" t="str">
        <f ca="1">IF(ISERROR($S947),"",OFFSET('Smelter Reference List'!$H$4,$S947-4,0))</f>
        <v/>
      </c>
      <c r="J947" s="248" t="str">
        <f ca="1">IF(ISERROR($S947),"",OFFSET('Smelter Reference List'!$I$4,$S947-4,0))</f>
        <v/>
      </c>
      <c r="K947" s="245"/>
      <c r="L947" s="245"/>
      <c r="M947" s="245"/>
      <c r="N947" s="245"/>
      <c r="O947" s="245"/>
      <c r="P947" s="245"/>
      <c r="Q947" s="246"/>
      <c r="R947" s="233"/>
      <c r="S947" s="234" t="e">
        <f>IF(C947="",NA(),MATCH($B947&amp;$C947,'Smelter Reference List'!$J:$J,0))</f>
        <v>#N/A</v>
      </c>
      <c r="T947" s="235"/>
      <c r="U947" s="235">
        <f t="shared" ca="1" si="30"/>
        <v>0</v>
      </c>
      <c r="V947" s="235"/>
      <c r="W947" s="235"/>
      <c r="Y947" s="228" t="str">
        <f t="shared" si="31"/>
        <v/>
      </c>
    </row>
    <row r="948" spans="1:25" s="228" customFormat="1" ht="20.25">
      <c r="A948" s="257"/>
      <c r="B948" s="232" t="str">
        <f>IF(LEN(A948)=0,"",INDEX('Smelter Reference List'!$A:$A,MATCH($A948,'Smelter Reference List'!$E:$E,0)))</f>
        <v/>
      </c>
      <c r="C948" s="297" t="str">
        <f>IF(LEN(A948)=0,"",INDEX('Smelter Reference List'!$C:$C,MATCH($A948,'Smelter Reference List'!$E:$E,0)))</f>
        <v/>
      </c>
      <c r="D948" s="161" t="str">
        <f ca="1">IF(ISERROR($S948),"",OFFSET('Smelter Reference List'!$C$4,$S948-4,0)&amp;"")</f>
        <v/>
      </c>
      <c r="E948" s="161" t="str">
        <f ca="1">IF(ISERROR($S948),"",OFFSET('Smelter Reference List'!$D$4,$S948-4,0)&amp;"")</f>
        <v/>
      </c>
      <c r="F948" s="161" t="str">
        <f ca="1">IF(ISERROR($S948),"",OFFSET('Smelter Reference List'!$E$4,$S948-4,0))</f>
        <v/>
      </c>
      <c r="G948" s="161" t="str">
        <f ca="1">IF(C948=$U$4,"Enter smelter details", IF(ISERROR($S948),"",OFFSET('Smelter Reference List'!$F$4,$S948-4,0)))</f>
        <v/>
      </c>
      <c r="H948" s="247" t="str">
        <f ca="1">IF(ISERROR($S948),"",OFFSET('Smelter Reference List'!$G$4,$S948-4,0))</f>
        <v/>
      </c>
      <c r="I948" s="248" t="str">
        <f ca="1">IF(ISERROR($S948),"",OFFSET('Smelter Reference List'!$H$4,$S948-4,0))</f>
        <v/>
      </c>
      <c r="J948" s="248" t="str">
        <f ca="1">IF(ISERROR($S948),"",OFFSET('Smelter Reference List'!$I$4,$S948-4,0))</f>
        <v/>
      </c>
      <c r="K948" s="245"/>
      <c r="L948" s="245"/>
      <c r="M948" s="245"/>
      <c r="N948" s="245"/>
      <c r="O948" s="245"/>
      <c r="P948" s="245"/>
      <c r="Q948" s="246"/>
      <c r="R948" s="233"/>
      <c r="S948" s="234" t="e">
        <f>IF(C948="",NA(),MATCH($B948&amp;$C948,'Smelter Reference List'!$J:$J,0))</f>
        <v>#N/A</v>
      </c>
      <c r="T948" s="235"/>
      <c r="U948" s="235">
        <f t="shared" ca="1" si="30"/>
        <v>0</v>
      </c>
      <c r="V948" s="235"/>
      <c r="W948" s="235"/>
      <c r="Y948" s="228" t="str">
        <f t="shared" si="31"/>
        <v/>
      </c>
    </row>
    <row r="949" spans="1:25" s="228" customFormat="1" ht="20.25">
      <c r="A949" s="257"/>
      <c r="B949" s="232" t="str">
        <f>IF(LEN(A949)=0,"",INDEX('Smelter Reference List'!$A:$A,MATCH($A949,'Smelter Reference List'!$E:$E,0)))</f>
        <v/>
      </c>
      <c r="C949" s="297" t="str">
        <f>IF(LEN(A949)=0,"",INDEX('Smelter Reference List'!$C:$C,MATCH($A949,'Smelter Reference List'!$E:$E,0)))</f>
        <v/>
      </c>
      <c r="D949" s="161" t="str">
        <f ca="1">IF(ISERROR($S949),"",OFFSET('Smelter Reference List'!$C$4,$S949-4,0)&amp;"")</f>
        <v/>
      </c>
      <c r="E949" s="161" t="str">
        <f ca="1">IF(ISERROR($S949),"",OFFSET('Smelter Reference List'!$D$4,$S949-4,0)&amp;"")</f>
        <v/>
      </c>
      <c r="F949" s="161" t="str">
        <f ca="1">IF(ISERROR($S949),"",OFFSET('Smelter Reference List'!$E$4,$S949-4,0))</f>
        <v/>
      </c>
      <c r="G949" s="161" t="str">
        <f ca="1">IF(C949=$U$4,"Enter smelter details", IF(ISERROR($S949),"",OFFSET('Smelter Reference List'!$F$4,$S949-4,0)))</f>
        <v/>
      </c>
      <c r="H949" s="247" t="str">
        <f ca="1">IF(ISERROR($S949),"",OFFSET('Smelter Reference List'!$G$4,$S949-4,0))</f>
        <v/>
      </c>
      <c r="I949" s="248" t="str">
        <f ca="1">IF(ISERROR($S949),"",OFFSET('Smelter Reference List'!$H$4,$S949-4,0))</f>
        <v/>
      </c>
      <c r="J949" s="248" t="str">
        <f ca="1">IF(ISERROR($S949),"",OFFSET('Smelter Reference List'!$I$4,$S949-4,0))</f>
        <v/>
      </c>
      <c r="K949" s="245"/>
      <c r="L949" s="245"/>
      <c r="M949" s="245"/>
      <c r="N949" s="245"/>
      <c r="O949" s="245"/>
      <c r="P949" s="245"/>
      <c r="Q949" s="246"/>
      <c r="R949" s="233"/>
      <c r="S949" s="234" t="e">
        <f>IF(C949="",NA(),MATCH($B949&amp;$C949,'Smelter Reference List'!$J:$J,0))</f>
        <v>#N/A</v>
      </c>
      <c r="T949" s="235"/>
      <c r="U949" s="235">
        <f t="shared" ca="1" si="30"/>
        <v>0</v>
      </c>
      <c r="V949" s="235"/>
      <c r="W949" s="235"/>
      <c r="Y949" s="228" t="str">
        <f t="shared" si="31"/>
        <v/>
      </c>
    </row>
    <row r="950" spans="1:25" s="228" customFormat="1" ht="20.25">
      <c r="A950" s="257"/>
      <c r="B950" s="232" t="str">
        <f>IF(LEN(A950)=0,"",INDEX('Smelter Reference List'!$A:$A,MATCH($A950,'Smelter Reference List'!$E:$E,0)))</f>
        <v/>
      </c>
      <c r="C950" s="297" t="str">
        <f>IF(LEN(A950)=0,"",INDEX('Smelter Reference List'!$C:$C,MATCH($A950,'Smelter Reference List'!$E:$E,0)))</f>
        <v/>
      </c>
      <c r="D950" s="161" t="str">
        <f ca="1">IF(ISERROR($S950),"",OFFSET('Smelter Reference List'!$C$4,$S950-4,0)&amp;"")</f>
        <v/>
      </c>
      <c r="E950" s="161" t="str">
        <f ca="1">IF(ISERROR($S950),"",OFFSET('Smelter Reference List'!$D$4,$S950-4,0)&amp;"")</f>
        <v/>
      </c>
      <c r="F950" s="161" t="str">
        <f ca="1">IF(ISERROR($S950),"",OFFSET('Smelter Reference List'!$E$4,$S950-4,0))</f>
        <v/>
      </c>
      <c r="G950" s="161" t="str">
        <f ca="1">IF(C950=$U$4,"Enter smelter details", IF(ISERROR($S950),"",OFFSET('Smelter Reference List'!$F$4,$S950-4,0)))</f>
        <v/>
      </c>
      <c r="H950" s="247" t="str">
        <f ca="1">IF(ISERROR($S950),"",OFFSET('Smelter Reference List'!$G$4,$S950-4,0))</f>
        <v/>
      </c>
      <c r="I950" s="248" t="str">
        <f ca="1">IF(ISERROR($S950),"",OFFSET('Smelter Reference List'!$H$4,$S950-4,0))</f>
        <v/>
      </c>
      <c r="J950" s="248" t="str">
        <f ca="1">IF(ISERROR($S950),"",OFFSET('Smelter Reference List'!$I$4,$S950-4,0))</f>
        <v/>
      </c>
      <c r="K950" s="245"/>
      <c r="L950" s="245"/>
      <c r="M950" s="245"/>
      <c r="N950" s="245"/>
      <c r="O950" s="245"/>
      <c r="P950" s="245"/>
      <c r="Q950" s="246"/>
      <c r="R950" s="233"/>
      <c r="S950" s="234" t="e">
        <f>IF(C950="",NA(),MATCH($B950&amp;$C950,'Smelter Reference List'!$J:$J,0))</f>
        <v>#N/A</v>
      </c>
      <c r="T950" s="235"/>
      <c r="U950" s="235">
        <f t="shared" ca="1" si="30"/>
        <v>0</v>
      </c>
      <c r="V950" s="235"/>
      <c r="W950" s="235"/>
      <c r="Y950" s="228" t="str">
        <f t="shared" si="31"/>
        <v/>
      </c>
    </row>
    <row r="951" spans="1:25" s="228" customFormat="1" ht="20.25">
      <c r="A951" s="257"/>
      <c r="B951" s="232" t="str">
        <f>IF(LEN(A951)=0,"",INDEX('Smelter Reference List'!$A:$A,MATCH($A951,'Smelter Reference List'!$E:$E,0)))</f>
        <v/>
      </c>
      <c r="C951" s="297" t="str">
        <f>IF(LEN(A951)=0,"",INDEX('Smelter Reference List'!$C:$C,MATCH($A951,'Smelter Reference List'!$E:$E,0)))</f>
        <v/>
      </c>
      <c r="D951" s="161" t="str">
        <f ca="1">IF(ISERROR($S951),"",OFFSET('Smelter Reference List'!$C$4,$S951-4,0)&amp;"")</f>
        <v/>
      </c>
      <c r="E951" s="161" t="str">
        <f ca="1">IF(ISERROR($S951),"",OFFSET('Smelter Reference List'!$D$4,$S951-4,0)&amp;"")</f>
        <v/>
      </c>
      <c r="F951" s="161" t="str">
        <f ca="1">IF(ISERROR($S951),"",OFFSET('Smelter Reference List'!$E$4,$S951-4,0))</f>
        <v/>
      </c>
      <c r="G951" s="161" t="str">
        <f ca="1">IF(C951=$U$4,"Enter smelter details", IF(ISERROR($S951),"",OFFSET('Smelter Reference List'!$F$4,$S951-4,0)))</f>
        <v/>
      </c>
      <c r="H951" s="247" t="str">
        <f ca="1">IF(ISERROR($S951),"",OFFSET('Smelter Reference List'!$G$4,$S951-4,0))</f>
        <v/>
      </c>
      <c r="I951" s="248" t="str">
        <f ca="1">IF(ISERROR($S951),"",OFFSET('Smelter Reference List'!$H$4,$S951-4,0))</f>
        <v/>
      </c>
      <c r="J951" s="248" t="str">
        <f ca="1">IF(ISERROR($S951),"",OFFSET('Smelter Reference List'!$I$4,$S951-4,0))</f>
        <v/>
      </c>
      <c r="K951" s="245"/>
      <c r="L951" s="245"/>
      <c r="M951" s="245"/>
      <c r="N951" s="245"/>
      <c r="O951" s="245"/>
      <c r="P951" s="245"/>
      <c r="Q951" s="246"/>
      <c r="R951" s="233"/>
      <c r="S951" s="234" t="e">
        <f>IF(C951="",NA(),MATCH($B951&amp;$C951,'Smelter Reference List'!$J:$J,0))</f>
        <v>#N/A</v>
      </c>
      <c r="T951" s="235"/>
      <c r="U951" s="235">
        <f t="shared" ca="1" si="30"/>
        <v>0</v>
      </c>
      <c r="V951" s="235"/>
      <c r="W951" s="235"/>
      <c r="Y951" s="228" t="str">
        <f t="shared" si="31"/>
        <v/>
      </c>
    </row>
    <row r="952" spans="1:25" s="228" customFormat="1" ht="20.25">
      <c r="A952" s="257"/>
      <c r="B952" s="232" t="str">
        <f>IF(LEN(A952)=0,"",INDEX('Smelter Reference List'!$A:$A,MATCH($A952,'Smelter Reference List'!$E:$E,0)))</f>
        <v/>
      </c>
      <c r="C952" s="297" t="str">
        <f>IF(LEN(A952)=0,"",INDEX('Smelter Reference List'!$C:$C,MATCH($A952,'Smelter Reference List'!$E:$E,0)))</f>
        <v/>
      </c>
      <c r="D952" s="161" t="str">
        <f ca="1">IF(ISERROR($S952),"",OFFSET('Smelter Reference List'!$C$4,$S952-4,0)&amp;"")</f>
        <v/>
      </c>
      <c r="E952" s="161" t="str">
        <f ca="1">IF(ISERROR($S952),"",OFFSET('Smelter Reference List'!$D$4,$S952-4,0)&amp;"")</f>
        <v/>
      </c>
      <c r="F952" s="161" t="str">
        <f ca="1">IF(ISERROR($S952),"",OFFSET('Smelter Reference List'!$E$4,$S952-4,0))</f>
        <v/>
      </c>
      <c r="G952" s="161" t="str">
        <f ca="1">IF(C952=$U$4,"Enter smelter details", IF(ISERROR($S952),"",OFFSET('Smelter Reference List'!$F$4,$S952-4,0)))</f>
        <v/>
      </c>
      <c r="H952" s="247" t="str">
        <f ca="1">IF(ISERROR($S952),"",OFFSET('Smelter Reference List'!$G$4,$S952-4,0))</f>
        <v/>
      </c>
      <c r="I952" s="248" t="str">
        <f ca="1">IF(ISERROR($S952),"",OFFSET('Smelter Reference List'!$H$4,$S952-4,0))</f>
        <v/>
      </c>
      <c r="J952" s="248" t="str">
        <f ca="1">IF(ISERROR($S952),"",OFFSET('Smelter Reference List'!$I$4,$S952-4,0))</f>
        <v/>
      </c>
      <c r="K952" s="245"/>
      <c r="L952" s="245"/>
      <c r="M952" s="245"/>
      <c r="N952" s="245"/>
      <c r="O952" s="245"/>
      <c r="P952" s="245"/>
      <c r="Q952" s="246"/>
      <c r="R952" s="233"/>
      <c r="S952" s="234" t="e">
        <f>IF(C952="",NA(),MATCH($B952&amp;$C952,'Smelter Reference List'!$J:$J,0))</f>
        <v>#N/A</v>
      </c>
      <c r="T952" s="235"/>
      <c r="U952" s="235">
        <f t="shared" ca="1" si="30"/>
        <v>0</v>
      </c>
      <c r="V952" s="235"/>
      <c r="W952" s="235"/>
      <c r="Y952" s="228" t="str">
        <f t="shared" si="31"/>
        <v/>
      </c>
    </row>
    <row r="953" spans="1:25" s="228" customFormat="1" ht="20.25">
      <c r="A953" s="257"/>
      <c r="B953" s="232" t="str">
        <f>IF(LEN(A953)=0,"",INDEX('Smelter Reference List'!$A:$A,MATCH($A953,'Smelter Reference List'!$E:$E,0)))</f>
        <v/>
      </c>
      <c r="C953" s="297" t="str">
        <f>IF(LEN(A953)=0,"",INDEX('Smelter Reference List'!$C:$C,MATCH($A953,'Smelter Reference List'!$E:$E,0)))</f>
        <v/>
      </c>
      <c r="D953" s="161" t="str">
        <f ca="1">IF(ISERROR($S953),"",OFFSET('Smelter Reference List'!$C$4,$S953-4,0)&amp;"")</f>
        <v/>
      </c>
      <c r="E953" s="161" t="str">
        <f ca="1">IF(ISERROR($S953),"",OFFSET('Smelter Reference List'!$D$4,$S953-4,0)&amp;"")</f>
        <v/>
      </c>
      <c r="F953" s="161" t="str">
        <f ca="1">IF(ISERROR($S953),"",OFFSET('Smelter Reference List'!$E$4,$S953-4,0))</f>
        <v/>
      </c>
      <c r="G953" s="161" t="str">
        <f ca="1">IF(C953=$U$4,"Enter smelter details", IF(ISERROR($S953),"",OFFSET('Smelter Reference List'!$F$4,$S953-4,0)))</f>
        <v/>
      </c>
      <c r="H953" s="247" t="str">
        <f ca="1">IF(ISERROR($S953),"",OFFSET('Smelter Reference List'!$G$4,$S953-4,0))</f>
        <v/>
      </c>
      <c r="I953" s="248" t="str">
        <f ca="1">IF(ISERROR($S953),"",OFFSET('Smelter Reference List'!$H$4,$S953-4,0))</f>
        <v/>
      </c>
      <c r="J953" s="248" t="str">
        <f ca="1">IF(ISERROR($S953),"",OFFSET('Smelter Reference List'!$I$4,$S953-4,0))</f>
        <v/>
      </c>
      <c r="K953" s="245"/>
      <c r="L953" s="245"/>
      <c r="M953" s="245"/>
      <c r="N953" s="245"/>
      <c r="O953" s="245"/>
      <c r="P953" s="245"/>
      <c r="Q953" s="246"/>
      <c r="R953" s="233"/>
      <c r="S953" s="234" t="e">
        <f>IF(C953="",NA(),MATCH($B953&amp;$C953,'Smelter Reference List'!$J:$J,0))</f>
        <v>#N/A</v>
      </c>
      <c r="T953" s="235"/>
      <c r="U953" s="235">
        <f t="shared" ca="1" si="30"/>
        <v>0</v>
      </c>
      <c r="V953" s="235"/>
      <c r="W953" s="235"/>
      <c r="Y953" s="228" t="str">
        <f t="shared" si="31"/>
        <v/>
      </c>
    </row>
    <row r="954" spans="1:25" s="228" customFormat="1" ht="20.25">
      <c r="A954" s="257"/>
      <c r="B954" s="232" t="str">
        <f>IF(LEN(A954)=0,"",INDEX('Smelter Reference List'!$A:$A,MATCH($A954,'Smelter Reference List'!$E:$E,0)))</f>
        <v/>
      </c>
      <c r="C954" s="297" t="str">
        <f>IF(LEN(A954)=0,"",INDEX('Smelter Reference List'!$C:$C,MATCH($A954,'Smelter Reference List'!$E:$E,0)))</f>
        <v/>
      </c>
      <c r="D954" s="161" t="str">
        <f ca="1">IF(ISERROR($S954),"",OFFSET('Smelter Reference List'!$C$4,$S954-4,0)&amp;"")</f>
        <v/>
      </c>
      <c r="E954" s="161" t="str">
        <f ca="1">IF(ISERROR($S954),"",OFFSET('Smelter Reference List'!$D$4,$S954-4,0)&amp;"")</f>
        <v/>
      </c>
      <c r="F954" s="161" t="str">
        <f ca="1">IF(ISERROR($S954),"",OFFSET('Smelter Reference List'!$E$4,$S954-4,0))</f>
        <v/>
      </c>
      <c r="G954" s="161" t="str">
        <f ca="1">IF(C954=$U$4,"Enter smelter details", IF(ISERROR($S954),"",OFFSET('Smelter Reference List'!$F$4,$S954-4,0)))</f>
        <v/>
      </c>
      <c r="H954" s="247" t="str">
        <f ca="1">IF(ISERROR($S954),"",OFFSET('Smelter Reference List'!$G$4,$S954-4,0))</f>
        <v/>
      </c>
      <c r="I954" s="248" t="str">
        <f ca="1">IF(ISERROR($S954),"",OFFSET('Smelter Reference List'!$H$4,$S954-4,0))</f>
        <v/>
      </c>
      <c r="J954" s="248" t="str">
        <f ca="1">IF(ISERROR($S954),"",OFFSET('Smelter Reference List'!$I$4,$S954-4,0))</f>
        <v/>
      </c>
      <c r="K954" s="245"/>
      <c r="L954" s="245"/>
      <c r="M954" s="245"/>
      <c r="N954" s="245"/>
      <c r="O954" s="245"/>
      <c r="P954" s="245"/>
      <c r="Q954" s="246"/>
      <c r="R954" s="233"/>
      <c r="S954" s="234" t="e">
        <f>IF(C954="",NA(),MATCH($B954&amp;$C954,'Smelter Reference List'!$J:$J,0))</f>
        <v>#N/A</v>
      </c>
      <c r="T954" s="235"/>
      <c r="U954" s="235">
        <f t="shared" ca="1" si="30"/>
        <v>0</v>
      </c>
      <c r="V954" s="235"/>
      <c r="W954" s="235"/>
      <c r="Y954" s="228" t="str">
        <f t="shared" si="31"/>
        <v/>
      </c>
    </row>
    <row r="955" spans="1:25" s="228" customFormat="1" ht="20.25">
      <c r="A955" s="257"/>
      <c r="B955" s="232" t="str">
        <f>IF(LEN(A955)=0,"",INDEX('Smelter Reference List'!$A:$A,MATCH($A955,'Smelter Reference List'!$E:$E,0)))</f>
        <v/>
      </c>
      <c r="C955" s="297" t="str">
        <f>IF(LEN(A955)=0,"",INDEX('Smelter Reference List'!$C:$C,MATCH($A955,'Smelter Reference List'!$E:$E,0)))</f>
        <v/>
      </c>
      <c r="D955" s="161" t="str">
        <f ca="1">IF(ISERROR($S955),"",OFFSET('Smelter Reference List'!$C$4,$S955-4,0)&amp;"")</f>
        <v/>
      </c>
      <c r="E955" s="161" t="str">
        <f ca="1">IF(ISERROR($S955),"",OFFSET('Smelter Reference List'!$D$4,$S955-4,0)&amp;"")</f>
        <v/>
      </c>
      <c r="F955" s="161" t="str">
        <f ca="1">IF(ISERROR($S955),"",OFFSET('Smelter Reference List'!$E$4,$S955-4,0))</f>
        <v/>
      </c>
      <c r="G955" s="161" t="str">
        <f ca="1">IF(C955=$U$4,"Enter smelter details", IF(ISERROR($S955),"",OFFSET('Smelter Reference List'!$F$4,$S955-4,0)))</f>
        <v/>
      </c>
      <c r="H955" s="247" t="str">
        <f ca="1">IF(ISERROR($S955),"",OFFSET('Smelter Reference List'!$G$4,$S955-4,0))</f>
        <v/>
      </c>
      <c r="I955" s="248" t="str">
        <f ca="1">IF(ISERROR($S955),"",OFFSET('Smelter Reference List'!$H$4,$S955-4,0))</f>
        <v/>
      </c>
      <c r="J955" s="248" t="str">
        <f ca="1">IF(ISERROR($S955),"",OFFSET('Smelter Reference List'!$I$4,$S955-4,0))</f>
        <v/>
      </c>
      <c r="K955" s="245"/>
      <c r="L955" s="245"/>
      <c r="M955" s="245"/>
      <c r="N955" s="245"/>
      <c r="O955" s="245"/>
      <c r="P955" s="245"/>
      <c r="Q955" s="246"/>
      <c r="R955" s="233"/>
      <c r="S955" s="234" t="e">
        <f>IF(C955="",NA(),MATCH($B955&amp;$C955,'Smelter Reference List'!$J:$J,0))</f>
        <v>#N/A</v>
      </c>
      <c r="T955" s="235"/>
      <c r="U955" s="235">
        <f t="shared" ca="1" si="30"/>
        <v>0</v>
      </c>
      <c r="V955" s="235"/>
      <c r="W955" s="235"/>
      <c r="Y955" s="228" t="str">
        <f t="shared" si="31"/>
        <v/>
      </c>
    </row>
    <row r="956" spans="1:25" s="228" customFormat="1" ht="20.25">
      <c r="A956" s="257"/>
      <c r="B956" s="232" t="str">
        <f>IF(LEN(A956)=0,"",INDEX('Smelter Reference List'!$A:$A,MATCH($A956,'Smelter Reference List'!$E:$E,0)))</f>
        <v/>
      </c>
      <c r="C956" s="297" t="str">
        <f>IF(LEN(A956)=0,"",INDEX('Smelter Reference List'!$C:$C,MATCH($A956,'Smelter Reference List'!$E:$E,0)))</f>
        <v/>
      </c>
      <c r="D956" s="161" t="str">
        <f ca="1">IF(ISERROR($S956),"",OFFSET('Smelter Reference List'!$C$4,$S956-4,0)&amp;"")</f>
        <v/>
      </c>
      <c r="E956" s="161" t="str">
        <f ca="1">IF(ISERROR($S956),"",OFFSET('Smelter Reference List'!$D$4,$S956-4,0)&amp;"")</f>
        <v/>
      </c>
      <c r="F956" s="161" t="str">
        <f ca="1">IF(ISERROR($S956),"",OFFSET('Smelter Reference List'!$E$4,$S956-4,0))</f>
        <v/>
      </c>
      <c r="G956" s="161" t="str">
        <f ca="1">IF(C956=$U$4,"Enter smelter details", IF(ISERROR($S956),"",OFFSET('Smelter Reference List'!$F$4,$S956-4,0)))</f>
        <v/>
      </c>
      <c r="H956" s="247" t="str">
        <f ca="1">IF(ISERROR($S956),"",OFFSET('Smelter Reference List'!$G$4,$S956-4,0))</f>
        <v/>
      </c>
      <c r="I956" s="248" t="str">
        <f ca="1">IF(ISERROR($S956),"",OFFSET('Smelter Reference List'!$H$4,$S956-4,0))</f>
        <v/>
      </c>
      <c r="J956" s="248" t="str">
        <f ca="1">IF(ISERROR($S956),"",OFFSET('Smelter Reference List'!$I$4,$S956-4,0))</f>
        <v/>
      </c>
      <c r="K956" s="245"/>
      <c r="L956" s="245"/>
      <c r="M956" s="245"/>
      <c r="N956" s="245"/>
      <c r="O956" s="245"/>
      <c r="P956" s="245"/>
      <c r="Q956" s="246"/>
      <c r="R956" s="233"/>
      <c r="S956" s="234" t="e">
        <f>IF(C956="",NA(),MATCH($B956&amp;$C956,'Smelter Reference List'!$J:$J,0))</f>
        <v>#N/A</v>
      </c>
      <c r="T956" s="235"/>
      <c r="U956" s="235">
        <f t="shared" ca="1" si="30"/>
        <v>0</v>
      </c>
      <c r="V956" s="235"/>
      <c r="W956" s="235"/>
      <c r="Y956" s="228" t="str">
        <f t="shared" si="31"/>
        <v/>
      </c>
    </row>
    <row r="957" spans="1:25" s="228" customFormat="1" ht="20.25">
      <c r="A957" s="257"/>
      <c r="B957" s="232" t="str">
        <f>IF(LEN(A957)=0,"",INDEX('Smelter Reference List'!$A:$A,MATCH($A957,'Smelter Reference List'!$E:$E,0)))</f>
        <v/>
      </c>
      <c r="C957" s="297" t="str">
        <f>IF(LEN(A957)=0,"",INDEX('Smelter Reference List'!$C:$C,MATCH($A957,'Smelter Reference List'!$E:$E,0)))</f>
        <v/>
      </c>
      <c r="D957" s="161" t="str">
        <f ca="1">IF(ISERROR($S957),"",OFFSET('Smelter Reference List'!$C$4,$S957-4,0)&amp;"")</f>
        <v/>
      </c>
      <c r="E957" s="161" t="str">
        <f ca="1">IF(ISERROR($S957),"",OFFSET('Smelter Reference List'!$D$4,$S957-4,0)&amp;"")</f>
        <v/>
      </c>
      <c r="F957" s="161" t="str">
        <f ca="1">IF(ISERROR($S957),"",OFFSET('Smelter Reference List'!$E$4,$S957-4,0))</f>
        <v/>
      </c>
      <c r="G957" s="161" t="str">
        <f ca="1">IF(C957=$U$4,"Enter smelter details", IF(ISERROR($S957),"",OFFSET('Smelter Reference List'!$F$4,$S957-4,0)))</f>
        <v/>
      </c>
      <c r="H957" s="247" t="str">
        <f ca="1">IF(ISERROR($S957),"",OFFSET('Smelter Reference List'!$G$4,$S957-4,0))</f>
        <v/>
      </c>
      <c r="I957" s="248" t="str">
        <f ca="1">IF(ISERROR($S957),"",OFFSET('Smelter Reference List'!$H$4,$S957-4,0))</f>
        <v/>
      </c>
      <c r="J957" s="248" t="str">
        <f ca="1">IF(ISERROR($S957),"",OFFSET('Smelter Reference List'!$I$4,$S957-4,0))</f>
        <v/>
      </c>
      <c r="K957" s="245"/>
      <c r="L957" s="245"/>
      <c r="M957" s="245"/>
      <c r="N957" s="245"/>
      <c r="O957" s="245"/>
      <c r="P957" s="245"/>
      <c r="Q957" s="246"/>
      <c r="R957" s="233"/>
      <c r="S957" s="234" t="e">
        <f>IF(C957="",NA(),MATCH($B957&amp;$C957,'Smelter Reference List'!$J:$J,0))</f>
        <v>#N/A</v>
      </c>
      <c r="T957" s="235"/>
      <c r="U957" s="235">
        <f t="shared" ca="1" si="30"/>
        <v>0</v>
      </c>
      <c r="V957" s="235"/>
      <c r="W957" s="235"/>
      <c r="Y957" s="228" t="str">
        <f t="shared" si="31"/>
        <v/>
      </c>
    </row>
    <row r="958" spans="1:25" s="228" customFormat="1" ht="20.25">
      <c r="A958" s="257"/>
      <c r="B958" s="232" t="str">
        <f>IF(LEN(A958)=0,"",INDEX('Smelter Reference List'!$A:$A,MATCH($A958,'Smelter Reference List'!$E:$E,0)))</f>
        <v/>
      </c>
      <c r="C958" s="297" t="str">
        <f>IF(LEN(A958)=0,"",INDEX('Smelter Reference List'!$C:$C,MATCH($A958,'Smelter Reference List'!$E:$E,0)))</f>
        <v/>
      </c>
      <c r="D958" s="161" t="str">
        <f ca="1">IF(ISERROR($S958),"",OFFSET('Smelter Reference List'!$C$4,$S958-4,0)&amp;"")</f>
        <v/>
      </c>
      <c r="E958" s="161" t="str">
        <f ca="1">IF(ISERROR($S958),"",OFFSET('Smelter Reference List'!$D$4,$S958-4,0)&amp;"")</f>
        <v/>
      </c>
      <c r="F958" s="161" t="str">
        <f ca="1">IF(ISERROR($S958),"",OFFSET('Smelter Reference List'!$E$4,$S958-4,0))</f>
        <v/>
      </c>
      <c r="G958" s="161" t="str">
        <f ca="1">IF(C958=$U$4,"Enter smelter details", IF(ISERROR($S958),"",OFFSET('Smelter Reference List'!$F$4,$S958-4,0)))</f>
        <v/>
      </c>
      <c r="H958" s="247" t="str">
        <f ca="1">IF(ISERROR($S958),"",OFFSET('Smelter Reference List'!$G$4,$S958-4,0))</f>
        <v/>
      </c>
      <c r="I958" s="248" t="str">
        <f ca="1">IF(ISERROR($S958),"",OFFSET('Smelter Reference List'!$H$4,$S958-4,0))</f>
        <v/>
      </c>
      <c r="J958" s="248" t="str">
        <f ca="1">IF(ISERROR($S958),"",OFFSET('Smelter Reference List'!$I$4,$S958-4,0))</f>
        <v/>
      </c>
      <c r="K958" s="245"/>
      <c r="L958" s="245"/>
      <c r="M958" s="245"/>
      <c r="N958" s="245"/>
      <c r="O958" s="245"/>
      <c r="P958" s="245"/>
      <c r="Q958" s="246"/>
      <c r="R958" s="233"/>
      <c r="S958" s="234" t="e">
        <f>IF(C958="",NA(),MATCH($B958&amp;$C958,'Smelter Reference List'!$J:$J,0))</f>
        <v>#N/A</v>
      </c>
      <c r="T958" s="235"/>
      <c r="U958" s="235">
        <f t="shared" ca="1" si="30"/>
        <v>0</v>
      </c>
      <c r="V958" s="235"/>
      <c r="W958" s="235"/>
      <c r="Y958" s="228" t="str">
        <f t="shared" si="31"/>
        <v/>
      </c>
    </row>
    <row r="959" spans="1:25" s="228" customFormat="1" ht="20.25">
      <c r="A959" s="257"/>
      <c r="B959" s="232" t="str">
        <f>IF(LEN(A959)=0,"",INDEX('Smelter Reference List'!$A:$A,MATCH($A959,'Smelter Reference List'!$E:$E,0)))</f>
        <v/>
      </c>
      <c r="C959" s="297" t="str">
        <f>IF(LEN(A959)=0,"",INDEX('Smelter Reference List'!$C:$C,MATCH($A959,'Smelter Reference List'!$E:$E,0)))</f>
        <v/>
      </c>
      <c r="D959" s="161" t="str">
        <f ca="1">IF(ISERROR($S959),"",OFFSET('Smelter Reference List'!$C$4,$S959-4,0)&amp;"")</f>
        <v/>
      </c>
      <c r="E959" s="161" t="str">
        <f ca="1">IF(ISERROR($S959),"",OFFSET('Smelter Reference List'!$D$4,$S959-4,0)&amp;"")</f>
        <v/>
      </c>
      <c r="F959" s="161" t="str">
        <f ca="1">IF(ISERROR($S959),"",OFFSET('Smelter Reference List'!$E$4,$S959-4,0))</f>
        <v/>
      </c>
      <c r="G959" s="161" t="str">
        <f ca="1">IF(C959=$U$4,"Enter smelter details", IF(ISERROR($S959),"",OFFSET('Smelter Reference List'!$F$4,$S959-4,0)))</f>
        <v/>
      </c>
      <c r="H959" s="247" t="str">
        <f ca="1">IF(ISERROR($S959),"",OFFSET('Smelter Reference List'!$G$4,$S959-4,0))</f>
        <v/>
      </c>
      <c r="I959" s="248" t="str">
        <f ca="1">IF(ISERROR($S959),"",OFFSET('Smelter Reference List'!$H$4,$S959-4,0))</f>
        <v/>
      </c>
      <c r="J959" s="248" t="str">
        <f ca="1">IF(ISERROR($S959),"",OFFSET('Smelter Reference List'!$I$4,$S959-4,0))</f>
        <v/>
      </c>
      <c r="K959" s="245"/>
      <c r="L959" s="245"/>
      <c r="M959" s="245"/>
      <c r="N959" s="245"/>
      <c r="O959" s="245"/>
      <c r="P959" s="245"/>
      <c r="Q959" s="246"/>
      <c r="R959" s="233"/>
      <c r="S959" s="234" t="e">
        <f>IF(C959="",NA(),MATCH($B959&amp;$C959,'Smelter Reference List'!$J:$J,0))</f>
        <v>#N/A</v>
      </c>
      <c r="T959" s="235"/>
      <c r="U959" s="235">
        <f t="shared" ca="1" si="30"/>
        <v>0</v>
      </c>
      <c r="V959" s="235"/>
      <c r="W959" s="235"/>
      <c r="Y959" s="228" t="str">
        <f t="shared" si="31"/>
        <v/>
      </c>
    </row>
    <row r="960" spans="1:25" s="228" customFormat="1" ht="20.25">
      <c r="A960" s="257"/>
      <c r="B960" s="232" t="str">
        <f>IF(LEN(A960)=0,"",INDEX('Smelter Reference List'!$A:$A,MATCH($A960,'Smelter Reference List'!$E:$E,0)))</f>
        <v/>
      </c>
      <c r="C960" s="297" t="str">
        <f>IF(LEN(A960)=0,"",INDEX('Smelter Reference List'!$C:$C,MATCH($A960,'Smelter Reference List'!$E:$E,0)))</f>
        <v/>
      </c>
      <c r="D960" s="161" t="str">
        <f ca="1">IF(ISERROR($S960),"",OFFSET('Smelter Reference List'!$C$4,$S960-4,0)&amp;"")</f>
        <v/>
      </c>
      <c r="E960" s="161" t="str">
        <f ca="1">IF(ISERROR($S960),"",OFFSET('Smelter Reference List'!$D$4,$S960-4,0)&amp;"")</f>
        <v/>
      </c>
      <c r="F960" s="161" t="str">
        <f ca="1">IF(ISERROR($S960),"",OFFSET('Smelter Reference List'!$E$4,$S960-4,0))</f>
        <v/>
      </c>
      <c r="G960" s="161" t="str">
        <f ca="1">IF(C960=$U$4,"Enter smelter details", IF(ISERROR($S960),"",OFFSET('Smelter Reference List'!$F$4,$S960-4,0)))</f>
        <v/>
      </c>
      <c r="H960" s="247" t="str">
        <f ca="1">IF(ISERROR($S960),"",OFFSET('Smelter Reference List'!$G$4,$S960-4,0))</f>
        <v/>
      </c>
      <c r="I960" s="248" t="str">
        <f ca="1">IF(ISERROR($S960),"",OFFSET('Smelter Reference List'!$H$4,$S960-4,0))</f>
        <v/>
      </c>
      <c r="J960" s="248" t="str">
        <f ca="1">IF(ISERROR($S960),"",OFFSET('Smelter Reference List'!$I$4,$S960-4,0))</f>
        <v/>
      </c>
      <c r="K960" s="245"/>
      <c r="L960" s="245"/>
      <c r="M960" s="245"/>
      <c r="N960" s="245"/>
      <c r="O960" s="245"/>
      <c r="P960" s="245"/>
      <c r="Q960" s="246"/>
      <c r="R960" s="233"/>
      <c r="S960" s="234" t="e">
        <f>IF(C960="",NA(),MATCH($B960&amp;$C960,'Smelter Reference List'!$J:$J,0))</f>
        <v>#N/A</v>
      </c>
      <c r="T960" s="235"/>
      <c r="U960" s="235">
        <f t="shared" ca="1" si="30"/>
        <v>0</v>
      </c>
      <c r="V960" s="235"/>
      <c r="W960" s="235"/>
      <c r="Y960" s="228" t="str">
        <f t="shared" si="31"/>
        <v/>
      </c>
    </row>
    <row r="961" spans="1:25" s="228" customFormat="1" ht="20.25">
      <c r="A961" s="257"/>
      <c r="B961" s="232" t="str">
        <f>IF(LEN(A961)=0,"",INDEX('Smelter Reference List'!$A:$A,MATCH($A961,'Smelter Reference List'!$E:$E,0)))</f>
        <v/>
      </c>
      <c r="C961" s="297" t="str">
        <f>IF(LEN(A961)=0,"",INDEX('Smelter Reference List'!$C:$C,MATCH($A961,'Smelter Reference List'!$E:$E,0)))</f>
        <v/>
      </c>
      <c r="D961" s="161" t="str">
        <f ca="1">IF(ISERROR($S961),"",OFFSET('Smelter Reference List'!$C$4,$S961-4,0)&amp;"")</f>
        <v/>
      </c>
      <c r="E961" s="161" t="str">
        <f ca="1">IF(ISERROR($S961),"",OFFSET('Smelter Reference List'!$D$4,$S961-4,0)&amp;"")</f>
        <v/>
      </c>
      <c r="F961" s="161" t="str">
        <f ca="1">IF(ISERROR($S961),"",OFFSET('Smelter Reference List'!$E$4,$S961-4,0))</f>
        <v/>
      </c>
      <c r="G961" s="161" t="str">
        <f ca="1">IF(C961=$U$4,"Enter smelter details", IF(ISERROR($S961),"",OFFSET('Smelter Reference List'!$F$4,$S961-4,0)))</f>
        <v/>
      </c>
      <c r="H961" s="247" t="str">
        <f ca="1">IF(ISERROR($S961),"",OFFSET('Smelter Reference List'!$G$4,$S961-4,0))</f>
        <v/>
      </c>
      <c r="I961" s="248" t="str">
        <f ca="1">IF(ISERROR($S961),"",OFFSET('Smelter Reference List'!$H$4,$S961-4,0))</f>
        <v/>
      </c>
      <c r="J961" s="248" t="str">
        <f ca="1">IF(ISERROR($S961),"",OFFSET('Smelter Reference List'!$I$4,$S961-4,0))</f>
        <v/>
      </c>
      <c r="K961" s="245"/>
      <c r="L961" s="245"/>
      <c r="M961" s="245"/>
      <c r="N961" s="245"/>
      <c r="O961" s="245"/>
      <c r="P961" s="245"/>
      <c r="Q961" s="246"/>
      <c r="R961" s="233"/>
      <c r="S961" s="234" t="e">
        <f>IF(C961="",NA(),MATCH($B961&amp;$C961,'Smelter Reference List'!$J:$J,0))</f>
        <v>#N/A</v>
      </c>
      <c r="T961" s="235"/>
      <c r="U961" s="235">
        <f t="shared" ca="1" si="30"/>
        <v>0</v>
      </c>
      <c r="V961" s="235"/>
      <c r="W961" s="235"/>
      <c r="Y961" s="228" t="str">
        <f t="shared" si="31"/>
        <v/>
      </c>
    </row>
    <row r="962" spans="1:25" s="228" customFormat="1" ht="20.25">
      <c r="A962" s="257"/>
      <c r="B962" s="232" t="str">
        <f>IF(LEN(A962)=0,"",INDEX('Smelter Reference List'!$A:$A,MATCH($A962,'Smelter Reference List'!$E:$E,0)))</f>
        <v/>
      </c>
      <c r="C962" s="297" t="str">
        <f>IF(LEN(A962)=0,"",INDEX('Smelter Reference List'!$C:$C,MATCH($A962,'Smelter Reference List'!$E:$E,0)))</f>
        <v/>
      </c>
      <c r="D962" s="161" t="str">
        <f ca="1">IF(ISERROR($S962),"",OFFSET('Smelter Reference List'!$C$4,$S962-4,0)&amp;"")</f>
        <v/>
      </c>
      <c r="E962" s="161" t="str">
        <f ca="1">IF(ISERROR($S962),"",OFFSET('Smelter Reference List'!$D$4,$S962-4,0)&amp;"")</f>
        <v/>
      </c>
      <c r="F962" s="161" t="str">
        <f ca="1">IF(ISERROR($S962),"",OFFSET('Smelter Reference List'!$E$4,$S962-4,0))</f>
        <v/>
      </c>
      <c r="G962" s="161" t="str">
        <f ca="1">IF(C962=$U$4,"Enter smelter details", IF(ISERROR($S962),"",OFFSET('Smelter Reference List'!$F$4,$S962-4,0)))</f>
        <v/>
      </c>
      <c r="H962" s="247" t="str">
        <f ca="1">IF(ISERROR($S962),"",OFFSET('Smelter Reference List'!$G$4,$S962-4,0))</f>
        <v/>
      </c>
      <c r="I962" s="248" t="str">
        <f ca="1">IF(ISERROR($S962),"",OFFSET('Smelter Reference List'!$H$4,$S962-4,0))</f>
        <v/>
      </c>
      <c r="J962" s="248" t="str">
        <f ca="1">IF(ISERROR($S962),"",OFFSET('Smelter Reference List'!$I$4,$S962-4,0))</f>
        <v/>
      </c>
      <c r="K962" s="245"/>
      <c r="L962" s="245"/>
      <c r="M962" s="245"/>
      <c r="N962" s="245"/>
      <c r="O962" s="245"/>
      <c r="P962" s="245"/>
      <c r="Q962" s="246"/>
      <c r="R962" s="233"/>
      <c r="S962" s="234" t="e">
        <f>IF(C962="",NA(),MATCH($B962&amp;$C962,'Smelter Reference List'!$J:$J,0))</f>
        <v>#N/A</v>
      </c>
      <c r="T962" s="235"/>
      <c r="U962" s="235">
        <f t="shared" ca="1" si="30"/>
        <v>0</v>
      </c>
      <c r="V962" s="235"/>
      <c r="W962" s="235"/>
      <c r="Y962" s="228" t="str">
        <f t="shared" si="31"/>
        <v/>
      </c>
    </row>
    <row r="963" spans="1:25" s="228" customFormat="1" ht="20.25">
      <c r="A963" s="257"/>
      <c r="B963" s="232" t="str">
        <f>IF(LEN(A963)=0,"",INDEX('Smelter Reference List'!$A:$A,MATCH($A963,'Smelter Reference List'!$E:$E,0)))</f>
        <v/>
      </c>
      <c r="C963" s="297" t="str">
        <f>IF(LEN(A963)=0,"",INDEX('Smelter Reference List'!$C:$C,MATCH($A963,'Smelter Reference List'!$E:$E,0)))</f>
        <v/>
      </c>
      <c r="D963" s="161" t="str">
        <f ca="1">IF(ISERROR($S963),"",OFFSET('Smelter Reference List'!$C$4,$S963-4,0)&amp;"")</f>
        <v/>
      </c>
      <c r="E963" s="161" t="str">
        <f ca="1">IF(ISERROR($S963),"",OFFSET('Smelter Reference List'!$D$4,$S963-4,0)&amp;"")</f>
        <v/>
      </c>
      <c r="F963" s="161" t="str">
        <f ca="1">IF(ISERROR($S963),"",OFFSET('Smelter Reference List'!$E$4,$S963-4,0))</f>
        <v/>
      </c>
      <c r="G963" s="161" t="str">
        <f ca="1">IF(C963=$U$4,"Enter smelter details", IF(ISERROR($S963),"",OFFSET('Smelter Reference List'!$F$4,$S963-4,0)))</f>
        <v/>
      </c>
      <c r="H963" s="247" t="str">
        <f ca="1">IF(ISERROR($S963),"",OFFSET('Smelter Reference List'!$G$4,$S963-4,0))</f>
        <v/>
      </c>
      <c r="I963" s="248" t="str">
        <f ca="1">IF(ISERROR($S963),"",OFFSET('Smelter Reference List'!$H$4,$S963-4,0))</f>
        <v/>
      </c>
      <c r="J963" s="248" t="str">
        <f ca="1">IF(ISERROR($S963),"",OFFSET('Smelter Reference List'!$I$4,$S963-4,0))</f>
        <v/>
      </c>
      <c r="K963" s="245"/>
      <c r="L963" s="245"/>
      <c r="M963" s="245"/>
      <c r="N963" s="245"/>
      <c r="O963" s="245"/>
      <c r="P963" s="245"/>
      <c r="Q963" s="246"/>
      <c r="R963" s="233"/>
      <c r="S963" s="234" t="e">
        <f>IF(C963="",NA(),MATCH($B963&amp;$C963,'Smelter Reference List'!$J:$J,0))</f>
        <v>#N/A</v>
      </c>
      <c r="T963" s="235"/>
      <c r="U963" s="235">
        <f t="shared" ca="1" si="30"/>
        <v>0</v>
      </c>
      <c r="V963" s="235"/>
      <c r="W963" s="235"/>
      <c r="Y963" s="228" t="str">
        <f t="shared" si="31"/>
        <v/>
      </c>
    </row>
    <row r="964" spans="1:25" s="228" customFormat="1" ht="20.25">
      <c r="A964" s="257"/>
      <c r="B964" s="232" t="str">
        <f>IF(LEN(A964)=0,"",INDEX('Smelter Reference List'!$A:$A,MATCH($A964,'Smelter Reference List'!$E:$E,0)))</f>
        <v/>
      </c>
      <c r="C964" s="297" t="str">
        <f>IF(LEN(A964)=0,"",INDEX('Smelter Reference List'!$C:$C,MATCH($A964,'Smelter Reference List'!$E:$E,0)))</f>
        <v/>
      </c>
      <c r="D964" s="161" t="str">
        <f ca="1">IF(ISERROR($S964),"",OFFSET('Smelter Reference List'!$C$4,$S964-4,0)&amp;"")</f>
        <v/>
      </c>
      <c r="E964" s="161" t="str">
        <f ca="1">IF(ISERROR($S964),"",OFFSET('Smelter Reference List'!$D$4,$S964-4,0)&amp;"")</f>
        <v/>
      </c>
      <c r="F964" s="161" t="str">
        <f ca="1">IF(ISERROR($S964),"",OFFSET('Smelter Reference List'!$E$4,$S964-4,0))</f>
        <v/>
      </c>
      <c r="G964" s="161" t="str">
        <f ca="1">IF(C964=$U$4,"Enter smelter details", IF(ISERROR($S964),"",OFFSET('Smelter Reference List'!$F$4,$S964-4,0)))</f>
        <v/>
      </c>
      <c r="H964" s="247" t="str">
        <f ca="1">IF(ISERROR($S964),"",OFFSET('Smelter Reference List'!$G$4,$S964-4,0))</f>
        <v/>
      </c>
      <c r="I964" s="248" t="str">
        <f ca="1">IF(ISERROR($S964),"",OFFSET('Smelter Reference List'!$H$4,$S964-4,0))</f>
        <v/>
      </c>
      <c r="J964" s="248" t="str">
        <f ca="1">IF(ISERROR($S964),"",OFFSET('Smelter Reference List'!$I$4,$S964-4,0))</f>
        <v/>
      </c>
      <c r="K964" s="245"/>
      <c r="L964" s="245"/>
      <c r="M964" s="245"/>
      <c r="N964" s="245"/>
      <c r="O964" s="245"/>
      <c r="P964" s="245"/>
      <c r="Q964" s="246"/>
      <c r="R964" s="233"/>
      <c r="S964" s="234" t="e">
        <f>IF(C964="",NA(),MATCH($B964&amp;$C964,'Smelter Reference List'!$J:$J,0))</f>
        <v>#N/A</v>
      </c>
      <c r="T964" s="235"/>
      <c r="U964" s="235">
        <f t="shared" ca="1" si="30"/>
        <v>0</v>
      </c>
      <c r="V964" s="235"/>
      <c r="W964" s="235"/>
      <c r="Y964" s="228" t="str">
        <f t="shared" si="31"/>
        <v/>
      </c>
    </row>
    <row r="965" spans="1:25" s="228" customFormat="1" ht="20.25">
      <c r="A965" s="257"/>
      <c r="B965" s="232" t="str">
        <f>IF(LEN(A965)=0,"",INDEX('Smelter Reference List'!$A:$A,MATCH($A965,'Smelter Reference List'!$E:$E,0)))</f>
        <v/>
      </c>
      <c r="C965" s="297" t="str">
        <f>IF(LEN(A965)=0,"",INDEX('Smelter Reference List'!$C:$C,MATCH($A965,'Smelter Reference List'!$E:$E,0)))</f>
        <v/>
      </c>
      <c r="D965" s="161" t="str">
        <f ca="1">IF(ISERROR($S965),"",OFFSET('Smelter Reference List'!$C$4,$S965-4,0)&amp;"")</f>
        <v/>
      </c>
      <c r="E965" s="161" t="str">
        <f ca="1">IF(ISERROR($S965),"",OFFSET('Smelter Reference List'!$D$4,$S965-4,0)&amp;"")</f>
        <v/>
      </c>
      <c r="F965" s="161" t="str">
        <f ca="1">IF(ISERROR($S965),"",OFFSET('Smelter Reference List'!$E$4,$S965-4,0))</f>
        <v/>
      </c>
      <c r="G965" s="161" t="str">
        <f ca="1">IF(C965=$U$4,"Enter smelter details", IF(ISERROR($S965),"",OFFSET('Smelter Reference List'!$F$4,$S965-4,0)))</f>
        <v/>
      </c>
      <c r="H965" s="247" t="str">
        <f ca="1">IF(ISERROR($S965),"",OFFSET('Smelter Reference List'!$G$4,$S965-4,0))</f>
        <v/>
      </c>
      <c r="I965" s="248" t="str">
        <f ca="1">IF(ISERROR($S965),"",OFFSET('Smelter Reference List'!$H$4,$S965-4,0))</f>
        <v/>
      </c>
      <c r="J965" s="248" t="str">
        <f ca="1">IF(ISERROR($S965),"",OFFSET('Smelter Reference List'!$I$4,$S965-4,0))</f>
        <v/>
      </c>
      <c r="K965" s="245"/>
      <c r="L965" s="245"/>
      <c r="M965" s="245"/>
      <c r="N965" s="245"/>
      <c r="O965" s="245"/>
      <c r="P965" s="245"/>
      <c r="Q965" s="246"/>
      <c r="R965" s="233"/>
      <c r="S965" s="234" t="e">
        <f>IF(C965="",NA(),MATCH($B965&amp;$C965,'Smelter Reference List'!$J:$J,0))</f>
        <v>#N/A</v>
      </c>
      <c r="T965" s="235"/>
      <c r="U965" s="235">
        <f t="shared" ca="1" si="30"/>
        <v>0</v>
      </c>
      <c r="V965" s="235"/>
      <c r="W965" s="235"/>
      <c r="Y965" s="228" t="str">
        <f t="shared" si="31"/>
        <v/>
      </c>
    </row>
    <row r="966" spans="1:25" s="228" customFormat="1" ht="20.25">
      <c r="A966" s="257"/>
      <c r="B966" s="232" t="str">
        <f>IF(LEN(A966)=0,"",INDEX('Smelter Reference List'!$A:$A,MATCH($A966,'Smelter Reference List'!$E:$E,0)))</f>
        <v/>
      </c>
      <c r="C966" s="297" t="str">
        <f>IF(LEN(A966)=0,"",INDEX('Smelter Reference List'!$C:$C,MATCH($A966,'Smelter Reference List'!$E:$E,0)))</f>
        <v/>
      </c>
      <c r="D966" s="161" t="str">
        <f ca="1">IF(ISERROR($S966),"",OFFSET('Smelter Reference List'!$C$4,$S966-4,0)&amp;"")</f>
        <v/>
      </c>
      <c r="E966" s="161" t="str">
        <f ca="1">IF(ISERROR($S966),"",OFFSET('Smelter Reference List'!$D$4,$S966-4,0)&amp;"")</f>
        <v/>
      </c>
      <c r="F966" s="161" t="str">
        <f ca="1">IF(ISERROR($S966),"",OFFSET('Smelter Reference List'!$E$4,$S966-4,0))</f>
        <v/>
      </c>
      <c r="G966" s="161" t="str">
        <f ca="1">IF(C966=$U$4,"Enter smelter details", IF(ISERROR($S966),"",OFFSET('Smelter Reference List'!$F$4,$S966-4,0)))</f>
        <v/>
      </c>
      <c r="H966" s="247" t="str">
        <f ca="1">IF(ISERROR($S966),"",OFFSET('Smelter Reference List'!$G$4,$S966-4,0))</f>
        <v/>
      </c>
      <c r="I966" s="248" t="str">
        <f ca="1">IF(ISERROR($S966),"",OFFSET('Smelter Reference List'!$H$4,$S966-4,0))</f>
        <v/>
      </c>
      <c r="J966" s="248" t="str">
        <f ca="1">IF(ISERROR($S966),"",OFFSET('Smelter Reference List'!$I$4,$S966-4,0))</f>
        <v/>
      </c>
      <c r="K966" s="245"/>
      <c r="L966" s="245"/>
      <c r="M966" s="245"/>
      <c r="N966" s="245"/>
      <c r="O966" s="245"/>
      <c r="P966" s="245"/>
      <c r="Q966" s="246"/>
      <c r="R966" s="233"/>
      <c r="S966" s="234" t="e">
        <f>IF(C966="",NA(),MATCH($B966&amp;$C966,'Smelter Reference List'!$J:$J,0))</f>
        <v>#N/A</v>
      </c>
      <c r="T966" s="235"/>
      <c r="U966" s="235">
        <f t="shared" ca="1" si="30"/>
        <v>0</v>
      </c>
      <c r="V966" s="235"/>
      <c r="W966" s="235"/>
      <c r="Y966" s="228" t="str">
        <f t="shared" si="31"/>
        <v/>
      </c>
    </row>
    <row r="967" spans="1:25" s="228" customFormat="1" ht="20.25">
      <c r="A967" s="257"/>
      <c r="B967" s="232" t="str">
        <f>IF(LEN(A967)=0,"",INDEX('Smelter Reference List'!$A:$A,MATCH($A967,'Smelter Reference List'!$E:$E,0)))</f>
        <v/>
      </c>
      <c r="C967" s="297" t="str">
        <f>IF(LEN(A967)=0,"",INDEX('Smelter Reference List'!$C:$C,MATCH($A967,'Smelter Reference List'!$E:$E,0)))</f>
        <v/>
      </c>
      <c r="D967" s="161" t="str">
        <f ca="1">IF(ISERROR($S967),"",OFFSET('Smelter Reference List'!$C$4,$S967-4,0)&amp;"")</f>
        <v/>
      </c>
      <c r="E967" s="161" t="str">
        <f ca="1">IF(ISERROR($S967),"",OFFSET('Smelter Reference List'!$D$4,$S967-4,0)&amp;"")</f>
        <v/>
      </c>
      <c r="F967" s="161" t="str">
        <f ca="1">IF(ISERROR($S967),"",OFFSET('Smelter Reference List'!$E$4,$S967-4,0))</f>
        <v/>
      </c>
      <c r="G967" s="161" t="str">
        <f ca="1">IF(C967=$U$4,"Enter smelter details", IF(ISERROR($S967),"",OFFSET('Smelter Reference List'!$F$4,$S967-4,0)))</f>
        <v/>
      </c>
      <c r="H967" s="247" t="str">
        <f ca="1">IF(ISERROR($S967),"",OFFSET('Smelter Reference List'!$G$4,$S967-4,0))</f>
        <v/>
      </c>
      <c r="I967" s="248" t="str">
        <f ca="1">IF(ISERROR($S967),"",OFFSET('Smelter Reference List'!$H$4,$S967-4,0))</f>
        <v/>
      </c>
      <c r="J967" s="248" t="str">
        <f ca="1">IF(ISERROR($S967),"",OFFSET('Smelter Reference List'!$I$4,$S967-4,0))</f>
        <v/>
      </c>
      <c r="K967" s="245"/>
      <c r="L967" s="245"/>
      <c r="M967" s="245"/>
      <c r="N967" s="245"/>
      <c r="O967" s="245"/>
      <c r="P967" s="245"/>
      <c r="Q967" s="246"/>
      <c r="R967" s="233"/>
      <c r="S967" s="234" t="e">
        <f>IF(C967="",NA(),MATCH($B967&amp;$C967,'Smelter Reference List'!$J:$J,0))</f>
        <v>#N/A</v>
      </c>
      <c r="T967" s="235"/>
      <c r="U967" s="235">
        <f t="shared" ca="1" si="30"/>
        <v>0</v>
      </c>
      <c r="V967" s="235"/>
      <c r="W967" s="235"/>
      <c r="Y967" s="228" t="str">
        <f t="shared" si="31"/>
        <v/>
      </c>
    </row>
    <row r="968" spans="1:25" s="228" customFormat="1" ht="20.25">
      <c r="A968" s="257"/>
      <c r="B968" s="232" t="str">
        <f>IF(LEN(A968)=0,"",INDEX('Smelter Reference List'!$A:$A,MATCH($A968,'Smelter Reference List'!$E:$E,0)))</f>
        <v/>
      </c>
      <c r="C968" s="297" t="str">
        <f>IF(LEN(A968)=0,"",INDEX('Smelter Reference List'!$C:$C,MATCH($A968,'Smelter Reference List'!$E:$E,0)))</f>
        <v/>
      </c>
      <c r="D968" s="161" t="str">
        <f ca="1">IF(ISERROR($S968),"",OFFSET('Smelter Reference List'!$C$4,$S968-4,0)&amp;"")</f>
        <v/>
      </c>
      <c r="E968" s="161" t="str">
        <f ca="1">IF(ISERROR($S968),"",OFFSET('Smelter Reference List'!$D$4,$S968-4,0)&amp;"")</f>
        <v/>
      </c>
      <c r="F968" s="161" t="str">
        <f ca="1">IF(ISERROR($S968),"",OFFSET('Smelter Reference List'!$E$4,$S968-4,0))</f>
        <v/>
      </c>
      <c r="G968" s="161" t="str">
        <f ca="1">IF(C968=$U$4,"Enter smelter details", IF(ISERROR($S968),"",OFFSET('Smelter Reference List'!$F$4,$S968-4,0)))</f>
        <v/>
      </c>
      <c r="H968" s="247" t="str">
        <f ca="1">IF(ISERROR($S968),"",OFFSET('Smelter Reference List'!$G$4,$S968-4,0))</f>
        <v/>
      </c>
      <c r="I968" s="248" t="str">
        <f ca="1">IF(ISERROR($S968),"",OFFSET('Smelter Reference List'!$H$4,$S968-4,0))</f>
        <v/>
      </c>
      <c r="J968" s="248" t="str">
        <f ca="1">IF(ISERROR($S968),"",OFFSET('Smelter Reference List'!$I$4,$S968-4,0))</f>
        <v/>
      </c>
      <c r="K968" s="245"/>
      <c r="L968" s="245"/>
      <c r="M968" s="245"/>
      <c r="N968" s="245"/>
      <c r="O968" s="245"/>
      <c r="P968" s="245"/>
      <c r="Q968" s="246"/>
      <c r="R968" s="233"/>
      <c r="S968" s="234" t="e">
        <f>IF(C968="",NA(),MATCH($B968&amp;$C968,'Smelter Reference List'!$J:$J,0))</f>
        <v>#N/A</v>
      </c>
      <c r="T968" s="235"/>
      <c r="U968" s="235">
        <f t="shared" ca="1" si="30"/>
        <v>0</v>
      </c>
      <c r="V968" s="235"/>
      <c r="W968" s="235"/>
      <c r="Y968" s="228" t="str">
        <f t="shared" si="31"/>
        <v/>
      </c>
    </row>
    <row r="969" spans="1:25" s="228" customFormat="1" ht="20.25">
      <c r="A969" s="257"/>
      <c r="B969" s="232" t="str">
        <f>IF(LEN(A969)=0,"",INDEX('Smelter Reference List'!$A:$A,MATCH($A969,'Smelter Reference List'!$E:$E,0)))</f>
        <v/>
      </c>
      <c r="C969" s="297" t="str">
        <f>IF(LEN(A969)=0,"",INDEX('Smelter Reference List'!$C:$C,MATCH($A969,'Smelter Reference List'!$E:$E,0)))</f>
        <v/>
      </c>
      <c r="D969" s="161" t="str">
        <f ca="1">IF(ISERROR($S969),"",OFFSET('Smelter Reference List'!$C$4,$S969-4,0)&amp;"")</f>
        <v/>
      </c>
      <c r="E969" s="161" t="str">
        <f ca="1">IF(ISERROR($S969),"",OFFSET('Smelter Reference List'!$D$4,$S969-4,0)&amp;"")</f>
        <v/>
      </c>
      <c r="F969" s="161" t="str">
        <f ca="1">IF(ISERROR($S969),"",OFFSET('Smelter Reference List'!$E$4,$S969-4,0))</f>
        <v/>
      </c>
      <c r="G969" s="161" t="str">
        <f ca="1">IF(C969=$U$4,"Enter smelter details", IF(ISERROR($S969),"",OFFSET('Smelter Reference List'!$F$4,$S969-4,0)))</f>
        <v/>
      </c>
      <c r="H969" s="247" t="str">
        <f ca="1">IF(ISERROR($S969),"",OFFSET('Smelter Reference List'!$G$4,$S969-4,0))</f>
        <v/>
      </c>
      <c r="I969" s="248" t="str">
        <f ca="1">IF(ISERROR($S969),"",OFFSET('Smelter Reference List'!$H$4,$S969-4,0))</f>
        <v/>
      </c>
      <c r="J969" s="248" t="str">
        <f ca="1">IF(ISERROR($S969),"",OFFSET('Smelter Reference List'!$I$4,$S969-4,0))</f>
        <v/>
      </c>
      <c r="K969" s="245"/>
      <c r="L969" s="245"/>
      <c r="M969" s="245"/>
      <c r="N969" s="245"/>
      <c r="O969" s="245"/>
      <c r="P969" s="245"/>
      <c r="Q969" s="246"/>
      <c r="R969" s="233"/>
      <c r="S969" s="234" t="e">
        <f>IF(C969="",NA(),MATCH($B969&amp;$C969,'Smelter Reference List'!$J:$J,0))</f>
        <v>#N/A</v>
      </c>
      <c r="T969" s="235"/>
      <c r="U969" s="235">
        <f t="shared" ca="1" si="30"/>
        <v>0</v>
      </c>
      <c r="V969" s="235"/>
      <c r="W969" s="235"/>
      <c r="Y969" s="228" t="str">
        <f t="shared" si="31"/>
        <v/>
      </c>
    </row>
    <row r="970" spans="1:25" s="228" customFormat="1" ht="20.25">
      <c r="A970" s="257"/>
      <c r="B970" s="232" t="str">
        <f>IF(LEN(A970)=0,"",INDEX('Smelter Reference List'!$A:$A,MATCH($A970,'Smelter Reference List'!$E:$E,0)))</f>
        <v/>
      </c>
      <c r="C970" s="297" t="str">
        <f>IF(LEN(A970)=0,"",INDEX('Smelter Reference List'!$C:$C,MATCH($A970,'Smelter Reference List'!$E:$E,0)))</f>
        <v/>
      </c>
      <c r="D970" s="161" t="str">
        <f ca="1">IF(ISERROR($S970),"",OFFSET('Smelter Reference List'!$C$4,$S970-4,0)&amp;"")</f>
        <v/>
      </c>
      <c r="E970" s="161" t="str">
        <f ca="1">IF(ISERROR($S970),"",OFFSET('Smelter Reference List'!$D$4,$S970-4,0)&amp;"")</f>
        <v/>
      </c>
      <c r="F970" s="161" t="str">
        <f ca="1">IF(ISERROR($S970),"",OFFSET('Smelter Reference List'!$E$4,$S970-4,0))</f>
        <v/>
      </c>
      <c r="G970" s="161" t="str">
        <f ca="1">IF(C970=$U$4,"Enter smelter details", IF(ISERROR($S970),"",OFFSET('Smelter Reference List'!$F$4,$S970-4,0)))</f>
        <v/>
      </c>
      <c r="H970" s="247" t="str">
        <f ca="1">IF(ISERROR($S970),"",OFFSET('Smelter Reference List'!$G$4,$S970-4,0))</f>
        <v/>
      </c>
      <c r="I970" s="248" t="str">
        <f ca="1">IF(ISERROR($S970),"",OFFSET('Smelter Reference List'!$H$4,$S970-4,0))</f>
        <v/>
      </c>
      <c r="J970" s="248" t="str">
        <f ca="1">IF(ISERROR($S970),"",OFFSET('Smelter Reference List'!$I$4,$S970-4,0))</f>
        <v/>
      </c>
      <c r="K970" s="245"/>
      <c r="L970" s="245"/>
      <c r="M970" s="245"/>
      <c r="N970" s="245"/>
      <c r="O970" s="245"/>
      <c r="P970" s="245"/>
      <c r="Q970" s="246"/>
      <c r="R970" s="233"/>
      <c r="S970" s="234" t="e">
        <f>IF(C970="",NA(),MATCH($B970&amp;$C970,'Smelter Reference List'!$J:$J,0))</f>
        <v>#N/A</v>
      </c>
      <c r="T970" s="235"/>
      <c r="U970" s="235">
        <f t="shared" ca="1" si="30"/>
        <v>0</v>
      </c>
      <c r="V970" s="235"/>
      <c r="W970" s="235"/>
      <c r="Y970" s="228" t="str">
        <f t="shared" si="31"/>
        <v/>
      </c>
    </row>
    <row r="971" spans="1:25" s="228" customFormat="1" ht="20.25">
      <c r="A971" s="257"/>
      <c r="B971" s="232" t="str">
        <f>IF(LEN(A971)=0,"",INDEX('Smelter Reference List'!$A:$A,MATCH($A971,'Smelter Reference List'!$E:$E,0)))</f>
        <v/>
      </c>
      <c r="C971" s="297" t="str">
        <f>IF(LEN(A971)=0,"",INDEX('Smelter Reference List'!$C:$C,MATCH($A971,'Smelter Reference List'!$E:$E,0)))</f>
        <v/>
      </c>
      <c r="D971" s="161" t="str">
        <f ca="1">IF(ISERROR($S971),"",OFFSET('Smelter Reference List'!$C$4,$S971-4,0)&amp;"")</f>
        <v/>
      </c>
      <c r="E971" s="161" t="str">
        <f ca="1">IF(ISERROR($S971),"",OFFSET('Smelter Reference List'!$D$4,$S971-4,0)&amp;"")</f>
        <v/>
      </c>
      <c r="F971" s="161" t="str">
        <f ca="1">IF(ISERROR($S971),"",OFFSET('Smelter Reference List'!$E$4,$S971-4,0))</f>
        <v/>
      </c>
      <c r="G971" s="161" t="str">
        <f ca="1">IF(C971=$U$4,"Enter smelter details", IF(ISERROR($S971),"",OFFSET('Smelter Reference List'!$F$4,$S971-4,0)))</f>
        <v/>
      </c>
      <c r="H971" s="247" t="str">
        <f ca="1">IF(ISERROR($S971),"",OFFSET('Smelter Reference List'!$G$4,$S971-4,0))</f>
        <v/>
      </c>
      <c r="I971" s="248" t="str">
        <f ca="1">IF(ISERROR($S971),"",OFFSET('Smelter Reference List'!$H$4,$S971-4,0))</f>
        <v/>
      </c>
      <c r="J971" s="248" t="str">
        <f ca="1">IF(ISERROR($S971),"",OFFSET('Smelter Reference List'!$I$4,$S971-4,0))</f>
        <v/>
      </c>
      <c r="K971" s="245"/>
      <c r="L971" s="245"/>
      <c r="M971" s="245"/>
      <c r="N971" s="245"/>
      <c r="O971" s="245"/>
      <c r="P971" s="245"/>
      <c r="Q971" s="246"/>
      <c r="R971" s="233"/>
      <c r="S971" s="234" t="e">
        <f>IF(C971="",NA(),MATCH($B971&amp;$C971,'Smelter Reference List'!$J:$J,0))</f>
        <v>#N/A</v>
      </c>
      <c r="T971" s="235"/>
      <c r="U971" s="235">
        <f t="shared" ca="1" si="30"/>
        <v>0</v>
      </c>
      <c r="V971" s="235"/>
      <c r="W971" s="235"/>
      <c r="Y971" s="228" t="str">
        <f t="shared" si="31"/>
        <v/>
      </c>
    </row>
    <row r="972" spans="1:25" s="228" customFormat="1" ht="20.25">
      <c r="A972" s="257"/>
      <c r="B972" s="232" t="str">
        <f>IF(LEN(A972)=0,"",INDEX('Smelter Reference List'!$A:$A,MATCH($A972,'Smelter Reference List'!$E:$E,0)))</f>
        <v/>
      </c>
      <c r="C972" s="297" t="str">
        <f>IF(LEN(A972)=0,"",INDEX('Smelter Reference List'!$C:$C,MATCH($A972,'Smelter Reference List'!$E:$E,0)))</f>
        <v/>
      </c>
      <c r="D972" s="161" t="str">
        <f ca="1">IF(ISERROR($S972),"",OFFSET('Smelter Reference List'!$C$4,$S972-4,0)&amp;"")</f>
        <v/>
      </c>
      <c r="E972" s="161" t="str">
        <f ca="1">IF(ISERROR($S972),"",OFFSET('Smelter Reference List'!$D$4,$S972-4,0)&amp;"")</f>
        <v/>
      </c>
      <c r="F972" s="161" t="str">
        <f ca="1">IF(ISERROR($S972),"",OFFSET('Smelter Reference List'!$E$4,$S972-4,0))</f>
        <v/>
      </c>
      <c r="G972" s="161" t="str">
        <f ca="1">IF(C972=$U$4,"Enter smelter details", IF(ISERROR($S972),"",OFFSET('Smelter Reference List'!$F$4,$S972-4,0)))</f>
        <v/>
      </c>
      <c r="H972" s="247" t="str">
        <f ca="1">IF(ISERROR($S972),"",OFFSET('Smelter Reference List'!$G$4,$S972-4,0))</f>
        <v/>
      </c>
      <c r="I972" s="248" t="str">
        <f ca="1">IF(ISERROR($S972),"",OFFSET('Smelter Reference List'!$H$4,$S972-4,0))</f>
        <v/>
      </c>
      <c r="J972" s="248" t="str">
        <f ca="1">IF(ISERROR($S972),"",OFFSET('Smelter Reference List'!$I$4,$S972-4,0))</f>
        <v/>
      </c>
      <c r="K972" s="245"/>
      <c r="L972" s="245"/>
      <c r="M972" s="245"/>
      <c r="N972" s="245"/>
      <c r="O972" s="245"/>
      <c r="P972" s="245"/>
      <c r="Q972" s="246"/>
      <c r="R972" s="233"/>
      <c r="S972" s="234" t="e">
        <f>IF(C972="",NA(),MATCH($B972&amp;$C972,'Smelter Reference List'!$J:$J,0))</f>
        <v>#N/A</v>
      </c>
      <c r="T972" s="235"/>
      <c r="U972" s="235">
        <f t="shared" ca="1" si="30"/>
        <v>0</v>
      </c>
      <c r="V972" s="235"/>
      <c r="W972" s="235"/>
      <c r="Y972" s="228" t="str">
        <f t="shared" si="31"/>
        <v/>
      </c>
    </row>
    <row r="973" spans="1:25" s="228" customFormat="1" ht="20.25">
      <c r="A973" s="257"/>
      <c r="B973" s="232" t="str">
        <f>IF(LEN(A973)=0,"",INDEX('Smelter Reference List'!$A:$A,MATCH($A973,'Smelter Reference List'!$E:$E,0)))</f>
        <v/>
      </c>
      <c r="C973" s="297" t="str">
        <f>IF(LEN(A973)=0,"",INDEX('Smelter Reference List'!$C:$C,MATCH($A973,'Smelter Reference List'!$E:$E,0)))</f>
        <v/>
      </c>
      <c r="D973" s="161" t="str">
        <f ca="1">IF(ISERROR($S973),"",OFFSET('Smelter Reference List'!$C$4,$S973-4,0)&amp;"")</f>
        <v/>
      </c>
      <c r="E973" s="161" t="str">
        <f ca="1">IF(ISERROR($S973),"",OFFSET('Smelter Reference List'!$D$4,$S973-4,0)&amp;"")</f>
        <v/>
      </c>
      <c r="F973" s="161" t="str">
        <f ca="1">IF(ISERROR($S973),"",OFFSET('Smelter Reference List'!$E$4,$S973-4,0))</f>
        <v/>
      </c>
      <c r="G973" s="161" t="str">
        <f ca="1">IF(C973=$U$4,"Enter smelter details", IF(ISERROR($S973),"",OFFSET('Smelter Reference List'!$F$4,$S973-4,0)))</f>
        <v/>
      </c>
      <c r="H973" s="247" t="str">
        <f ca="1">IF(ISERROR($S973),"",OFFSET('Smelter Reference List'!$G$4,$S973-4,0))</f>
        <v/>
      </c>
      <c r="I973" s="248" t="str">
        <f ca="1">IF(ISERROR($S973),"",OFFSET('Smelter Reference List'!$H$4,$S973-4,0))</f>
        <v/>
      </c>
      <c r="J973" s="248" t="str">
        <f ca="1">IF(ISERROR($S973),"",OFFSET('Smelter Reference List'!$I$4,$S973-4,0))</f>
        <v/>
      </c>
      <c r="K973" s="245"/>
      <c r="L973" s="245"/>
      <c r="M973" s="245"/>
      <c r="N973" s="245"/>
      <c r="O973" s="245"/>
      <c r="P973" s="245"/>
      <c r="Q973" s="246"/>
      <c r="R973" s="233"/>
      <c r="S973" s="234" t="e">
        <f>IF(C973="",NA(),MATCH($B973&amp;$C973,'Smelter Reference List'!$J:$J,0))</f>
        <v>#N/A</v>
      </c>
      <c r="T973" s="235"/>
      <c r="U973" s="235">
        <f t="shared" ca="1" si="30"/>
        <v>0</v>
      </c>
      <c r="V973" s="235"/>
      <c r="W973" s="235"/>
      <c r="Y973" s="228" t="str">
        <f t="shared" si="31"/>
        <v/>
      </c>
    </row>
    <row r="974" spans="1:25" s="228" customFormat="1" ht="20.25">
      <c r="A974" s="257"/>
      <c r="B974" s="232" t="str">
        <f>IF(LEN(A974)=0,"",INDEX('Smelter Reference List'!$A:$A,MATCH($A974,'Smelter Reference List'!$E:$E,0)))</f>
        <v/>
      </c>
      <c r="C974" s="297" t="str">
        <f>IF(LEN(A974)=0,"",INDEX('Smelter Reference List'!$C:$C,MATCH($A974,'Smelter Reference List'!$E:$E,0)))</f>
        <v/>
      </c>
      <c r="D974" s="161" t="str">
        <f ca="1">IF(ISERROR($S974),"",OFFSET('Smelter Reference List'!$C$4,$S974-4,0)&amp;"")</f>
        <v/>
      </c>
      <c r="E974" s="161" t="str">
        <f ca="1">IF(ISERROR($S974),"",OFFSET('Smelter Reference List'!$D$4,$S974-4,0)&amp;"")</f>
        <v/>
      </c>
      <c r="F974" s="161" t="str">
        <f ca="1">IF(ISERROR($S974),"",OFFSET('Smelter Reference List'!$E$4,$S974-4,0))</f>
        <v/>
      </c>
      <c r="G974" s="161" t="str">
        <f ca="1">IF(C974=$U$4,"Enter smelter details", IF(ISERROR($S974),"",OFFSET('Smelter Reference List'!$F$4,$S974-4,0)))</f>
        <v/>
      </c>
      <c r="H974" s="247" t="str">
        <f ca="1">IF(ISERROR($S974),"",OFFSET('Smelter Reference List'!$G$4,$S974-4,0))</f>
        <v/>
      </c>
      <c r="I974" s="248" t="str">
        <f ca="1">IF(ISERROR($S974),"",OFFSET('Smelter Reference List'!$H$4,$S974-4,0))</f>
        <v/>
      </c>
      <c r="J974" s="248" t="str">
        <f ca="1">IF(ISERROR($S974),"",OFFSET('Smelter Reference List'!$I$4,$S974-4,0))</f>
        <v/>
      </c>
      <c r="K974" s="245"/>
      <c r="L974" s="245"/>
      <c r="M974" s="245"/>
      <c r="N974" s="245"/>
      <c r="O974" s="245"/>
      <c r="P974" s="245"/>
      <c r="Q974" s="246"/>
      <c r="R974" s="233"/>
      <c r="S974" s="234" t="e">
        <f>IF(C974="",NA(),MATCH($B974&amp;$C974,'Smelter Reference List'!$J:$J,0))</f>
        <v>#N/A</v>
      </c>
      <c r="T974" s="235"/>
      <c r="U974" s="235">
        <f t="shared" ca="1" si="30"/>
        <v>0</v>
      </c>
      <c r="V974" s="235"/>
      <c r="W974" s="235"/>
      <c r="Y974" s="228" t="str">
        <f t="shared" si="31"/>
        <v/>
      </c>
    </row>
    <row r="975" spans="1:25" s="228" customFormat="1" ht="20.25">
      <c r="A975" s="257"/>
      <c r="B975" s="232" t="str">
        <f>IF(LEN(A975)=0,"",INDEX('Smelter Reference List'!$A:$A,MATCH($A975,'Smelter Reference List'!$E:$E,0)))</f>
        <v/>
      </c>
      <c r="C975" s="297" t="str">
        <f>IF(LEN(A975)=0,"",INDEX('Smelter Reference List'!$C:$C,MATCH($A975,'Smelter Reference List'!$E:$E,0)))</f>
        <v/>
      </c>
      <c r="D975" s="161" t="str">
        <f ca="1">IF(ISERROR($S975),"",OFFSET('Smelter Reference List'!$C$4,$S975-4,0)&amp;"")</f>
        <v/>
      </c>
      <c r="E975" s="161" t="str">
        <f ca="1">IF(ISERROR($S975),"",OFFSET('Smelter Reference List'!$D$4,$S975-4,0)&amp;"")</f>
        <v/>
      </c>
      <c r="F975" s="161" t="str">
        <f ca="1">IF(ISERROR($S975),"",OFFSET('Smelter Reference List'!$E$4,$S975-4,0))</f>
        <v/>
      </c>
      <c r="G975" s="161" t="str">
        <f ca="1">IF(C975=$U$4,"Enter smelter details", IF(ISERROR($S975),"",OFFSET('Smelter Reference List'!$F$4,$S975-4,0)))</f>
        <v/>
      </c>
      <c r="H975" s="247" t="str">
        <f ca="1">IF(ISERROR($S975),"",OFFSET('Smelter Reference List'!$G$4,$S975-4,0))</f>
        <v/>
      </c>
      <c r="I975" s="248" t="str">
        <f ca="1">IF(ISERROR($S975),"",OFFSET('Smelter Reference List'!$H$4,$S975-4,0))</f>
        <v/>
      </c>
      <c r="J975" s="248" t="str">
        <f ca="1">IF(ISERROR($S975),"",OFFSET('Smelter Reference List'!$I$4,$S975-4,0))</f>
        <v/>
      </c>
      <c r="K975" s="245"/>
      <c r="L975" s="245"/>
      <c r="M975" s="245"/>
      <c r="N975" s="245"/>
      <c r="O975" s="245"/>
      <c r="P975" s="245"/>
      <c r="Q975" s="246"/>
      <c r="R975" s="233"/>
      <c r="S975" s="234" t="e">
        <f>IF(C975="",NA(),MATCH($B975&amp;$C975,'Smelter Reference List'!$J:$J,0))</f>
        <v>#N/A</v>
      </c>
      <c r="T975" s="235"/>
      <c r="U975" s="235">
        <f t="shared" ca="1" si="30"/>
        <v>0</v>
      </c>
      <c r="V975" s="235"/>
      <c r="W975" s="235"/>
      <c r="Y975" s="228" t="str">
        <f t="shared" si="31"/>
        <v/>
      </c>
    </row>
    <row r="976" spans="1:25" s="228" customFormat="1" ht="20.25">
      <c r="A976" s="257"/>
      <c r="B976" s="232" t="str">
        <f>IF(LEN(A976)=0,"",INDEX('Smelter Reference List'!$A:$A,MATCH($A976,'Smelter Reference List'!$E:$E,0)))</f>
        <v/>
      </c>
      <c r="C976" s="297" t="str">
        <f>IF(LEN(A976)=0,"",INDEX('Smelter Reference List'!$C:$C,MATCH($A976,'Smelter Reference List'!$E:$E,0)))</f>
        <v/>
      </c>
      <c r="D976" s="161" t="str">
        <f ca="1">IF(ISERROR($S976),"",OFFSET('Smelter Reference List'!$C$4,$S976-4,0)&amp;"")</f>
        <v/>
      </c>
      <c r="E976" s="161" t="str">
        <f ca="1">IF(ISERROR($S976),"",OFFSET('Smelter Reference List'!$D$4,$S976-4,0)&amp;"")</f>
        <v/>
      </c>
      <c r="F976" s="161" t="str">
        <f ca="1">IF(ISERROR($S976),"",OFFSET('Smelter Reference List'!$E$4,$S976-4,0))</f>
        <v/>
      </c>
      <c r="G976" s="161" t="str">
        <f ca="1">IF(C976=$U$4,"Enter smelter details", IF(ISERROR($S976),"",OFFSET('Smelter Reference List'!$F$4,$S976-4,0)))</f>
        <v/>
      </c>
      <c r="H976" s="247" t="str">
        <f ca="1">IF(ISERROR($S976),"",OFFSET('Smelter Reference List'!$G$4,$S976-4,0))</f>
        <v/>
      </c>
      <c r="I976" s="248" t="str">
        <f ca="1">IF(ISERROR($S976),"",OFFSET('Smelter Reference List'!$H$4,$S976-4,0))</f>
        <v/>
      </c>
      <c r="J976" s="248" t="str">
        <f ca="1">IF(ISERROR($S976),"",OFFSET('Smelter Reference List'!$I$4,$S976-4,0))</f>
        <v/>
      </c>
      <c r="K976" s="245"/>
      <c r="L976" s="245"/>
      <c r="M976" s="245"/>
      <c r="N976" s="245"/>
      <c r="O976" s="245"/>
      <c r="P976" s="245"/>
      <c r="Q976" s="246"/>
      <c r="R976" s="233"/>
      <c r="S976" s="234" t="e">
        <f>IF(C976="",NA(),MATCH($B976&amp;$C976,'Smelter Reference List'!$J:$J,0))</f>
        <v>#N/A</v>
      </c>
      <c r="T976" s="235"/>
      <c r="U976" s="235">
        <f t="shared" ca="1" si="30"/>
        <v>0</v>
      </c>
      <c r="V976" s="235"/>
      <c r="W976" s="235"/>
      <c r="Y976" s="228" t="str">
        <f t="shared" si="31"/>
        <v/>
      </c>
    </row>
    <row r="977" spans="1:25" s="228" customFormat="1" ht="20.25">
      <c r="A977" s="257"/>
      <c r="B977" s="232" t="str">
        <f>IF(LEN(A977)=0,"",INDEX('Smelter Reference List'!$A:$A,MATCH($A977,'Smelter Reference List'!$E:$E,0)))</f>
        <v/>
      </c>
      <c r="C977" s="297" t="str">
        <f>IF(LEN(A977)=0,"",INDEX('Smelter Reference List'!$C:$C,MATCH($A977,'Smelter Reference List'!$E:$E,0)))</f>
        <v/>
      </c>
      <c r="D977" s="161" t="str">
        <f ca="1">IF(ISERROR($S977),"",OFFSET('Smelter Reference List'!$C$4,$S977-4,0)&amp;"")</f>
        <v/>
      </c>
      <c r="E977" s="161" t="str">
        <f ca="1">IF(ISERROR($S977),"",OFFSET('Smelter Reference List'!$D$4,$S977-4,0)&amp;"")</f>
        <v/>
      </c>
      <c r="F977" s="161" t="str">
        <f ca="1">IF(ISERROR($S977),"",OFFSET('Smelter Reference List'!$E$4,$S977-4,0))</f>
        <v/>
      </c>
      <c r="G977" s="161" t="str">
        <f ca="1">IF(C977=$U$4,"Enter smelter details", IF(ISERROR($S977),"",OFFSET('Smelter Reference List'!$F$4,$S977-4,0)))</f>
        <v/>
      </c>
      <c r="H977" s="247" t="str">
        <f ca="1">IF(ISERROR($S977),"",OFFSET('Smelter Reference List'!$G$4,$S977-4,0))</f>
        <v/>
      </c>
      <c r="I977" s="248" t="str">
        <f ca="1">IF(ISERROR($S977),"",OFFSET('Smelter Reference List'!$H$4,$S977-4,0))</f>
        <v/>
      </c>
      <c r="J977" s="248" t="str">
        <f ca="1">IF(ISERROR($S977),"",OFFSET('Smelter Reference List'!$I$4,$S977-4,0))</f>
        <v/>
      </c>
      <c r="K977" s="245"/>
      <c r="L977" s="245"/>
      <c r="M977" s="245"/>
      <c r="N977" s="245"/>
      <c r="O977" s="245"/>
      <c r="P977" s="245"/>
      <c r="Q977" s="246"/>
      <c r="R977" s="233"/>
      <c r="S977" s="234" t="e">
        <f>IF(C977="",NA(),MATCH($B977&amp;$C977,'Smelter Reference List'!$J:$J,0))</f>
        <v>#N/A</v>
      </c>
      <c r="T977" s="235"/>
      <c r="U977" s="235">
        <f t="shared" ca="1" si="30"/>
        <v>0</v>
      </c>
      <c r="V977" s="235"/>
      <c r="W977" s="235"/>
      <c r="Y977" s="228" t="str">
        <f t="shared" si="31"/>
        <v/>
      </c>
    </row>
    <row r="978" spans="1:25" s="228" customFormat="1" ht="20.25">
      <c r="A978" s="257"/>
      <c r="B978" s="232" t="str">
        <f>IF(LEN(A978)=0,"",INDEX('Smelter Reference List'!$A:$A,MATCH($A978,'Smelter Reference List'!$E:$E,0)))</f>
        <v/>
      </c>
      <c r="C978" s="297" t="str">
        <f>IF(LEN(A978)=0,"",INDEX('Smelter Reference List'!$C:$C,MATCH($A978,'Smelter Reference List'!$E:$E,0)))</f>
        <v/>
      </c>
      <c r="D978" s="161" t="str">
        <f ca="1">IF(ISERROR($S978),"",OFFSET('Smelter Reference List'!$C$4,$S978-4,0)&amp;"")</f>
        <v/>
      </c>
      <c r="E978" s="161" t="str">
        <f ca="1">IF(ISERROR($S978),"",OFFSET('Smelter Reference List'!$D$4,$S978-4,0)&amp;"")</f>
        <v/>
      </c>
      <c r="F978" s="161" t="str">
        <f ca="1">IF(ISERROR($S978),"",OFFSET('Smelter Reference List'!$E$4,$S978-4,0))</f>
        <v/>
      </c>
      <c r="G978" s="161" t="str">
        <f ca="1">IF(C978=$U$4,"Enter smelter details", IF(ISERROR($S978),"",OFFSET('Smelter Reference List'!$F$4,$S978-4,0)))</f>
        <v/>
      </c>
      <c r="H978" s="247" t="str">
        <f ca="1">IF(ISERROR($S978),"",OFFSET('Smelter Reference List'!$G$4,$S978-4,0))</f>
        <v/>
      </c>
      <c r="I978" s="248" t="str">
        <f ca="1">IF(ISERROR($S978),"",OFFSET('Smelter Reference List'!$H$4,$S978-4,0))</f>
        <v/>
      </c>
      <c r="J978" s="248" t="str">
        <f ca="1">IF(ISERROR($S978),"",OFFSET('Smelter Reference List'!$I$4,$S978-4,0))</f>
        <v/>
      </c>
      <c r="K978" s="245"/>
      <c r="L978" s="245"/>
      <c r="M978" s="245"/>
      <c r="N978" s="245"/>
      <c r="O978" s="245"/>
      <c r="P978" s="245"/>
      <c r="Q978" s="246"/>
      <c r="R978" s="233"/>
      <c r="S978" s="234" t="e">
        <f>IF(C978="",NA(),MATCH($B978&amp;$C978,'Smelter Reference List'!$J:$J,0))</f>
        <v>#N/A</v>
      </c>
      <c r="T978" s="235"/>
      <c r="U978" s="235">
        <f t="shared" ca="1" si="30"/>
        <v>0</v>
      </c>
      <c r="V978" s="235"/>
      <c r="W978" s="235"/>
      <c r="Y978" s="228" t="str">
        <f t="shared" si="31"/>
        <v/>
      </c>
    </row>
    <row r="979" spans="1:25" s="228" customFormat="1" ht="20.25">
      <c r="A979" s="257"/>
      <c r="B979" s="232" t="str">
        <f>IF(LEN(A979)=0,"",INDEX('Smelter Reference List'!$A:$A,MATCH($A979,'Smelter Reference List'!$E:$E,0)))</f>
        <v/>
      </c>
      <c r="C979" s="297" t="str">
        <f>IF(LEN(A979)=0,"",INDEX('Smelter Reference List'!$C:$C,MATCH($A979,'Smelter Reference List'!$E:$E,0)))</f>
        <v/>
      </c>
      <c r="D979" s="161" t="str">
        <f ca="1">IF(ISERROR($S979),"",OFFSET('Smelter Reference List'!$C$4,$S979-4,0)&amp;"")</f>
        <v/>
      </c>
      <c r="E979" s="161" t="str">
        <f ca="1">IF(ISERROR($S979),"",OFFSET('Smelter Reference List'!$D$4,$S979-4,0)&amp;"")</f>
        <v/>
      </c>
      <c r="F979" s="161" t="str">
        <f ca="1">IF(ISERROR($S979),"",OFFSET('Smelter Reference List'!$E$4,$S979-4,0))</f>
        <v/>
      </c>
      <c r="G979" s="161" t="str">
        <f ca="1">IF(C979=$U$4,"Enter smelter details", IF(ISERROR($S979),"",OFFSET('Smelter Reference List'!$F$4,$S979-4,0)))</f>
        <v/>
      </c>
      <c r="H979" s="247" t="str">
        <f ca="1">IF(ISERROR($S979),"",OFFSET('Smelter Reference List'!$G$4,$S979-4,0))</f>
        <v/>
      </c>
      <c r="I979" s="248" t="str">
        <f ca="1">IF(ISERROR($S979),"",OFFSET('Smelter Reference List'!$H$4,$S979-4,0))</f>
        <v/>
      </c>
      <c r="J979" s="248" t="str">
        <f ca="1">IF(ISERROR($S979),"",OFFSET('Smelter Reference List'!$I$4,$S979-4,0))</f>
        <v/>
      </c>
      <c r="K979" s="245"/>
      <c r="L979" s="245"/>
      <c r="M979" s="245"/>
      <c r="N979" s="245"/>
      <c r="O979" s="245"/>
      <c r="P979" s="245"/>
      <c r="Q979" s="246"/>
      <c r="R979" s="233"/>
      <c r="S979" s="234" t="e">
        <f>IF(C979="",NA(),MATCH($B979&amp;$C979,'Smelter Reference List'!$J:$J,0))</f>
        <v>#N/A</v>
      </c>
      <c r="T979" s="235"/>
      <c r="U979" s="235">
        <f t="shared" ca="1" si="30"/>
        <v>0</v>
      </c>
      <c r="V979" s="235"/>
      <c r="W979" s="235"/>
      <c r="Y979" s="228" t="str">
        <f t="shared" si="31"/>
        <v/>
      </c>
    </row>
    <row r="980" spans="1:25" s="228" customFormat="1" ht="20.25">
      <c r="A980" s="257"/>
      <c r="B980" s="232" t="str">
        <f>IF(LEN(A980)=0,"",INDEX('Smelter Reference List'!$A:$A,MATCH($A980,'Smelter Reference List'!$E:$E,0)))</f>
        <v/>
      </c>
      <c r="C980" s="297" t="str">
        <f>IF(LEN(A980)=0,"",INDEX('Smelter Reference List'!$C:$C,MATCH($A980,'Smelter Reference List'!$E:$E,0)))</f>
        <v/>
      </c>
      <c r="D980" s="161" t="str">
        <f ca="1">IF(ISERROR($S980),"",OFFSET('Smelter Reference List'!$C$4,$S980-4,0)&amp;"")</f>
        <v/>
      </c>
      <c r="E980" s="161" t="str">
        <f ca="1">IF(ISERROR($S980),"",OFFSET('Smelter Reference List'!$D$4,$S980-4,0)&amp;"")</f>
        <v/>
      </c>
      <c r="F980" s="161" t="str">
        <f ca="1">IF(ISERROR($S980),"",OFFSET('Smelter Reference List'!$E$4,$S980-4,0))</f>
        <v/>
      </c>
      <c r="G980" s="161" t="str">
        <f ca="1">IF(C980=$U$4,"Enter smelter details", IF(ISERROR($S980),"",OFFSET('Smelter Reference List'!$F$4,$S980-4,0)))</f>
        <v/>
      </c>
      <c r="H980" s="247" t="str">
        <f ca="1">IF(ISERROR($S980),"",OFFSET('Smelter Reference List'!$G$4,$S980-4,0))</f>
        <v/>
      </c>
      <c r="I980" s="248" t="str">
        <f ca="1">IF(ISERROR($S980),"",OFFSET('Smelter Reference List'!$H$4,$S980-4,0))</f>
        <v/>
      </c>
      <c r="J980" s="248" t="str">
        <f ca="1">IF(ISERROR($S980),"",OFFSET('Smelter Reference List'!$I$4,$S980-4,0))</f>
        <v/>
      </c>
      <c r="K980" s="245"/>
      <c r="L980" s="245"/>
      <c r="M980" s="245"/>
      <c r="N980" s="245"/>
      <c r="O980" s="245"/>
      <c r="P980" s="245"/>
      <c r="Q980" s="246"/>
      <c r="R980" s="233"/>
      <c r="S980" s="234" t="e">
        <f>IF(C980="",NA(),MATCH($B980&amp;$C980,'Smelter Reference List'!$J:$J,0))</f>
        <v>#N/A</v>
      </c>
      <c r="T980" s="235"/>
      <c r="U980" s="235">
        <f t="shared" ca="1" si="30"/>
        <v>0</v>
      </c>
      <c r="V980" s="235"/>
      <c r="W980" s="235"/>
      <c r="Y980" s="228" t="str">
        <f t="shared" si="31"/>
        <v/>
      </c>
    </row>
    <row r="981" spans="1:25" s="228" customFormat="1" ht="20.25">
      <c r="A981" s="257"/>
      <c r="B981" s="232" t="str">
        <f>IF(LEN(A981)=0,"",INDEX('Smelter Reference List'!$A:$A,MATCH($A981,'Smelter Reference List'!$E:$E,0)))</f>
        <v/>
      </c>
      <c r="C981" s="297" t="str">
        <f>IF(LEN(A981)=0,"",INDEX('Smelter Reference List'!$C:$C,MATCH($A981,'Smelter Reference List'!$E:$E,0)))</f>
        <v/>
      </c>
      <c r="D981" s="161" t="str">
        <f ca="1">IF(ISERROR($S981),"",OFFSET('Smelter Reference List'!$C$4,$S981-4,0)&amp;"")</f>
        <v/>
      </c>
      <c r="E981" s="161" t="str">
        <f ca="1">IF(ISERROR($S981),"",OFFSET('Smelter Reference List'!$D$4,$S981-4,0)&amp;"")</f>
        <v/>
      </c>
      <c r="F981" s="161" t="str">
        <f ca="1">IF(ISERROR($S981),"",OFFSET('Smelter Reference List'!$E$4,$S981-4,0))</f>
        <v/>
      </c>
      <c r="G981" s="161" t="str">
        <f ca="1">IF(C981=$U$4,"Enter smelter details", IF(ISERROR($S981),"",OFFSET('Smelter Reference List'!$F$4,$S981-4,0)))</f>
        <v/>
      </c>
      <c r="H981" s="247" t="str">
        <f ca="1">IF(ISERROR($S981),"",OFFSET('Smelter Reference List'!$G$4,$S981-4,0))</f>
        <v/>
      </c>
      <c r="I981" s="248" t="str">
        <f ca="1">IF(ISERROR($S981),"",OFFSET('Smelter Reference List'!$H$4,$S981-4,0))</f>
        <v/>
      </c>
      <c r="J981" s="248" t="str">
        <f ca="1">IF(ISERROR($S981),"",OFFSET('Smelter Reference List'!$I$4,$S981-4,0))</f>
        <v/>
      </c>
      <c r="K981" s="245"/>
      <c r="L981" s="245"/>
      <c r="M981" s="245"/>
      <c r="N981" s="245"/>
      <c r="O981" s="245"/>
      <c r="P981" s="245"/>
      <c r="Q981" s="246"/>
      <c r="R981" s="233"/>
      <c r="S981" s="234" t="e">
        <f>IF(C981="",NA(),MATCH($B981&amp;$C981,'Smelter Reference List'!$J:$J,0))</f>
        <v>#N/A</v>
      </c>
      <c r="T981" s="235"/>
      <c r="U981" s="235">
        <f t="shared" ca="1" si="30"/>
        <v>0</v>
      </c>
      <c r="V981" s="235"/>
      <c r="W981" s="235"/>
      <c r="Y981" s="228" t="str">
        <f t="shared" si="31"/>
        <v/>
      </c>
    </row>
    <row r="982" spans="1:25" s="228" customFormat="1" ht="20.25">
      <c r="A982" s="257"/>
      <c r="B982" s="232" t="str">
        <f>IF(LEN(A982)=0,"",INDEX('Smelter Reference List'!$A:$A,MATCH($A982,'Smelter Reference List'!$E:$E,0)))</f>
        <v/>
      </c>
      <c r="C982" s="297" t="str">
        <f>IF(LEN(A982)=0,"",INDEX('Smelter Reference List'!$C:$C,MATCH($A982,'Smelter Reference List'!$E:$E,0)))</f>
        <v/>
      </c>
      <c r="D982" s="161" t="str">
        <f ca="1">IF(ISERROR($S982),"",OFFSET('Smelter Reference List'!$C$4,$S982-4,0)&amp;"")</f>
        <v/>
      </c>
      <c r="E982" s="161" t="str">
        <f ca="1">IF(ISERROR($S982),"",OFFSET('Smelter Reference List'!$D$4,$S982-4,0)&amp;"")</f>
        <v/>
      </c>
      <c r="F982" s="161" t="str">
        <f ca="1">IF(ISERROR($S982),"",OFFSET('Smelter Reference List'!$E$4,$S982-4,0))</f>
        <v/>
      </c>
      <c r="G982" s="161" t="str">
        <f ca="1">IF(C982=$U$4,"Enter smelter details", IF(ISERROR($S982),"",OFFSET('Smelter Reference List'!$F$4,$S982-4,0)))</f>
        <v/>
      </c>
      <c r="H982" s="247" t="str">
        <f ca="1">IF(ISERROR($S982),"",OFFSET('Smelter Reference List'!$G$4,$S982-4,0))</f>
        <v/>
      </c>
      <c r="I982" s="248" t="str">
        <f ca="1">IF(ISERROR($S982),"",OFFSET('Smelter Reference List'!$H$4,$S982-4,0))</f>
        <v/>
      </c>
      <c r="J982" s="248" t="str">
        <f ca="1">IF(ISERROR($S982),"",OFFSET('Smelter Reference List'!$I$4,$S982-4,0))</f>
        <v/>
      </c>
      <c r="K982" s="245"/>
      <c r="L982" s="245"/>
      <c r="M982" s="245"/>
      <c r="N982" s="245"/>
      <c r="O982" s="245"/>
      <c r="P982" s="245"/>
      <c r="Q982" s="246"/>
      <c r="R982" s="233"/>
      <c r="S982" s="234" t="e">
        <f>IF(C982="",NA(),MATCH($B982&amp;$C982,'Smelter Reference List'!$J:$J,0))</f>
        <v>#N/A</v>
      </c>
      <c r="T982" s="235"/>
      <c r="U982" s="235">
        <f t="shared" ca="1" si="30"/>
        <v>0</v>
      </c>
      <c r="V982" s="235"/>
      <c r="W982" s="235"/>
      <c r="Y982" s="228" t="str">
        <f t="shared" si="31"/>
        <v/>
      </c>
    </row>
    <row r="983" spans="1:25" s="228" customFormat="1" ht="20.25">
      <c r="A983" s="257"/>
      <c r="B983" s="232" t="str">
        <f>IF(LEN(A983)=0,"",INDEX('Smelter Reference List'!$A:$A,MATCH($A983,'Smelter Reference List'!$E:$E,0)))</f>
        <v/>
      </c>
      <c r="C983" s="297" t="str">
        <f>IF(LEN(A983)=0,"",INDEX('Smelter Reference List'!$C:$C,MATCH($A983,'Smelter Reference List'!$E:$E,0)))</f>
        <v/>
      </c>
      <c r="D983" s="161" t="str">
        <f ca="1">IF(ISERROR($S983),"",OFFSET('Smelter Reference List'!$C$4,$S983-4,0)&amp;"")</f>
        <v/>
      </c>
      <c r="E983" s="161" t="str">
        <f ca="1">IF(ISERROR($S983),"",OFFSET('Smelter Reference List'!$D$4,$S983-4,0)&amp;"")</f>
        <v/>
      </c>
      <c r="F983" s="161" t="str">
        <f ca="1">IF(ISERROR($S983),"",OFFSET('Smelter Reference List'!$E$4,$S983-4,0))</f>
        <v/>
      </c>
      <c r="G983" s="161" t="str">
        <f ca="1">IF(C983=$U$4,"Enter smelter details", IF(ISERROR($S983),"",OFFSET('Smelter Reference List'!$F$4,$S983-4,0)))</f>
        <v/>
      </c>
      <c r="H983" s="247" t="str">
        <f ca="1">IF(ISERROR($S983),"",OFFSET('Smelter Reference List'!$G$4,$S983-4,0))</f>
        <v/>
      </c>
      <c r="I983" s="248" t="str">
        <f ca="1">IF(ISERROR($S983),"",OFFSET('Smelter Reference List'!$H$4,$S983-4,0))</f>
        <v/>
      </c>
      <c r="J983" s="248" t="str">
        <f ca="1">IF(ISERROR($S983),"",OFFSET('Smelter Reference List'!$I$4,$S983-4,0))</f>
        <v/>
      </c>
      <c r="K983" s="245"/>
      <c r="L983" s="245"/>
      <c r="M983" s="245"/>
      <c r="N983" s="245"/>
      <c r="O983" s="245"/>
      <c r="P983" s="245"/>
      <c r="Q983" s="246"/>
      <c r="R983" s="233"/>
      <c r="S983" s="234" t="e">
        <f>IF(C983="",NA(),MATCH($B983&amp;$C983,'Smelter Reference List'!$J:$J,0))</f>
        <v>#N/A</v>
      </c>
      <c r="T983" s="235"/>
      <c r="U983" s="235">
        <f t="shared" ca="1" si="30"/>
        <v>0</v>
      </c>
      <c r="V983" s="235"/>
      <c r="W983" s="235"/>
      <c r="Y983" s="228" t="str">
        <f t="shared" si="31"/>
        <v/>
      </c>
    </row>
    <row r="984" spans="1:25" s="228" customFormat="1" ht="20.25">
      <c r="A984" s="257"/>
      <c r="B984" s="232" t="str">
        <f>IF(LEN(A984)=0,"",INDEX('Smelter Reference List'!$A:$A,MATCH($A984,'Smelter Reference List'!$E:$E,0)))</f>
        <v/>
      </c>
      <c r="C984" s="297" t="str">
        <f>IF(LEN(A984)=0,"",INDEX('Smelter Reference List'!$C:$C,MATCH($A984,'Smelter Reference List'!$E:$E,0)))</f>
        <v/>
      </c>
      <c r="D984" s="161" t="str">
        <f ca="1">IF(ISERROR($S984),"",OFFSET('Smelter Reference List'!$C$4,$S984-4,0)&amp;"")</f>
        <v/>
      </c>
      <c r="E984" s="161" t="str">
        <f ca="1">IF(ISERROR($S984),"",OFFSET('Smelter Reference List'!$D$4,$S984-4,0)&amp;"")</f>
        <v/>
      </c>
      <c r="F984" s="161" t="str">
        <f ca="1">IF(ISERROR($S984),"",OFFSET('Smelter Reference List'!$E$4,$S984-4,0))</f>
        <v/>
      </c>
      <c r="G984" s="161" t="str">
        <f ca="1">IF(C984=$U$4,"Enter smelter details", IF(ISERROR($S984),"",OFFSET('Smelter Reference List'!$F$4,$S984-4,0)))</f>
        <v/>
      </c>
      <c r="H984" s="247" t="str">
        <f ca="1">IF(ISERROR($S984),"",OFFSET('Smelter Reference List'!$G$4,$S984-4,0))</f>
        <v/>
      </c>
      <c r="I984" s="248" t="str">
        <f ca="1">IF(ISERROR($S984),"",OFFSET('Smelter Reference List'!$H$4,$S984-4,0))</f>
        <v/>
      </c>
      <c r="J984" s="248" t="str">
        <f ca="1">IF(ISERROR($S984),"",OFFSET('Smelter Reference List'!$I$4,$S984-4,0))</f>
        <v/>
      </c>
      <c r="K984" s="245"/>
      <c r="L984" s="245"/>
      <c r="M984" s="245"/>
      <c r="N984" s="245"/>
      <c r="O984" s="245"/>
      <c r="P984" s="245"/>
      <c r="Q984" s="246"/>
      <c r="R984" s="233"/>
      <c r="S984" s="234" t="e">
        <f>IF(C984="",NA(),MATCH($B984&amp;$C984,'Smelter Reference List'!$J:$J,0))</f>
        <v>#N/A</v>
      </c>
      <c r="T984" s="235"/>
      <c r="U984" s="235">
        <f t="shared" ref="U984:U1047" ca="1" si="32">IF(AND(C984="Smelter not listed",OR(LEN(D984)=0,LEN(E984)=0)),1,0)</f>
        <v>0</v>
      </c>
      <c r="V984" s="235"/>
      <c r="W984" s="235"/>
      <c r="Y984" s="228" t="str">
        <f t="shared" ref="Y984:Y1047" si="33">B984&amp;C984</f>
        <v/>
      </c>
    </row>
    <row r="985" spans="1:25" s="228" customFormat="1" ht="20.25">
      <c r="A985" s="257"/>
      <c r="B985" s="232" t="str">
        <f>IF(LEN(A985)=0,"",INDEX('Smelter Reference List'!$A:$A,MATCH($A985,'Smelter Reference List'!$E:$E,0)))</f>
        <v/>
      </c>
      <c r="C985" s="297" t="str">
        <f>IF(LEN(A985)=0,"",INDEX('Smelter Reference List'!$C:$C,MATCH($A985,'Smelter Reference List'!$E:$E,0)))</f>
        <v/>
      </c>
      <c r="D985" s="161" t="str">
        <f ca="1">IF(ISERROR($S985),"",OFFSET('Smelter Reference List'!$C$4,$S985-4,0)&amp;"")</f>
        <v/>
      </c>
      <c r="E985" s="161" t="str">
        <f ca="1">IF(ISERROR($S985),"",OFFSET('Smelter Reference List'!$D$4,$S985-4,0)&amp;"")</f>
        <v/>
      </c>
      <c r="F985" s="161" t="str">
        <f ca="1">IF(ISERROR($S985),"",OFFSET('Smelter Reference List'!$E$4,$S985-4,0))</f>
        <v/>
      </c>
      <c r="G985" s="161" t="str">
        <f ca="1">IF(C985=$U$4,"Enter smelter details", IF(ISERROR($S985),"",OFFSET('Smelter Reference List'!$F$4,$S985-4,0)))</f>
        <v/>
      </c>
      <c r="H985" s="247" t="str">
        <f ca="1">IF(ISERROR($S985),"",OFFSET('Smelter Reference List'!$G$4,$S985-4,0))</f>
        <v/>
      </c>
      <c r="I985" s="248" t="str">
        <f ca="1">IF(ISERROR($S985),"",OFFSET('Smelter Reference List'!$H$4,$S985-4,0))</f>
        <v/>
      </c>
      <c r="J985" s="248" t="str">
        <f ca="1">IF(ISERROR($S985),"",OFFSET('Smelter Reference List'!$I$4,$S985-4,0))</f>
        <v/>
      </c>
      <c r="K985" s="245"/>
      <c r="L985" s="245"/>
      <c r="M985" s="245"/>
      <c r="N985" s="245"/>
      <c r="O985" s="245"/>
      <c r="P985" s="245"/>
      <c r="Q985" s="246"/>
      <c r="R985" s="233"/>
      <c r="S985" s="234" t="e">
        <f>IF(C985="",NA(),MATCH($B985&amp;$C985,'Smelter Reference List'!$J:$J,0))</f>
        <v>#N/A</v>
      </c>
      <c r="T985" s="235"/>
      <c r="U985" s="235">
        <f t="shared" ca="1" si="32"/>
        <v>0</v>
      </c>
      <c r="V985" s="235"/>
      <c r="W985" s="235"/>
      <c r="Y985" s="228" t="str">
        <f t="shared" si="33"/>
        <v/>
      </c>
    </row>
    <row r="986" spans="1:25" s="228" customFormat="1" ht="20.25">
      <c r="A986" s="257"/>
      <c r="B986" s="232" t="str">
        <f>IF(LEN(A986)=0,"",INDEX('Smelter Reference List'!$A:$A,MATCH($A986,'Smelter Reference List'!$E:$E,0)))</f>
        <v/>
      </c>
      <c r="C986" s="297" t="str">
        <f>IF(LEN(A986)=0,"",INDEX('Smelter Reference List'!$C:$C,MATCH($A986,'Smelter Reference List'!$E:$E,0)))</f>
        <v/>
      </c>
      <c r="D986" s="161" t="str">
        <f ca="1">IF(ISERROR($S986),"",OFFSET('Smelter Reference List'!$C$4,$S986-4,0)&amp;"")</f>
        <v/>
      </c>
      <c r="E986" s="161" t="str">
        <f ca="1">IF(ISERROR($S986),"",OFFSET('Smelter Reference List'!$D$4,$S986-4,0)&amp;"")</f>
        <v/>
      </c>
      <c r="F986" s="161" t="str">
        <f ca="1">IF(ISERROR($S986),"",OFFSET('Smelter Reference List'!$E$4,$S986-4,0))</f>
        <v/>
      </c>
      <c r="G986" s="161" t="str">
        <f ca="1">IF(C986=$U$4,"Enter smelter details", IF(ISERROR($S986),"",OFFSET('Smelter Reference List'!$F$4,$S986-4,0)))</f>
        <v/>
      </c>
      <c r="H986" s="247" t="str">
        <f ca="1">IF(ISERROR($S986),"",OFFSET('Smelter Reference List'!$G$4,$S986-4,0))</f>
        <v/>
      </c>
      <c r="I986" s="248" t="str">
        <f ca="1">IF(ISERROR($S986),"",OFFSET('Smelter Reference List'!$H$4,$S986-4,0))</f>
        <v/>
      </c>
      <c r="J986" s="248" t="str">
        <f ca="1">IF(ISERROR($S986),"",OFFSET('Smelter Reference List'!$I$4,$S986-4,0))</f>
        <v/>
      </c>
      <c r="K986" s="245"/>
      <c r="L986" s="245"/>
      <c r="M986" s="245"/>
      <c r="N986" s="245"/>
      <c r="O986" s="245"/>
      <c r="P986" s="245"/>
      <c r="Q986" s="246"/>
      <c r="R986" s="233"/>
      <c r="S986" s="234" t="e">
        <f>IF(C986="",NA(),MATCH($B986&amp;$C986,'Smelter Reference List'!$J:$J,0))</f>
        <v>#N/A</v>
      </c>
      <c r="T986" s="235"/>
      <c r="U986" s="235">
        <f t="shared" ca="1" si="32"/>
        <v>0</v>
      </c>
      <c r="V986" s="235"/>
      <c r="W986" s="235"/>
      <c r="Y986" s="228" t="str">
        <f t="shared" si="33"/>
        <v/>
      </c>
    </row>
    <row r="987" spans="1:25" s="228" customFormat="1" ht="20.25">
      <c r="A987" s="257"/>
      <c r="B987" s="232" t="str">
        <f>IF(LEN(A987)=0,"",INDEX('Smelter Reference List'!$A:$A,MATCH($A987,'Smelter Reference List'!$E:$E,0)))</f>
        <v/>
      </c>
      <c r="C987" s="297" t="str">
        <f>IF(LEN(A987)=0,"",INDEX('Smelter Reference List'!$C:$C,MATCH($A987,'Smelter Reference List'!$E:$E,0)))</f>
        <v/>
      </c>
      <c r="D987" s="161" t="str">
        <f ca="1">IF(ISERROR($S987),"",OFFSET('Smelter Reference List'!$C$4,$S987-4,0)&amp;"")</f>
        <v/>
      </c>
      <c r="E987" s="161" t="str">
        <f ca="1">IF(ISERROR($S987),"",OFFSET('Smelter Reference List'!$D$4,$S987-4,0)&amp;"")</f>
        <v/>
      </c>
      <c r="F987" s="161" t="str">
        <f ca="1">IF(ISERROR($S987),"",OFFSET('Smelter Reference List'!$E$4,$S987-4,0))</f>
        <v/>
      </c>
      <c r="G987" s="161" t="str">
        <f ca="1">IF(C987=$U$4,"Enter smelter details", IF(ISERROR($S987),"",OFFSET('Smelter Reference List'!$F$4,$S987-4,0)))</f>
        <v/>
      </c>
      <c r="H987" s="247" t="str">
        <f ca="1">IF(ISERROR($S987),"",OFFSET('Smelter Reference List'!$G$4,$S987-4,0))</f>
        <v/>
      </c>
      <c r="I987" s="248" t="str">
        <f ca="1">IF(ISERROR($S987),"",OFFSET('Smelter Reference List'!$H$4,$S987-4,0))</f>
        <v/>
      </c>
      <c r="J987" s="248" t="str">
        <f ca="1">IF(ISERROR($S987),"",OFFSET('Smelter Reference List'!$I$4,$S987-4,0))</f>
        <v/>
      </c>
      <c r="K987" s="245"/>
      <c r="L987" s="245"/>
      <c r="M987" s="245"/>
      <c r="N987" s="245"/>
      <c r="O987" s="245"/>
      <c r="P987" s="245"/>
      <c r="Q987" s="246"/>
      <c r="R987" s="233"/>
      <c r="S987" s="234" t="e">
        <f>IF(C987="",NA(),MATCH($B987&amp;$C987,'Smelter Reference List'!$J:$J,0))</f>
        <v>#N/A</v>
      </c>
      <c r="T987" s="235"/>
      <c r="U987" s="235">
        <f t="shared" ca="1" si="32"/>
        <v>0</v>
      </c>
      <c r="V987" s="235"/>
      <c r="W987" s="235"/>
      <c r="Y987" s="228" t="str">
        <f t="shared" si="33"/>
        <v/>
      </c>
    </row>
    <row r="988" spans="1:25" s="228" customFormat="1" ht="20.25">
      <c r="A988" s="257"/>
      <c r="B988" s="232" t="str">
        <f>IF(LEN(A988)=0,"",INDEX('Smelter Reference List'!$A:$A,MATCH($A988,'Smelter Reference List'!$E:$E,0)))</f>
        <v/>
      </c>
      <c r="C988" s="297" t="str">
        <f>IF(LEN(A988)=0,"",INDEX('Smelter Reference List'!$C:$C,MATCH($A988,'Smelter Reference List'!$E:$E,0)))</f>
        <v/>
      </c>
      <c r="D988" s="161" t="str">
        <f ca="1">IF(ISERROR($S988),"",OFFSET('Smelter Reference List'!$C$4,$S988-4,0)&amp;"")</f>
        <v/>
      </c>
      <c r="E988" s="161" t="str">
        <f ca="1">IF(ISERROR($S988),"",OFFSET('Smelter Reference List'!$D$4,$S988-4,0)&amp;"")</f>
        <v/>
      </c>
      <c r="F988" s="161" t="str">
        <f ca="1">IF(ISERROR($S988),"",OFFSET('Smelter Reference List'!$E$4,$S988-4,0))</f>
        <v/>
      </c>
      <c r="G988" s="161" t="str">
        <f ca="1">IF(C988=$U$4,"Enter smelter details", IF(ISERROR($S988),"",OFFSET('Smelter Reference List'!$F$4,$S988-4,0)))</f>
        <v/>
      </c>
      <c r="H988" s="247" t="str">
        <f ca="1">IF(ISERROR($S988),"",OFFSET('Smelter Reference List'!$G$4,$S988-4,0))</f>
        <v/>
      </c>
      <c r="I988" s="248" t="str">
        <f ca="1">IF(ISERROR($S988),"",OFFSET('Smelter Reference List'!$H$4,$S988-4,0))</f>
        <v/>
      </c>
      <c r="J988" s="248" t="str">
        <f ca="1">IF(ISERROR($S988),"",OFFSET('Smelter Reference List'!$I$4,$S988-4,0))</f>
        <v/>
      </c>
      <c r="K988" s="245"/>
      <c r="L988" s="245"/>
      <c r="M988" s="245"/>
      <c r="N988" s="245"/>
      <c r="O988" s="245"/>
      <c r="P988" s="245"/>
      <c r="Q988" s="246"/>
      <c r="R988" s="233"/>
      <c r="S988" s="234" t="e">
        <f>IF(C988="",NA(),MATCH($B988&amp;$C988,'Smelter Reference List'!$J:$J,0))</f>
        <v>#N/A</v>
      </c>
      <c r="T988" s="235"/>
      <c r="U988" s="235">
        <f t="shared" ca="1" si="32"/>
        <v>0</v>
      </c>
      <c r="V988" s="235"/>
      <c r="W988" s="235"/>
      <c r="Y988" s="228" t="str">
        <f t="shared" si="33"/>
        <v/>
      </c>
    </row>
    <row r="989" spans="1:25" s="228" customFormat="1" ht="20.25">
      <c r="A989" s="257"/>
      <c r="B989" s="232" t="str">
        <f>IF(LEN(A989)=0,"",INDEX('Smelter Reference List'!$A:$A,MATCH($A989,'Smelter Reference List'!$E:$E,0)))</f>
        <v/>
      </c>
      <c r="C989" s="297" t="str">
        <f>IF(LEN(A989)=0,"",INDEX('Smelter Reference List'!$C:$C,MATCH($A989,'Smelter Reference List'!$E:$E,0)))</f>
        <v/>
      </c>
      <c r="D989" s="161" t="str">
        <f ca="1">IF(ISERROR($S989),"",OFFSET('Smelter Reference List'!$C$4,$S989-4,0)&amp;"")</f>
        <v/>
      </c>
      <c r="E989" s="161" t="str">
        <f ca="1">IF(ISERROR($S989),"",OFFSET('Smelter Reference List'!$D$4,$S989-4,0)&amp;"")</f>
        <v/>
      </c>
      <c r="F989" s="161" t="str">
        <f ca="1">IF(ISERROR($S989),"",OFFSET('Smelter Reference List'!$E$4,$S989-4,0))</f>
        <v/>
      </c>
      <c r="G989" s="161" t="str">
        <f ca="1">IF(C989=$U$4,"Enter smelter details", IF(ISERROR($S989),"",OFFSET('Smelter Reference List'!$F$4,$S989-4,0)))</f>
        <v/>
      </c>
      <c r="H989" s="247" t="str">
        <f ca="1">IF(ISERROR($S989),"",OFFSET('Smelter Reference List'!$G$4,$S989-4,0))</f>
        <v/>
      </c>
      <c r="I989" s="248" t="str">
        <f ca="1">IF(ISERROR($S989),"",OFFSET('Smelter Reference List'!$H$4,$S989-4,0))</f>
        <v/>
      </c>
      <c r="J989" s="248" t="str">
        <f ca="1">IF(ISERROR($S989),"",OFFSET('Smelter Reference List'!$I$4,$S989-4,0))</f>
        <v/>
      </c>
      <c r="K989" s="245"/>
      <c r="L989" s="245"/>
      <c r="M989" s="245"/>
      <c r="N989" s="245"/>
      <c r="O989" s="245"/>
      <c r="P989" s="245"/>
      <c r="Q989" s="246"/>
      <c r="R989" s="233"/>
      <c r="S989" s="234" t="e">
        <f>IF(C989="",NA(),MATCH($B989&amp;$C989,'Smelter Reference List'!$J:$J,0))</f>
        <v>#N/A</v>
      </c>
      <c r="T989" s="235"/>
      <c r="U989" s="235">
        <f t="shared" ca="1" si="32"/>
        <v>0</v>
      </c>
      <c r="V989" s="235"/>
      <c r="W989" s="235"/>
      <c r="Y989" s="228" t="str">
        <f t="shared" si="33"/>
        <v/>
      </c>
    </row>
    <row r="990" spans="1:25" s="228" customFormat="1" ht="20.25">
      <c r="A990" s="257"/>
      <c r="B990" s="232" t="str">
        <f>IF(LEN(A990)=0,"",INDEX('Smelter Reference List'!$A:$A,MATCH($A990,'Smelter Reference List'!$E:$E,0)))</f>
        <v/>
      </c>
      <c r="C990" s="297" t="str">
        <f>IF(LEN(A990)=0,"",INDEX('Smelter Reference List'!$C:$C,MATCH($A990,'Smelter Reference List'!$E:$E,0)))</f>
        <v/>
      </c>
      <c r="D990" s="161" t="str">
        <f ca="1">IF(ISERROR($S990),"",OFFSET('Smelter Reference List'!$C$4,$S990-4,0)&amp;"")</f>
        <v/>
      </c>
      <c r="E990" s="161" t="str">
        <f ca="1">IF(ISERROR($S990),"",OFFSET('Smelter Reference List'!$D$4,$S990-4,0)&amp;"")</f>
        <v/>
      </c>
      <c r="F990" s="161" t="str">
        <f ca="1">IF(ISERROR($S990),"",OFFSET('Smelter Reference List'!$E$4,$S990-4,0))</f>
        <v/>
      </c>
      <c r="G990" s="161" t="str">
        <f ca="1">IF(C990=$U$4,"Enter smelter details", IF(ISERROR($S990),"",OFFSET('Smelter Reference List'!$F$4,$S990-4,0)))</f>
        <v/>
      </c>
      <c r="H990" s="247" t="str">
        <f ca="1">IF(ISERROR($S990),"",OFFSET('Smelter Reference List'!$G$4,$S990-4,0))</f>
        <v/>
      </c>
      <c r="I990" s="248" t="str">
        <f ca="1">IF(ISERROR($S990),"",OFFSET('Smelter Reference List'!$H$4,$S990-4,0))</f>
        <v/>
      </c>
      <c r="J990" s="248" t="str">
        <f ca="1">IF(ISERROR($S990),"",OFFSET('Smelter Reference List'!$I$4,$S990-4,0))</f>
        <v/>
      </c>
      <c r="K990" s="245"/>
      <c r="L990" s="245"/>
      <c r="M990" s="245"/>
      <c r="N990" s="245"/>
      <c r="O990" s="245"/>
      <c r="P990" s="245"/>
      <c r="Q990" s="246"/>
      <c r="R990" s="233"/>
      <c r="S990" s="234" t="e">
        <f>IF(C990="",NA(),MATCH($B990&amp;$C990,'Smelter Reference List'!$J:$J,0))</f>
        <v>#N/A</v>
      </c>
      <c r="T990" s="235"/>
      <c r="U990" s="235">
        <f t="shared" ca="1" si="32"/>
        <v>0</v>
      </c>
      <c r="V990" s="235"/>
      <c r="W990" s="235"/>
      <c r="Y990" s="228" t="str">
        <f t="shared" si="33"/>
        <v/>
      </c>
    </row>
    <row r="991" spans="1:25" s="228" customFormat="1" ht="20.25">
      <c r="A991" s="257"/>
      <c r="B991" s="232" t="str">
        <f>IF(LEN(A991)=0,"",INDEX('Smelter Reference List'!$A:$A,MATCH($A991,'Smelter Reference List'!$E:$E,0)))</f>
        <v/>
      </c>
      <c r="C991" s="297" t="str">
        <f>IF(LEN(A991)=0,"",INDEX('Smelter Reference List'!$C:$C,MATCH($A991,'Smelter Reference List'!$E:$E,0)))</f>
        <v/>
      </c>
      <c r="D991" s="161" t="str">
        <f ca="1">IF(ISERROR($S991),"",OFFSET('Smelter Reference List'!$C$4,$S991-4,0)&amp;"")</f>
        <v/>
      </c>
      <c r="E991" s="161" t="str">
        <f ca="1">IF(ISERROR($S991),"",OFFSET('Smelter Reference List'!$D$4,$S991-4,0)&amp;"")</f>
        <v/>
      </c>
      <c r="F991" s="161" t="str">
        <f ca="1">IF(ISERROR($S991),"",OFFSET('Smelter Reference List'!$E$4,$S991-4,0))</f>
        <v/>
      </c>
      <c r="G991" s="161" t="str">
        <f ca="1">IF(C991=$U$4,"Enter smelter details", IF(ISERROR($S991),"",OFFSET('Smelter Reference List'!$F$4,$S991-4,0)))</f>
        <v/>
      </c>
      <c r="H991" s="247" t="str">
        <f ca="1">IF(ISERROR($S991),"",OFFSET('Smelter Reference List'!$G$4,$S991-4,0))</f>
        <v/>
      </c>
      <c r="I991" s="248" t="str">
        <f ca="1">IF(ISERROR($S991),"",OFFSET('Smelter Reference List'!$H$4,$S991-4,0))</f>
        <v/>
      </c>
      <c r="J991" s="248" t="str">
        <f ca="1">IF(ISERROR($S991),"",OFFSET('Smelter Reference List'!$I$4,$S991-4,0))</f>
        <v/>
      </c>
      <c r="K991" s="245"/>
      <c r="L991" s="245"/>
      <c r="M991" s="245"/>
      <c r="N991" s="245"/>
      <c r="O991" s="245"/>
      <c r="P991" s="245"/>
      <c r="Q991" s="246"/>
      <c r="R991" s="233"/>
      <c r="S991" s="234" t="e">
        <f>IF(C991="",NA(),MATCH($B991&amp;$C991,'Smelter Reference List'!$J:$J,0))</f>
        <v>#N/A</v>
      </c>
      <c r="T991" s="235"/>
      <c r="U991" s="235">
        <f t="shared" ca="1" si="32"/>
        <v>0</v>
      </c>
      <c r="V991" s="235"/>
      <c r="W991" s="235"/>
      <c r="Y991" s="228" t="str">
        <f t="shared" si="33"/>
        <v/>
      </c>
    </row>
    <row r="992" spans="1:25" s="228" customFormat="1" ht="20.25">
      <c r="A992" s="257"/>
      <c r="B992" s="232" t="str">
        <f>IF(LEN(A992)=0,"",INDEX('Smelter Reference List'!$A:$A,MATCH($A992,'Smelter Reference List'!$E:$E,0)))</f>
        <v/>
      </c>
      <c r="C992" s="297" t="str">
        <f>IF(LEN(A992)=0,"",INDEX('Smelter Reference List'!$C:$C,MATCH($A992,'Smelter Reference List'!$E:$E,0)))</f>
        <v/>
      </c>
      <c r="D992" s="161" t="str">
        <f ca="1">IF(ISERROR($S992),"",OFFSET('Smelter Reference List'!$C$4,$S992-4,0)&amp;"")</f>
        <v/>
      </c>
      <c r="E992" s="161" t="str">
        <f ca="1">IF(ISERROR($S992),"",OFFSET('Smelter Reference List'!$D$4,$S992-4,0)&amp;"")</f>
        <v/>
      </c>
      <c r="F992" s="161" t="str">
        <f ca="1">IF(ISERROR($S992),"",OFFSET('Smelter Reference List'!$E$4,$S992-4,0))</f>
        <v/>
      </c>
      <c r="G992" s="161" t="str">
        <f ca="1">IF(C992=$U$4,"Enter smelter details", IF(ISERROR($S992),"",OFFSET('Smelter Reference List'!$F$4,$S992-4,0)))</f>
        <v/>
      </c>
      <c r="H992" s="247" t="str">
        <f ca="1">IF(ISERROR($S992),"",OFFSET('Smelter Reference List'!$G$4,$S992-4,0))</f>
        <v/>
      </c>
      <c r="I992" s="248" t="str">
        <f ca="1">IF(ISERROR($S992),"",OFFSET('Smelter Reference List'!$H$4,$S992-4,0))</f>
        <v/>
      </c>
      <c r="J992" s="248" t="str">
        <f ca="1">IF(ISERROR($S992),"",OFFSET('Smelter Reference List'!$I$4,$S992-4,0))</f>
        <v/>
      </c>
      <c r="K992" s="245"/>
      <c r="L992" s="245"/>
      <c r="M992" s="245"/>
      <c r="N992" s="245"/>
      <c r="O992" s="245"/>
      <c r="P992" s="245"/>
      <c r="Q992" s="246"/>
      <c r="R992" s="233"/>
      <c r="S992" s="234" t="e">
        <f>IF(C992="",NA(),MATCH($B992&amp;$C992,'Smelter Reference List'!$J:$J,0))</f>
        <v>#N/A</v>
      </c>
      <c r="T992" s="235"/>
      <c r="U992" s="235">
        <f t="shared" ca="1" si="32"/>
        <v>0</v>
      </c>
      <c r="V992" s="235"/>
      <c r="W992" s="235"/>
      <c r="Y992" s="228" t="str">
        <f t="shared" si="33"/>
        <v/>
      </c>
    </row>
    <row r="993" spans="1:25" s="228" customFormat="1" ht="20.25">
      <c r="A993" s="257"/>
      <c r="B993" s="232" t="str">
        <f>IF(LEN(A993)=0,"",INDEX('Smelter Reference List'!$A:$A,MATCH($A993,'Smelter Reference List'!$E:$E,0)))</f>
        <v/>
      </c>
      <c r="C993" s="297" t="str">
        <f>IF(LEN(A993)=0,"",INDEX('Smelter Reference List'!$C:$C,MATCH($A993,'Smelter Reference List'!$E:$E,0)))</f>
        <v/>
      </c>
      <c r="D993" s="161" t="str">
        <f ca="1">IF(ISERROR($S993),"",OFFSET('Smelter Reference List'!$C$4,$S993-4,0)&amp;"")</f>
        <v/>
      </c>
      <c r="E993" s="161" t="str">
        <f ca="1">IF(ISERROR($S993),"",OFFSET('Smelter Reference List'!$D$4,$S993-4,0)&amp;"")</f>
        <v/>
      </c>
      <c r="F993" s="161" t="str">
        <f ca="1">IF(ISERROR($S993),"",OFFSET('Smelter Reference List'!$E$4,$S993-4,0))</f>
        <v/>
      </c>
      <c r="G993" s="161" t="str">
        <f ca="1">IF(C993=$U$4,"Enter smelter details", IF(ISERROR($S993),"",OFFSET('Smelter Reference List'!$F$4,$S993-4,0)))</f>
        <v/>
      </c>
      <c r="H993" s="247" t="str">
        <f ca="1">IF(ISERROR($S993),"",OFFSET('Smelter Reference List'!$G$4,$S993-4,0))</f>
        <v/>
      </c>
      <c r="I993" s="248" t="str">
        <f ca="1">IF(ISERROR($S993),"",OFFSET('Smelter Reference List'!$H$4,$S993-4,0))</f>
        <v/>
      </c>
      <c r="J993" s="248" t="str">
        <f ca="1">IF(ISERROR($S993),"",OFFSET('Smelter Reference List'!$I$4,$S993-4,0))</f>
        <v/>
      </c>
      <c r="K993" s="245"/>
      <c r="L993" s="245"/>
      <c r="M993" s="245"/>
      <c r="N993" s="245"/>
      <c r="O993" s="245"/>
      <c r="P993" s="245"/>
      <c r="Q993" s="246"/>
      <c r="R993" s="233"/>
      <c r="S993" s="234" t="e">
        <f>IF(C993="",NA(),MATCH($B993&amp;$C993,'Smelter Reference List'!$J:$J,0))</f>
        <v>#N/A</v>
      </c>
      <c r="T993" s="235"/>
      <c r="U993" s="235">
        <f t="shared" ca="1" si="32"/>
        <v>0</v>
      </c>
      <c r="V993" s="235"/>
      <c r="W993" s="235"/>
      <c r="Y993" s="228" t="str">
        <f t="shared" si="33"/>
        <v/>
      </c>
    </row>
    <row r="994" spans="1:25" s="228" customFormat="1" ht="20.25">
      <c r="A994" s="257"/>
      <c r="B994" s="232" t="str">
        <f>IF(LEN(A994)=0,"",INDEX('Smelter Reference List'!$A:$A,MATCH($A994,'Smelter Reference List'!$E:$E,0)))</f>
        <v/>
      </c>
      <c r="C994" s="297" t="str">
        <f>IF(LEN(A994)=0,"",INDEX('Smelter Reference List'!$C:$C,MATCH($A994,'Smelter Reference List'!$E:$E,0)))</f>
        <v/>
      </c>
      <c r="D994" s="161" t="str">
        <f ca="1">IF(ISERROR($S994),"",OFFSET('Smelter Reference List'!$C$4,$S994-4,0)&amp;"")</f>
        <v/>
      </c>
      <c r="E994" s="161" t="str">
        <f ca="1">IF(ISERROR($S994),"",OFFSET('Smelter Reference List'!$D$4,$S994-4,0)&amp;"")</f>
        <v/>
      </c>
      <c r="F994" s="161" t="str">
        <f ca="1">IF(ISERROR($S994),"",OFFSET('Smelter Reference List'!$E$4,$S994-4,0))</f>
        <v/>
      </c>
      <c r="G994" s="161" t="str">
        <f ca="1">IF(C994=$U$4,"Enter smelter details", IF(ISERROR($S994),"",OFFSET('Smelter Reference List'!$F$4,$S994-4,0)))</f>
        <v/>
      </c>
      <c r="H994" s="247" t="str">
        <f ca="1">IF(ISERROR($S994),"",OFFSET('Smelter Reference List'!$G$4,$S994-4,0))</f>
        <v/>
      </c>
      <c r="I994" s="248" t="str">
        <f ca="1">IF(ISERROR($S994),"",OFFSET('Smelter Reference List'!$H$4,$S994-4,0))</f>
        <v/>
      </c>
      <c r="J994" s="248" t="str">
        <f ca="1">IF(ISERROR($S994),"",OFFSET('Smelter Reference List'!$I$4,$S994-4,0))</f>
        <v/>
      </c>
      <c r="K994" s="245"/>
      <c r="L994" s="245"/>
      <c r="M994" s="245"/>
      <c r="N994" s="245"/>
      <c r="O994" s="245"/>
      <c r="P994" s="245"/>
      <c r="Q994" s="246"/>
      <c r="R994" s="233"/>
      <c r="S994" s="234" t="e">
        <f>IF(C994="",NA(),MATCH($B994&amp;$C994,'Smelter Reference List'!$J:$J,0))</f>
        <v>#N/A</v>
      </c>
      <c r="T994" s="235"/>
      <c r="U994" s="235">
        <f t="shared" ca="1" si="32"/>
        <v>0</v>
      </c>
      <c r="V994" s="235"/>
      <c r="W994" s="235"/>
      <c r="Y994" s="228" t="str">
        <f t="shared" si="33"/>
        <v/>
      </c>
    </row>
    <row r="995" spans="1:25" s="228" customFormat="1" ht="20.25">
      <c r="A995" s="257"/>
      <c r="B995" s="232" t="str">
        <f>IF(LEN(A995)=0,"",INDEX('Smelter Reference List'!$A:$A,MATCH($A995,'Smelter Reference List'!$E:$E,0)))</f>
        <v/>
      </c>
      <c r="C995" s="297" t="str">
        <f>IF(LEN(A995)=0,"",INDEX('Smelter Reference List'!$C:$C,MATCH($A995,'Smelter Reference List'!$E:$E,0)))</f>
        <v/>
      </c>
      <c r="D995" s="161" t="str">
        <f ca="1">IF(ISERROR($S995),"",OFFSET('Smelter Reference List'!$C$4,$S995-4,0)&amp;"")</f>
        <v/>
      </c>
      <c r="E995" s="161" t="str">
        <f ca="1">IF(ISERROR($S995),"",OFFSET('Smelter Reference List'!$D$4,$S995-4,0)&amp;"")</f>
        <v/>
      </c>
      <c r="F995" s="161" t="str">
        <f ca="1">IF(ISERROR($S995),"",OFFSET('Smelter Reference List'!$E$4,$S995-4,0))</f>
        <v/>
      </c>
      <c r="G995" s="161" t="str">
        <f ca="1">IF(C995=$U$4,"Enter smelter details", IF(ISERROR($S995),"",OFFSET('Smelter Reference List'!$F$4,$S995-4,0)))</f>
        <v/>
      </c>
      <c r="H995" s="247" t="str">
        <f ca="1">IF(ISERROR($S995),"",OFFSET('Smelter Reference List'!$G$4,$S995-4,0))</f>
        <v/>
      </c>
      <c r="I995" s="248" t="str">
        <f ca="1">IF(ISERROR($S995),"",OFFSET('Smelter Reference List'!$H$4,$S995-4,0))</f>
        <v/>
      </c>
      <c r="J995" s="248" t="str">
        <f ca="1">IF(ISERROR($S995),"",OFFSET('Smelter Reference List'!$I$4,$S995-4,0))</f>
        <v/>
      </c>
      <c r="K995" s="245"/>
      <c r="L995" s="245"/>
      <c r="M995" s="245"/>
      <c r="N995" s="245"/>
      <c r="O995" s="245"/>
      <c r="P995" s="245"/>
      <c r="Q995" s="246"/>
      <c r="R995" s="233"/>
      <c r="S995" s="234" t="e">
        <f>IF(C995="",NA(),MATCH($B995&amp;$C995,'Smelter Reference List'!$J:$J,0))</f>
        <v>#N/A</v>
      </c>
      <c r="T995" s="235"/>
      <c r="U995" s="235">
        <f t="shared" ca="1" si="32"/>
        <v>0</v>
      </c>
      <c r="V995" s="235"/>
      <c r="W995" s="235"/>
      <c r="Y995" s="228" t="str">
        <f t="shared" si="33"/>
        <v/>
      </c>
    </row>
    <row r="996" spans="1:25" s="228" customFormat="1" ht="20.25">
      <c r="A996" s="257"/>
      <c r="B996" s="232" t="str">
        <f>IF(LEN(A996)=0,"",INDEX('Smelter Reference List'!$A:$A,MATCH($A996,'Smelter Reference List'!$E:$E,0)))</f>
        <v/>
      </c>
      <c r="C996" s="297" t="str">
        <f>IF(LEN(A996)=0,"",INDEX('Smelter Reference List'!$C:$C,MATCH($A996,'Smelter Reference List'!$E:$E,0)))</f>
        <v/>
      </c>
      <c r="D996" s="161" t="str">
        <f ca="1">IF(ISERROR($S996),"",OFFSET('Smelter Reference List'!$C$4,$S996-4,0)&amp;"")</f>
        <v/>
      </c>
      <c r="E996" s="161" t="str">
        <f ca="1">IF(ISERROR($S996),"",OFFSET('Smelter Reference List'!$D$4,$S996-4,0)&amp;"")</f>
        <v/>
      </c>
      <c r="F996" s="161" t="str">
        <f ca="1">IF(ISERROR($S996),"",OFFSET('Smelter Reference List'!$E$4,$S996-4,0))</f>
        <v/>
      </c>
      <c r="G996" s="161" t="str">
        <f ca="1">IF(C996=$U$4,"Enter smelter details", IF(ISERROR($S996),"",OFFSET('Smelter Reference List'!$F$4,$S996-4,0)))</f>
        <v/>
      </c>
      <c r="H996" s="247" t="str">
        <f ca="1">IF(ISERROR($S996),"",OFFSET('Smelter Reference List'!$G$4,$S996-4,0))</f>
        <v/>
      </c>
      <c r="I996" s="248" t="str">
        <f ca="1">IF(ISERROR($S996),"",OFFSET('Smelter Reference List'!$H$4,$S996-4,0))</f>
        <v/>
      </c>
      <c r="J996" s="248" t="str">
        <f ca="1">IF(ISERROR($S996),"",OFFSET('Smelter Reference List'!$I$4,$S996-4,0))</f>
        <v/>
      </c>
      <c r="K996" s="245"/>
      <c r="L996" s="245"/>
      <c r="M996" s="245"/>
      <c r="N996" s="245"/>
      <c r="O996" s="245"/>
      <c r="P996" s="245"/>
      <c r="Q996" s="246"/>
      <c r="R996" s="233"/>
      <c r="S996" s="234" t="e">
        <f>IF(C996="",NA(),MATCH($B996&amp;$C996,'Smelter Reference List'!$J:$J,0))</f>
        <v>#N/A</v>
      </c>
      <c r="T996" s="235"/>
      <c r="U996" s="235">
        <f t="shared" ca="1" si="32"/>
        <v>0</v>
      </c>
      <c r="V996" s="235"/>
      <c r="W996" s="235"/>
      <c r="Y996" s="228" t="str">
        <f t="shared" si="33"/>
        <v/>
      </c>
    </row>
    <row r="997" spans="1:25" s="228" customFormat="1" ht="20.25">
      <c r="A997" s="257"/>
      <c r="B997" s="232" t="str">
        <f>IF(LEN(A997)=0,"",INDEX('Smelter Reference List'!$A:$A,MATCH($A997,'Smelter Reference List'!$E:$E,0)))</f>
        <v/>
      </c>
      <c r="C997" s="297" t="str">
        <f>IF(LEN(A997)=0,"",INDEX('Smelter Reference List'!$C:$C,MATCH($A997,'Smelter Reference List'!$E:$E,0)))</f>
        <v/>
      </c>
      <c r="D997" s="161" t="str">
        <f ca="1">IF(ISERROR($S997),"",OFFSET('Smelter Reference List'!$C$4,$S997-4,0)&amp;"")</f>
        <v/>
      </c>
      <c r="E997" s="161" t="str">
        <f ca="1">IF(ISERROR($S997),"",OFFSET('Smelter Reference List'!$D$4,$S997-4,0)&amp;"")</f>
        <v/>
      </c>
      <c r="F997" s="161" t="str">
        <f ca="1">IF(ISERROR($S997),"",OFFSET('Smelter Reference List'!$E$4,$S997-4,0))</f>
        <v/>
      </c>
      <c r="G997" s="161" t="str">
        <f ca="1">IF(C997=$U$4,"Enter smelter details", IF(ISERROR($S997),"",OFFSET('Smelter Reference List'!$F$4,$S997-4,0)))</f>
        <v/>
      </c>
      <c r="H997" s="247" t="str">
        <f ca="1">IF(ISERROR($S997),"",OFFSET('Smelter Reference List'!$G$4,$S997-4,0))</f>
        <v/>
      </c>
      <c r="I997" s="248" t="str">
        <f ca="1">IF(ISERROR($S997),"",OFFSET('Smelter Reference List'!$H$4,$S997-4,0))</f>
        <v/>
      </c>
      <c r="J997" s="248" t="str">
        <f ca="1">IF(ISERROR($S997),"",OFFSET('Smelter Reference List'!$I$4,$S997-4,0))</f>
        <v/>
      </c>
      <c r="K997" s="245"/>
      <c r="L997" s="245"/>
      <c r="M997" s="245"/>
      <c r="N997" s="245"/>
      <c r="O997" s="245"/>
      <c r="P997" s="245"/>
      <c r="Q997" s="246"/>
      <c r="R997" s="233"/>
      <c r="S997" s="234" t="e">
        <f>IF(C997="",NA(),MATCH($B997&amp;$C997,'Smelter Reference List'!$J:$J,0))</f>
        <v>#N/A</v>
      </c>
      <c r="T997" s="235"/>
      <c r="U997" s="235">
        <f t="shared" ca="1" si="32"/>
        <v>0</v>
      </c>
      <c r="V997" s="235"/>
      <c r="W997" s="235"/>
      <c r="Y997" s="228" t="str">
        <f t="shared" si="33"/>
        <v/>
      </c>
    </row>
    <row r="998" spans="1:25" s="228" customFormat="1" ht="20.25">
      <c r="A998" s="257"/>
      <c r="B998" s="232" t="str">
        <f>IF(LEN(A998)=0,"",INDEX('Smelter Reference List'!$A:$A,MATCH($A998,'Smelter Reference List'!$E:$E,0)))</f>
        <v/>
      </c>
      <c r="C998" s="297" t="str">
        <f>IF(LEN(A998)=0,"",INDEX('Smelter Reference List'!$C:$C,MATCH($A998,'Smelter Reference List'!$E:$E,0)))</f>
        <v/>
      </c>
      <c r="D998" s="161" t="str">
        <f ca="1">IF(ISERROR($S998),"",OFFSET('Smelter Reference List'!$C$4,$S998-4,0)&amp;"")</f>
        <v/>
      </c>
      <c r="E998" s="161" t="str">
        <f ca="1">IF(ISERROR($S998),"",OFFSET('Smelter Reference List'!$D$4,$S998-4,0)&amp;"")</f>
        <v/>
      </c>
      <c r="F998" s="161" t="str">
        <f ca="1">IF(ISERROR($S998),"",OFFSET('Smelter Reference List'!$E$4,$S998-4,0))</f>
        <v/>
      </c>
      <c r="G998" s="161" t="str">
        <f ca="1">IF(C998=$U$4,"Enter smelter details", IF(ISERROR($S998),"",OFFSET('Smelter Reference List'!$F$4,$S998-4,0)))</f>
        <v/>
      </c>
      <c r="H998" s="247" t="str">
        <f ca="1">IF(ISERROR($S998),"",OFFSET('Smelter Reference List'!$G$4,$S998-4,0))</f>
        <v/>
      </c>
      <c r="I998" s="248" t="str">
        <f ca="1">IF(ISERROR($S998),"",OFFSET('Smelter Reference List'!$H$4,$S998-4,0))</f>
        <v/>
      </c>
      <c r="J998" s="248" t="str">
        <f ca="1">IF(ISERROR($S998),"",OFFSET('Smelter Reference List'!$I$4,$S998-4,0))</f>
        <v/>
      </c>
      <c r="K998" s="245"/>
      <c r="L998" s="245"/>
      <c r="M998" s="245"/>
      <c r="N998" s="245"/>
      <c r="O998" s="245"/>
      <c r="P998" s="245"/>
      <c r="Q998" s="246"/>
      <c r="R998" s="233"/>
      <c r="S998" s="234" t="e">
        <f>IF(C998="",NA(),MATCH($B998&amp;$C998,'Smelter Reference List'!$J:$J,0))</f>
        <v>#N/A</v>
      </c>
      <c r="T998" s="235"/>
      <c r="U998" s="235">
        <f t="shared" ca="1" si="32"/>
        <v>0</v>
      </c>
      <c r="V998" s="235"/>
      <c r="W998" s="235"/>
      <c r="Y998" s="228" t="str">
        <f t="shared" si="33"/>
        <v/>
      </c>
    </row>
    <row r="999" spans="1:25" s="228" customFormat="1" ht="20.25">
      <c r="A999" s="257"/>
      <c r="B999" s="232" t="str">
        <f>IF(LEN(A999)=0,"",INDEX('Smelter Reference List'!$A:$A,MATCH($A999,'Smelter Reference List'!$E:$E,0)))</f>
        <v/>
      </c>
      <c r="C999" s="297" t="str">
        <f>IF(LEN(A999)=0,"",INDEX('Smelter Reference List'!$C:$C,MATCH($A999,'Smelter Reference List'!$E:$E,0)))</f>
        <v/>
      </c>
      <c r="D999" s="161" t="str">
        <f ca="1">IF(ISERROR($S999),"",OFFSET('Smelter Reference List'!$C$4,$S999-4,0)&amp;"")</f>
        <v/>
      </c>
      <c r="E999" s="161" t="str">
        <f ca="1">IF(ISERROR($S999),"",OFFSET('Smelter Reference List'!$D$4,$S999-4,0)&amp;"")</f>
        <v/>
      </c>
      <c r="F999" s="161" t="str">
        <f ca="1">IF(ISERROR($S999),"",OFFSET('Smelter Reference List'!$E$4,$S999-4,0))</f>
        <v/>
      </c>
      <c r="G999" s="161" t="str">
        <f ca="1">IF(C999=$U$4,"Enter smelter details", IF(ISERROR($S999),"",OFFSET('Smelter Reference List'!$F$4,$S999-4,0)))</f>
        <v/>
      </c>
      <c r="H999" s="247" t="str">
        <f ca="1">IF(ISERROR($S999),"",OFFSET('Smelter Reference List'!$G$4,$S999-4,0))</f>
        <v/>
      </c>
      <c r="I999" s="248" t="str">
        <f ca="1">IF(ISERROR($S999),"",OFFSET('Smelter Reference List'!$H$4,$S999-4,0))</f>
        <v/>
      </c>
      <c r="J999" s="248" t="str">
        <f ca="1">IF(ISERROR($S999),"",OFFSET('Smelter Reference List'!$I$4,$S999-4,0))</f>
        <v/>
      </c>
      <c r="K999" s="245"/>
      <c r="L999" s="245"/>
      <c r="M999" s="245"/>
      <c r="N999" s="245"/>
      <c r="O999" s="245"/>
      <c r="P999" s="245"/>
      <c r="Q999" s="246"/>
      <c r="R999" s="233"/>
      <c r="S999" s="234" t="e">
        <f>IF(C999="",NA(),MATCH($B999&amp;$C999,'Smelter Reference List'!$J:$J,0))</f>
        <v>#N/A</v>
      </c>
      <c r="T999" s="235"/>
      <c r="U999" s="235">
        <f t="shared" ca="1" si="32"/>
        <v>0</v>
      </c>
      <c r="V999" s="235"/>
      <c r="W999" s="235"/>
      <c r="Y999" s="228" t="str">
        <f t="shared" si="33"/>
        <v/>
      </c>
    </row>
    <row r="1000" spans="1:25" s="228" customFormat="1" ht="20.25">
      <c r="A1000" s="257"/>
      <c r="B1000" s="232" t="str">
        <f>IF(LEN(A1000)=0,"",INDEX('Smelter Reference List'!$A:$A,MATCH($A1000,'Smelter Reference List'!$E:$E,0)))</f>
        <v/>
      </c>
      <c r="C1000" s="297" t="str">
        <f>IF(LEN(A1000)=0,"",INDEX('Smelter Reference List'!$C:$C,MATCH($A1000,'Smelter Reference List'!$E:$E,0)))</f>
        <v/>
      </c>
      <c r="D1000" s="161" t="str">
        <f ca="1">IF(ISERROR($S1000),"",OFFSET('Smelter Reference List'!$C$4,$S1000-4,0)&amp;"")</f>
        <v/>
      </c>
      <c r="E1000" s="161" t="str">
        <f ca="1">IF(ISERROR($S1000),"",OFFSET('Smelter Reference List'!$D$4,$S1000-4,0)&amp;"")</f>
        <v/>
      </c>
      <c r="F1000" s="161" t="str">
        <f ca="1">IF(ISERROR($S1000),"",OFFSET('Smelter Reference List'!$E$4,$S1000-4,0))</f>
        <v/>
      </c>
      <c r="G1000" s="161" t="str">
        <f ca="1">IF(C1000=$U$4,"Enter smelter details", IF(ISERROR($S1000),"",OFFSET('Smelter Reference List'!$F$4,$S1000-4,0)))</f>
        <v/>
      </c>
      <c r="H1000" s="247" t="str">
        <f ca="1">IF(ISERROR($S1000),"",OFFSET('Smelter Reference List'!$G$4,$S1000-4,0))</f>
        <v/>
      </c>
      <c r="I1000" s="248" t="str">
        <f ca="1">IF(ISERROR($S1000),"",OFFSET('Smelter Reference List'!$H$4,$S1000-4,0))</f>
        <v/>
      </c>
      <c r="J1000" s="248" t="str">
        <f ca="1">IF(ISERROR($S1000),"",OFFSET('Smelter Reference List'!$I$4,$S1000-4,0))</f>
        <v/>
      </c>
      <c r="K1000" s="245"/>
      <c r="L1000" s="245"/>
      <c r="M1000" s="245"/>
      <c r="N1000" s="245"/>
      <c r="O1000" s="245"/>
      <c r="P1000" s="245"/>
      <c r="Q1000" s="246"/>
      <c r="R1000" s="233"/>
      <c r="S1000" s="234" t="e">
        <f>IF(C1000="",NA(),MATCH($B1000&amp;$C1000,'Smelter Reference List'!$J:$J,0))</f>
        <v>#N/A</v>
      </c>
      <c r="T1000" s="235"/>
      <c r="U1000" s="235">
        <f t="shared" ca="1" si="32"/>
        <v>0</v>
      </c>
      <c r="V1000" s="235"/>
      <c r="W1000" s="235"/>
      <c r="Y1000" s="228" t="str">
        <f t="shared" si="33"/>
        <v/>
      </c>
    </row>
    <row r="1001" spans="1:25" s="228" customFormat="1" ht="20.25">
      <c r="A1001" s="257"/>
      <c r="B1001" s="232" t="str">
        <f>IF(LEN(A1001)=0,"",INDEX('Smelter Reference List'!$A:$A,MATCH($A1001,'Smelter Reference List'!$E:$E,0)))</f>
        <v/>
      </c>
      <c r="C1001" s="297" t="str">
        <f>IF(LEN(A1001)=0,"",INDEX('Smelter Reference List'!$C:$C,MATCH($A1001,'Smelter Reference List'!$E:$E,0)))</f>
        <v/>
      </c>
      <c r="D1001" s="161" t="str">
        <f ca="1">IF(ISERROR($S1001),"",OFFSET('Smelter Reference List'!$C$4,$S1001-4,0)&amp;"")</f>
        <v/>
      </c>
      <c r="E1001" s="161" t="str">
        <f ca="1">IF(ISERROR($S1001),"",OFFSET('Smelter Reference List'!$D$4,$S1001-4,0)&amp;"")</f>
        <v/>
      </c>
      <c r="F1001" s="161" t="str">
        <f ca="1">IF(ISERROR($S1001),"",OFFSET('Smelter Reference List'!$E$4,$S1001-4,0))</f>
        <v/>
      </c>
      <c r="G1001" s="161" t="str">
        <f ca="1">IF(C1001=$U$4,"Enter smelter details", IF(ISERROR($S1001),"",OFFSET('Smelter Reference List'!$F$4,$S1001-4,0)))</f>
        <v/>
      </c>
      <c r="H1001" s="247" t="str">
        <f ca="1">IF(ISERROR($S1001),"",OFFSET('Smelter Reference List'!$G$4,$S1001-4,0))</f>
        <v/>
      </c>
      <c r="I1001" s="248" t="str">
        <f ca="1">IF(ISERROR($S1001),"",OFFSET('Smelter Reference List'!$H$4,$S1001-4,0))</f>
        <v/>
      </c>
      <c r="J1001" s="248" t="str">
        <f ca="1">IF(ISERROR($S1001),"",OFFSET('Smelter Reference List'!$I$4,$S1001-4,0))</f>
        <v/>
      </c>
      <c r="K1001" s="245"/>
      <c r="L1001" s="245"/>
      <c r="M1001" s="245"/>
      <c r="N1001" s="245"/>
      <c r="O1001" s="245"/>
      <c r="P1001" s="245"/>
      <c r="Q1001" s="246"/>
      <c r="R1001" s="233"/>
      <c r="S1001" s="234" t="e">
        <f>IF(C1001="",NA(),MATCH($B1001&amp;$C1001,'Smelter Reference List'!$J:$J,0))</f>
        <v>#N/A</v>
      </c>
      <c r="T1001" s="235"/>
      <c r="U1001" s="235">
        <f t="shared" ca="1" si="32"/>
        <v>0</v>
      </c>
      <c r="V1001" s="235"/>
      <c r="W1001" s="235"/>
      <c r="Y1001" s="228" t="str">
        <f t="shared" si="33"/>
        <v/>
      </c>
    </row>
    <row r="1002" spans="1:25" s="228" customFormat="1" ht="20.25">
      <c r="A1002" s="257"/>
      <c r="B1002" s="232" t="str">
        <f>IF(LEN(A1002)=0,"",INDEX('Smelter Reference List'!$A:$A,MATCH($A1002,'Smelter Reference List'!$E:$E,0)))</f>
        <v/>
      </c>
      <c r="C1002" s="297" t="str">
        <f>IF(LEN(A1002)=0,"",INDEX('Smelter Reference List'!$C:$C,MATCH($A1002,'Smelter Reference List'!$E:$E,0)))</f>
        <v/>
      </c>
      <c r="D1002" s="161" t="str">
        <f ca="1">IF(ISERROR($S1002),"",OFFSET('Smelter Reference List'!$C$4,$S1002-4,0)&amp;"")</f>
        <v/>
      </c>
      <c r="E1002" s="161" t="str">
        <f ca="1">IF(ISERROR($S1002),"",OFFSET('Smelter Reference List'!$D$4,$S1002-4,0)&amp;"")</f>
        <v/>
      </c>
      <c r="F1002" s="161" t="str">
        <f ca="1">IF(ISERROR($S1002),"",OFFSET('Smelter Reference List'!$E$4,$S1002-4,0))</f>
        <v/>
      </c>
      <c r="G1002" s="161" t="str">
        <f ca="1">IF(C1002=$U$4,"Enter smelter details", IF(ISERROR($S1002),"",OFFSET('Smelter Reference List'!$F$4,$S1002-4,0)))</f>
        <v/>
      </c>
      <c r="H1002" s="247" t="str">
        <f ca="1">IF(ISERROR($S1002),"",OFFSET('Smelter Reference List'!$G$4,$S1002-4,0))</f>
        <v/>
      </c>
      <c r="I1002" s="248" t="str">
        <f ca="1">IF(ISERROR($S1002),"",OFFSET('Smelter Reference List'!$H$4,$S1002-4,0))</f>
        <v/>
      </c>
      <c r="J1002" s="248" t="str">
        <f ca="1">IF(ISERROR($S1002),"",OFFSET('Smelter Reference List'!$I$4,$S1002-4,0))</f>
        <v/>
      </c>
      <c r="K1002" s="245"/>
      <c r="L1002" s="245"/>
      <c r="M1002" s="245"/>
      <c r="N1002" s="245"/>
      <c r="O1002" s="245"/>
      <c r="P1002" s="245"/>
      <c r="Q1002" s="246"/>
      <c r="R1002" s="233"/>
      <c r="S1002" s="234" t="e">
        <f>IF(C1002="",NA(),MATCH($B1002&amp;$C1002,'Smelter Reference List'!$J:$J,0))</f>
        <v>#N/A</v>
      </c>
      <c r="T1002" s="235"/>
      <c r="U1002" s="235">
        <f t="shared" ca="1" si="32"/>
        <v>0</v>
      </c>
      <c r="V1002" s="235"/>
      <c r="W1002" s="235"/>
      <c r="Y1002" s="228" t="str">
        <f t="shared" si="33"/>
        <v/>
      </c>
    </row>
    <row r="1003" spans="1:25" s="228" customFormat="1" ht="20.25">
      <c r="A1003" s="257"/>
      <c r="B1003" s="232" t="str">
        <f>IF(LEN(A1003)=0,"",INDEX('Smelter Reference List'!$A:$A,MATCH($A1003,'Smelter Reference List'!$E:$E,0)))</f>
        <v/>
      </c>
      <c r="C1003" s="297" t="str">
        <f>IF(LEN(A1003)=0,"",INDEX('Smelter Reference List'!$C:$C,MATCH($A1003,'Smelter Reference List'!$E:$E,0)))</f>
        <v/>
      </c>
      <c r="D1003" s="161" t="str">
        <f ca="1">IF(ISERROR($S1003),"",OFFSET('Smelter Reference List'!$C$4,$S1003-4,0)&amp;"")</f>
        <v/>
      </c>
      <c r="E1003" s="161" t="str">
        <f ca="1">IF(ISERROR($S1003),"",OFFSET('Smelter Reference List'!$D$4,$S1003-4,0)&amp;"")</f>
        <v/>
      </c>
      <c r="F1003" s="161" t="str">
        <f ca="1">IF(ISERROR($S1003),"",OFFSET('Smelter Reference List'!$E$4,$S1003-4,0))</f>
        <v/>
      </c>
      <c r="G1003" s="161" t="str">
        <f ca="1">IF(C1003=$U$4,"Enter smelter details", IF(ISERROR($S1003),"",OFFSET('Smelter Reference List'!$F$4,$S1003-4,0)))</f>
        <v/>
      </c>
      <c r="H1003" s="247" t="str">
        <f ca="1">IF(ISERROR($S1003),"",OFFSET('Smelter Reference List'!$G$4,$S1003-4,0))</f>
        <v/>
      </c>
      <c r="I1003" s="248" t="str">
        <f ca="1">IF(ISERROR($S1003),"",OFFSET('Smelter Reference List'!$H$4,$S1003-4,0))</f>
        <v/>
      </c>
      <c r="J1003" s="248" t="str">
        <f ca="1">IF(ISERROR($S1003),"",OFFSET('Smelter Reference List'!$I$4,$S1003-4,0))</f>
        <v/>
      </c>
      <c r="K1003" s="245"/>
      <c r="L1003" s="245"/>
      <c r="M1003" s="245"/>
      <c r="N1003" s="245"/>
      <c r="O1003" s="245"/>
      <c r="P1003" s="245"/>
      <c r="Q1003" s="246"/>
      <c r="R1003" s="233"/>
      <c r="S1003" s="234" t="e">
        <f>IF(C1003="",NA(),MATCH($B1003&amp;$C1003,'Smelter Reference List'!$J:$J,0))</f>
        <v>#N/A</v>
      </c>
      <c r="T1003" s="235"/>
      <c r="U1003" s="235">
        <f t="shared" ca="1" si="32"/>
        <v>0</v>
      </c>
      <c r="V1003" s="235"/>
      <c r="W1003" s="235"/>
      <c r="Y1003" s="228" t="str">
        <f t="shared" si="33"/>
        <v/>
      </c>
    </row>
    <row r="1004" spans="1:25" s="228" customFormat="1" ht="20.25">
      <c r="A1004" s="257"/>
      <c r="B1004" s="232" t="str">
        <f>IF(LEN(A1004)=0,"",INDEX('Smelter Reference List'!$A:$A,MATCH($A1004,'Smelter Reference List'!$E:$E,0)))</f>
        <v/>
      </c>
      <c r="C1004" s="297" t="str">
        <f>IF(LEN(A1004)=0,"",INDEX('Smelter Reference List'!$C:$C,MATCH($A1004,'Smelter Reference List'!$E:$E,0)))</f>
        <v/>
      </c>
      <c r="D1004" s="161" t="str">
        <f ca="1">IF(ISERROR($S1004),"",OFFSET('Smelter Reference List'!$C$4,$S1004-4,0)&amp;"")</f>
        <v/>
      </c>
      <c r="E1004" s="161" t="str">
        <f ca="1">IF(ISERROR($S1004),"",OFFSET('Smelter Reference List'!$D$4,$S1004-4,0)&amp;"")</f>
        <v/>
      </c>
      <c r="F1004" s="161" t="str">
        <f ca="1">IF(ISERROR($S1004),"",OFFSET('Smelter Reference List'!$E$4,$S1004-4,0))</f>
        <v/>
      </c>
      <c r="G1004" s="161" t="str">
        <f ca="1">IF(C1004=$U$4,"Enter smelter details", IF(ISERROR($S1004),"",OFFSET('Smelter Reference List'!$F$4,$S1004-4,0)))</f>
        <v/>
      </c>
      <c r="H1004" s="247" t="str">
        <f ca="1">IF(ISERROR($S1004),"",OFFSET('Smelter Reference List'!$G$4,$S1004-4,0))</f>
        <v/>
      </c>
      <c r="I1004" s="248" t="str">
        <f ca="1">IF(ISERROR($S1004),"",OFFSET('Smelter Reference List'!$H$4,$S1004-4,0))</f>
        <v/>
      </c>
      <c r="J1004" s="248" t="str">
        <f ca="1">IF(ISERROR($S1004),"",OFFSET('Smelter Reference List'!$I$4,$S1004-4,0))</f>
        <v/>
      </c>
      <c r="K1004" s="245"/>
      <c r="L1004" s="245"/>
      <c r="M1004" s="245"/>
      <c r="N1004" s="245"/>
      <c r="O1004" s="245"/>
      <c r="P1004" s="245"/>
      <c r="Q1004" s="246"/>
      <c r="R1004" s="233"/>
      <c r="S1004" s="234" t="e">
        <f>IF(C1004="",NA(),MATCH($B1004&amp;$C1004,'Smelter Reference List'!$J:$J,0))</f>
        <v>#N/A</v>
      </c>
      <c r="T1004" s="235"/>
      <c r="U1004" s="235">
        <f t="shared" ca="1" si="32"/>
        <v>0</v>
      </c>
      <c r="V1004" s="235"/>
      <c r="W1004" s="235"/>
      <c r="Y1004" s="228" t="str">
        <f t="shared" si="33"/>
        <v/>
      </c>
    </row>
    <row r="1005" spans="1:25" s="228" customFormat="1" ht="20.25">
      <c r="A1005" s="257"/>
      <c r="B1005" s="232" t="str">
        <f>IF(LEN(A1005)=0,"",INDEX('Smelter Reference List'!$A:$A,MATCH($A1005,'Smelter Reference List'!$E:$E,0)))</f>
        <v/>
      </c>
      <c r="C1005" s="297" t="str">
        <f>IF(LEN(A1005)=0,"",INDEX('Smelter Reference List'!$C:$C,MATCH($A1005,'Smelter Reference List'!$E:$E,0)))</f>
        <v/>
      </c>
      <c r="D1005" s="161" t="str">
        <f ca="1">IF(ISERROR($S1005),"",OFFSET('Smelter Reference List'!$C$4,$S1005-4,0)&amp;"")</f>
        <v/>
      </c>
      <c r="E1005" s="161" t="str">
        <f ca="1">IF(ISERROR($S1005),"",OFFSET('Smelter Reference List'!$D$4,$S1005-4,0)&amp;"")</f>
        <v/>
      </c>
      <c r="F1005" s="161" t="str">
        <f ca="1">IF(ISERROR($S1005),"",OFFSET('Smelter Reference List'!$E$4,$S1005-4,0))</f>
        <v/>
      </c>
      <c r="G1005" s="161" t="str">
        <f ca="1">IF(C1005=$U$4,"Enter smelter details", IF(ISERROR($S1005),"",OFFSET('Smelter Reference List'!$F$4,$S1005-4,0)))</f>
        <v/>
      </c>
      <c r="H1005" s="247" t="str">
        <f ca="1">IF(ISERROR($S1005),"",OFFSET('Smelter Reference List'!$G$4,$S1005-4,0))</f>
        <v/>
      </c>
      <c r="I1005" s="248" t="str">
        <f ca="1">IF(ISERROR($S1005),"",OFFSET('Smelter Reference List'!$H$4,$S1005-4,0))</f>
        <v/>
      </c>
      <c r="J1005" s="248" t="str">
        <f ca="1">IF(ISERROR($S1005),"",OFFSET('Smelter Reference List'!$I$4,$S1005-4,0))</f>
        <v/>
      </c>
      <c r="K1005" s="245"/>
      <c r="L1005" s="245"/>
      <c r="M1005" s="245"/>
      <c r="N1005" s="245"/>
      <c r="O1005" s="245"/>
      <c r="P1005" s="245"/>
      <c r="Q1005" s="246"/>
      <c r="R1005" s="233"/>
      <c r="S1005" s="234" t="e">
        <f>IF(C1005="",NA(),MATCH($B1005&amp;$C1005,'Smelter Reference List'!$J:$J,0))</f>
        <v>#N/A</v>
      </c>
      <c r="T1005" s="235"/>
      <c r="U1005" s="235">
        <f t="shared" ca="1" si="32"/>
        <v>0</v>
      </c>
      <c r="V1005" s="235"/>
      <c r="W1005" s="235"/>
      <c r="Y1005" s="228" t="str">
        <f t="shared" si="33"/>
        <v/>
      </c>
    </row>
    <row r="1006" spans="1:25" s="228" customFormat="1" ht="20.25">
      <c r="A1006" s="257"/>
      <c r="B1006" s="232" t="str">
        <f>IF(LEN(A1006)=0,"",INDEX('Smelter Reference List'!$A:$A,MATCH($A1006,'Smelter Reference List'!$E:$E,0)))</f>
        <v/>
      </c>
      <c r="C1006" s="297" t="str">
        <f>IF(LEN(A1006)=0,"",INDEX('Smelter Reference List'!$C:$C,MATCH($A1006,'Smelter Reference List'!$E:$E,0)))</f>
        <v/>
      </c>
      <c r="D1006" s="161" t="str">
        <f ca="1">IF(ISERROR($S1006),"",OFFSET('Smelter Reference List'!$C$4,$S1006-4,0)&amp;"")</f>
        <v/>
      </c>
      <c r="E1006" s="161" t="str">
        <f ca="1">IF(ISERROR($S1006),"",OFFSET('Smelter Reference List'!$D$4,$S1006-4,0)&amp;"")</f>
        <v/>
      </c>
      <c r="F1006" s="161" t="str">
        <f ca="1">IF(ISERROR($S1006),"",OFFSET('Smelter Reference List'!$E$4,$S1006-4,0))</f>
        <v/>
      </c>
      <c r="G1006" s="161" t="str">
        <f ca="1">IF(C1006=$U$4,"Enter smelter details", IF(ISERROR($S1006),"",OFFSET('Smelter Reference List'!$F$4,$S1006-4,0)))</f>
        <v/>
      </c>
      <c r="H1006" s="247" t="str">
        <f ca="1">IF(ISERROR($S1006),"",OFFSET('Smelter Reference List'!$G$4,$S1006-4,0))</f>
        <v/>
      </c>
      <c r="I1006" s="248" t="str">
        <f ca="1">IF(ISERROR($S1006),"",OFFSET('Smelter Reference List'!$H$4,$S1006-4,0))</f>
        <v/>
      </c>
      <c r="J1006" s="248" t="str">
        <f ca="1">IF(ISERROR($S1006),"",OFFSET('Smelter Reference List'!$I$4,$S1006-4,0))</f>
        <v/>
      </c>
      <c r="K1006" s="245"/>
      <c r="L1006" s="245"/>
      <c r="M1006" s="245"/>
      <c r="N1006" s="245"/>
      <c r="O1006" s="245"/>
      <c r="P1006" s="245"/>
      <c r="Q1006" s="246"/>
      <c r="R1006" s="233"/>
      <c r="S1006" s="234" t="e">
        <f>IF(C1006="",NA(),MATCH($B1006&amp;$C1006,'Smelter Reference List'!$J:$J,0))</f>
        <v>#N/A</v>
      </c>
      <c r="T1006" s="235"/>
      <c r="U1006" s="235">
        <f t="shared" ca="1" si="32"/>
        <v>0</v>
      </c>
      <c r="V1006" s="235"/>
      <c r="W1006" s="235"/>
      <c r="Y1006" s="228" t="str">
        <f t="shared" si="33"/>
        <v/>
      </c>
    </row>
    <row r="1007" spans="1:25" s="228" customFormat="1" ht="20.25">
      <c r="A1007" s="257"/>
      <c r="B1007" s="232" t="str">
        <f>IF(LEN(A1007)=0,"",INDEX('Smelter Reference List'!$A:$A,MATCH($A1007,'Smelter Reference List'!$E:$E,0)))</f>
        <v/>
      </c>
      <c r="C1007" s="297" t="str">
        <f>IF(LEN(A1007)=0,"",INDEX('Smelter Reference List'!$C:$C,MATCH($A1007,'Smelter Reference List'!$E:$E,0)))</f>
        <v/>
      </c>
      <c r="D1007" s="161" t="str">
        <f ca="1">IF(ISERROR($S1007),"",OFFSET('Smelter Reference List'!$C$4,$S1007-4,0)&amp;"")</f>
        <v/>
      </c>
      <c r="E1007" s="161" t="str">
        <f ca="1">IF(ISERROR($S1007),"",OFFSET('Smelter Reference List'!$D$4,$S1007-4,0)&amp;"")</f>
        <v/>
      </c>
      <c r="F1007" s="161" t="str">
        <f ca="1">IF(ISERROR($S1007),"",OFFSET('Smelter Reference List'!$E$4,$S1007-4,0))</f>
        <v/>
      </c>
      <c r="G1007" s="161" t="str">
        <f ca="1">IF(C1007=$U$4,"Enter smelter details", IF(ISERROR($S1007),"",OFFSET('Smelter Reference List'!$F$4,$S1007-4,0)))</f>
        <v/>
      </c>
      <c r="H1007" s="247" t="str">
        <f ca="1">IF(ISERROR($S1007),"",OFFSET('Smelter Reference List'!$G$4,$S1007-4,0))</f>
        <v/>
      </c>
      <c r="I1007" s="248" t="str">
        <f ca="1">IF(ISERROR($S1007),"",OFFSET('Smelter Reference List'!$H$4,$S1007-4,0))</f>
        <v/>
      </c>
      <c r="J1007" s="248" t="str">
        <f ca="1">IF(ISERROR($S1007),"",OFFSET('Smelter Reference List'!$I$4,$S1007-4,0))</f>
        <v/>
      </c>
      <c r="K1007" s="245"/>
      <c r="L1007" s="245"/>
      <c r="M1007" s="245"/>
      <c r="N1007" s="245"/>
      <c r="O1007" s="245"/>
      <c r="P1007" s="245"/>
      <c r="Q1007" s="246"/>
      <c r="R1007" s="233"/>
      <c r="S1007" s="234" t="e">
        <f>IF(C1007="",NA(),MATCH($B1007&amp;$C1007,'Smelter Reference List'!$J:$J,0))</f>
        <v>#N/A</v>
      </c>
      <c r="T1007" s="235"/>
      <c r="U1007" s="235">
        <f t="shared" ca="1" si="32"/>
        <v>0</v>
      </c>
      <c r="V1007" s="235"/>
      <c r="W1007" s="235"/>
      <c r="Y1007" s="228" t="str">
        <f t="shared" si="33"/>
        <v/>
      </c>
    </row>
    <row r="1008" spans="1:25" s="228" customFormat="1" ht="20.25">
      <c r="A1008" s="257"/>
      <c r="B1008" s="232" t="str">
        <f>IF(LEN(A1008)=0,"",INDEX('Smelter Reference List'!$A:$A,MATCH($A1008,'Smelter Reference List'!$E:$E,0)))</f>
        <v/>
      </c>
      <c r="C1008" s="297" t="str">
        <f>IF(LEN(A1008)=0,"",INDEX('Smelter Reference List'!$C:$C,MATCH($A1008,'Smelter Reference List'!$E:$E,0)))</f>
        <v/>
      </c>
      <c r="D1008" s="161" t="str">
        <f ca="1">IF(ISERROR($S1008),"",OFFSET('Smelter Reference List'!$C$4,$S1008-4,0)&amp;"")</f>
        <v/>
      </c>
      <c r="E1008" s="161" t="str">
        <f ca="1">IF(ISERROR($S1008),"",OFFSET('Smelter Reference List'!$D$4,$S1008-4,0)&amp;"")</f>
        <v/>
      </c>
      <c r="F1008" s="161" t="str">
        <f ca="1">IF(ISERROR($S1008),"",OFFSET('Smelter Reference List'!$E$4,$S1008-4,0))</f>
        <v/>
      </c>
      <c r="G1008" s="161" t="str">
        <f ca="1">IF(C1008=$U$4,"Enter smelter details", IF(ISERROR($S1008),"",OFFSET('Smelter Reference List'!$F$4,$S1008-4,0)))</f>
        <v/>
      </c>
      <c r="H1008" s="247" t="str">
        <f ca="1">IF(ISERROR($S1008),"",OFFSET('Smelter Reference List'!$G$4,$S1008-4,0))</f>
        <v/>
      </c>
      <c r="I1008" s="248" t="str">
        <f ca="1">IF(ISERROR($S1008),"",OFFSET('Smelter Reference List'!$H$4,$S1008-4,0))</f>
        <v/>
      </c>
      <c r="J1008" s="248" t="str">
        <f ca="1">IF(ISERROR($S1008),"",OFFSET('Smelter Reference List'!$I$4,$S1008-4,0))</f>
        <v/>
      </c>
      <c r="K1008" s="245"/>
      <c r="L1008" s="245"/>
      <c r="M1008" s="245"/>
      <c r="N1008" s="245"/>
      <c r="O1008" s="245"/>
      <c r="P1008" s="245"/>
      <c r="Q1008" s="246"/>
      <c r="R1008" s="233"/>
      <c r="S1008" s="234" t="e">
        <f>IF(C1008="",NA(),MATCH($B1008&amp;$C1008,'Smelter Reference List'!$J:$J,0))</f>
        <v>#N/A</v>
      </c>
      <c r="T1008" s="235"/>
      <c r="U1008" s="235">
        <f t="shared" ca="1" si="32"/>
        <v>0</v>
      </c>
      <c r="V1008" s="235"/>
      <c r="W1008" s="235"/>
      <c r="Y1008" s="228" t="str">
        <f t="shared" si="33"/>
        <v/>
      </c>
    </row>
    <row r="1009" spans="1:25" s="228" customFormat="1" ht="20.25">
      <c r="A1009" s="257"/>
      <c r="B1009" s="232" t="str">
        <f>IF(LEN(A1009)=0,"",INDEX('Smelter Reference List'!$A:$A,MATCH($A1009,'Smelter Reference List'!$E:$E,0)))</f>
        <v/>
      </c>
      <c r="C1009" s="297" t="str">
        <f>IF(LEN(A1009)=0,"",INDEX('Smelter Reference List'!$C:$C,MATCH($A1009,'Smelter Reference List'!$E:$E,0)))</f>
        <v/>
      </c>
      <c r="D1009" s="161" t="str">
        <f ca="1">IF(ISERROR($S1009),"",OFFSET('Smelter Reference List'!$C$4,$S1009-4,0)&amp;"")</f>
        <v/>
      </c>
      <c r="E1009" s="161" t="str">
        <f ca="1">IF(ISERROR($S1009),"",OFFSET('Smelter Reference List'!$D$4,$S1009-4,0)&amp;"")</f>
        <v/>
      </c>
      <c r="F1009" s="161" t="str">
        <f ca="1">IF(ISERROR($S1009),"",OFFSET('Smelter Reference List'!$E$4,$S1009-4,0))</f>
        <v/>
      </c>
      <c r="G1009" s="161" t="str">
        <f ca="1">IF(C1009=$U$4,"Enter smelter details", IF(ISERROR($S1009),"",OFFSET('Smelter Reference List'!$F$4,$S1009-4,0)))</f>
        <v/>
      </c>
      <c r="H1009" s="247" t="str">
        <f ca="1">IF(ISERROR($S1009),"",OFFSET('Smelter Reference List'!$G$4,$S1009-4,0))</f>
        <v/>
      </c>
      <c r="I1009" s="248" t="str">
        <f ca="1">IF(ISERROR($S1009),"",OFFSET('Smelter Reference List'!$H$4,$S1009-4,0))</f>
        <v/>
      </c>
      <c r="J1009" s="248" t="str">
        <f ca="1">IF(ISERROR($S1009),"",OFFSET('Smelter Reference List'!$I$4,$S1009-4,0))</f>
        <v/>
      </c>
      <c r="K1009" s="245"/>
      <c r="L1009" s="245"/>
      <c r="M1009" s="245"/>
      <c r="N1009" s="245"/>
      <c r="O1009" s="245"/>
      <c r="P1009" s="245"/>
      <c r="Q1009" s="246"/>
      <c r="R1009" s="233"/>
      <c r="S1009" s="234" t="e">
        <f>IF(C1009="",NA(),MATCH($B1009&amp;$C1009,'Smelter Reference List'!$J:$J,0))</f>
        <v>#N/A</v>
      </c>
      <c r="T1009" s="235"/>
      <c r="U1009" s="235">
        <f t="shared" ca="1" si="32"/>
        <v>0</v>
      </c>
      <c r="V1009" s="235"/>
      <c r="W1009" s="235"/>
      <c r="Y1009" s="228" t="str">
        <f t="shared" si="33"/>
        <v/>
      </c>
    </row>
    <row r="1010" spans="1:25" s="228" customFormat="1" ht="20.25">
      <c r="A1010" s="257"/>
      <c r="B1010" s="232" t="str">
        <f>IF(LEN(A1010)=0,"",INDEX('Smelter Reference List'!$A:$A,MATCH($A1010,'Smelter Reference List'!$E:$E,0)))</f>
        <v/>
      </c>
      <c r="C1010" s="297" t="str">
        <f>IF(LEN(A1010)=0,"",INDEX('Smelter Reference List'!$C:$C,MATCH($A1010,'Smelter Reference List'!$E:$E,0)))</f>
        <v/>
      </c>
      <c r="D1010" s="161" t="str">
        <f ca="1">IF(ISERROR($S1010),"",OFFSET('Smelter Reference List'!$C$4,$S1010-4,0)&amp;"")</f>
        <v/>
      </c>
      <c r="E1010" s="161" t="str">
        <f ca="1">IF(ISERROR($S1010),"",OFFSET('Smelter Reference List'!$D$4,$S1010-4,0)&amp;"")</f>
        <v/>
      </c>
      <c r="F1010" s="161" t="str">
        <f ca="1">IF(ISERROR($S1010),"",OFFSET('Smelter Reference List'!$E$4,$S1010-4,0))</f>
        <v/>
      </c>
      <c r="G1010" s="161" t="str">
        <f ca="1">IF(C1010=$U$4,"Enter smelter details", IF(ISERROR($S1010),"",OFFSET('Smelter Reference List'!$F$4,$S1010-4,0)))</f>
        <v/>
      </c>
      <c r="H1010" s="247" t="str">
        <f ca="1">IF(ISERROR($S1010),"",OFFSET('Smelter Reference List'!$G$4,$S1010-4,0))</f>
        <v/>
      </c>
      <c r="I1010" s="248" t="str">
        <f ca="1">IF(ISERROR($S1010),"",OFFSET('Smelter Reference List'!$H$4,$S1010-4,0))</f>
        <v/>
      </c>
      <c r="J1010" s="248" t="str">
        <f ca="1">IF(ISERROR($S1010),"",OFFSET('Smelter Reference List'!$I$4,$S1010-4,0))</f>
        <v/>
      </c>
      <c r="K1010" s="245"/>
      <c r="L1010" s="245"/>
      <c r="M1010" s="245"/>
      <c r="N1010" s="245"/>
      <c r="O1010" s="245"/>
      <c r="P1010" s="245"/>
      <c r="Q1010" s="246"/>
      <c r="R1010" s="233"/>
      <c r="S1010" s="234" t="e">
        <f>IF(C1010="",NA(),MATCH($B1010&amp;$C1010,'Smelter Reference List'!$J:$J,0))</f>
        <v>#N/A</v>
      </c>
      <c r="T1010" s="235"/>
      <c r="U1010" s="235">
        <f t="shared" ca="1" si="32"/>
        <v>0</v>
      </c>
      <c r="V1010" s="235"/>
      <c r="W1010" s="235"/>
      <c r="Y1010" s="228" t="str">
        <f t="shared" si="33"/>
        <v/>
      </c>
    </row>
    <row r="1011" spans="1:25" s="228" customFormat="1" ht="20.25">
      <c r="A1011" s="257"/>
      <c r="B1011" s="232" t="str">
        <f>IF(LEN(A1011)=0,"",INDEX('Smelter Reference List'!$A:$A,MATCH($A1011,'Smelter Reference List'!$E:$E,0)))</f>
        <v/>
      </c>
      <c r="C1011" s="297" t="str">
        <f>IF(LEN(A1011)=0,"",INDEX('Smelter Reference List'!$C:$C,MATCH($A1011,'Smelter Reference List'!$E:$E,0)))</f>
        <v/>
      </c>
      <c r="D1011" s="161" t="str">
        <f ca="1">IF(ISERROR($S1011),"",OFFSET('Smelter Reference List'!$C$4,$S1011-4,0)&amp;"")</f>
        <v/>
      </c>
      <c r="E1011" s="161" t="str">
        <f ca="1">IF(ISERROR($S1011),"",OFFSET('Smelter Reference List'!$D$4,$S1011-4,0)&amp;"")</f>
        <v/>
      </c>
      <c r="F1011" s="161" t="str">
        <f ca="1">IF(ISERROR($S1011),"",OFFSET('Smelter Reference List'!$E$4,$S1011-4,0))</f>
        <v/>
      </c>
      <c r="G1011" s="161" t="str">
        <f ca="1">IF(C1011=$U$4,"Enter smelter details", IF(ISERROR($S1011),"",OFFSET('Smelter Reference List'!$F$4,$S1011-4,0)))</f>
        <v/>
      </c>
      <c r="H1011" s="247" t="str">
        <f ca="1">IF(ISERROR($S1011),"",OFFSET('Smelter Reference List'!$G$4,$S1011-4,0))</f>
        <v/>
      </c>
      <c r="I1011" s="248" t="str">
        <f ca="1">IF(ISERROR($S1011),"",OFFSET('Smelter Reference List'!$H$4,$S1011-4,0))</f>
        <v/>
      </c>
      <c r="J1011" s="248" t="str">
        <f ca="1">IF(ISERROR($S1011),"",OFFSET('Smelter Reference List'!$I$4,$S1011-4,0))</f>
        <v/>
      </c>
      <c r="K1011" s="245"/>
      <c r="L1011" s="245"/>
      <c r="M1011" s="245"/>
      <c r="N1011" s="245"/>
      <c r="O1011" s="245"/>
      <c r="P1011" s="245"/>
      <c r="Q1011" s="246"/>
      <c r="R1011" s="233"/>
      <c r="S1011" s="234" t="e">
        <f>IF(C1011="",NA(),MATCH($B1011&amp;$C1011,'Smelter Reference List'!$J:$J,0))</f>
        <v>#N/A</v>
      </c>
      <c r="T1011" s="235"/>
      <c r="U1011" s="235">
        <f t="shared" ca="1" si="32"/>
        <v>0</v>
      </c>
      <c r="V1011" s="235"/>
      <c r="W1011" s="235"/>
      <c r="Y1011" s="228" t="str">
        <f t="shared" si="33"/>
        <v/>
      </c>
    </row>
    <row r="1012" spans="1:25" s="228" customFormat="1" ht="20.25">
      <c r="A1012" s="257"/>
      <c r="B1012" s="232" t="str">
        <f>IF(LEN(A1012)=0,"",INDEX('Smelter Reference List'!$A:$A,MATCH($A1012,'Smelter Reference List'!$E:$E,0)))</f>
        <v/>
      </c>
      <c r="C1012" s="297" t="str">
        <f>IF(LEN(A1012)=0,"",INDEX('Smelter Reference List'!$C:$C,MATCH($A1012,'Smelter Reference List'!$E:$E,0)))</f>
        <v/>
      </c>
      <c r="D1012" s="161" t="str">
        <f ca="1">IF(ISERROR($S1012),"",OFFSET('Smelter Reference List'!$C$4,$S1012-4,0)&amp;"")</f>
        <v/>
      </c>
      <c r="E1012" s="161" t="str">
        <f ca="1">IF(ISERROR($S1012),"",OFFSET('Smelter Reference List'!$D$4,$S1012-4,0)&amp;"")</f>
        <v/>
      </c>
      <c r="F1012" s="161" t="str">
        <f ca="1">IF(ISERROR($S1012),"",OFFSET('Smelter Reference List'!$E$4,$S1012-4,0))</f>
        <v/>
      </c>
      <c r="G1012" s="161" t="str">
        <f ca="1">IF(C1012=$U$4,"Enter smelter details", IF(ISERROR($S1012),"",OFFSET('Smelter Reference List'!$F$4,$S1012-4,0)))</f>
        <v/>
      </c>
      <c r="H1012" s="247" t="str">
        <f ca="1">IF(ISERROR($S1012),"",OFFSET('Smelter Reference List'!$G$4,$S1012-4,0))</f>
        <v/>
      </c>
      <c r="I1012" s="248" t="str">
        <f ca="1">IF(ISERROR($S1012),"",OFFSET('Smelter Reference List'!$H$4,$S1012-4,0))</f>
        <v/>
      </c>
      <c r="J1012" s="248" t="str">
        <f ca="1">IF(ISERROR($S1012),"",OFFSET('Smelter Reference List'!$I$4,$S1012-4,0))</f>
        <v/>
      </c>
      <c r="K1012" s="245"/>
      <c r="L1012" s="245"/>
      <c r="M1012" s="245"/>
      <c r="N1012" s="245"/>
      <c r="O1012" s="245"/>
      <c r="P1012" s="245"/>
      <c r="Q1012" s="246"/>
      <c r="R1012" s="233"/>
      <c r="S1012" s="234" t="e">
        <f>IF(C1012="",NA(),MATCH($B1012&amp;$C1012,'Smelter Reference List'!$J:$J,0))</f>
        <v>#N/A</v>
      </c>
      <c r="T1012" s="235"/>
      <c r="U1012" s="235">
        <f t="shared" ca="1" si="32"/>
        <v>0</v>
      </c>
      <c r="V1012" s="235"/>
      <c r="W1012" s="235"/>
      <c r="Y1012" s="228" t="str">
        <f t="shared" si="33"/>
        <v/>
      </c>
    </row>
    <row r="1013" spans="1:25" s="228" customFormat="1" ht="20.25">
      <c r="A1013" s="257"/>
      <c r="B1013" s="232" t="str">
        <f>IF(LEN(A1013)=0,"",INDEX('Smelter Reference List'!$A:$A,MATCH($A1013,'Smelter Reference List'!$E:$E,0)))</f>
        <v/>
      </c>
      <c r="C1013" s="297" t="str">
        <f>IF(LEN(A1013)=0,"",INDEX('Smelter Reference List'!$C:$C,MATCH($A1013,'Smelter Reference List'!$E:$E,0)))</f>
        <v/>
      </c>
      <c r="D1013" s="161" t="str">
        <f ca="1">IF(ISERROR($S1013),"",OFFSET('Smelter Reference List'!$C$4,$S1013-4,0)&amp;"")</f>
        <v/>
      </c>
      <c r="E1013" s="161" t="str">
        <f ca="1">IF(ISERROR($S1013),"",OFFSET('Smelter Reference List'!$D$4,$S1013-4,0)&amp;"")</f>
        <v/>
      </c>
      <c r="F1013" s="161" t="str">
        <f ca="1">IF(ISERROR($S1013),"",OFFSET('Smelter Reference List'!$E$4,$S1013-4,0))</f>
        <v/>
      </c>
      <c r="G1013" s="161" t="str">
        <f ca="1">IF(C1013=$U$4,"Enter smelter details", IF(ISERROR($S1013),"",OFFSET('Smelter Reference List'!$F$4,$S1013-4,0)))</f>
        <v/>
      </c>
      <c r="H1013" s="247" t="str">
        <f ca="1">IF(ISERROR($S1013),"",OFFSET('Smelter Reference List'!$G$4,$S1013-4,0))</f>
        <v/>
      </c>
      <c r="I1013" s="248" t="str">
        <f ca="1">IF(ISERROR($S1013),"",OFFSET('Smelter Reference List'!$H$4,$S1013-4,0))</f>
        <v/>
      </c>
      <c r="J1013" s="248" t="str">
        <f ca="1">IF(ISERROR($S1013),"",OFFSET('Smelter Reference List'!$I$4,$S1013-4,0))</f>
        <v/>
      </c>
      <c r="K1013" s="245"/>
      <c r="L1013" s="245"/>
      <c r="M1013" s="245"/>
      <c r="N1013" s="245"/>
      <c r="O1013" s="245"/>
      <c r="P1013" s="245"/>
      <c r="Q1013" s="246"/>
      <c r="R1013" s="233"/>
      <c r="S1013" s="234" t="e">
        <f>IF(C1013="",NA(),MATCH($B1013&amp;$C1013,'Smelter Reference List'!$J:$J,0))</f>
        <v>#N/A</v>
      </c>
      <c r="T1013" s="235"/>
      <c r="U1013" s="235">
        <f t="shared" ca="1" si="32"/>
        <v>0</v>
      </c>
      <c r="V1013" s="235"/>
      <c r="W1013" s="235"/>
      <c r="Y1013" s="228" t="str">
        <f t="shared" si="33"/>
        <v/>
      </c>
    </row>
    <row r="1014" spans="1:25" s="228" customFormat="1" ht="20.25">
      <c r="A1014" s="257"/>
      <c r="B1014" s="232" t="str">
        <f>IF(LEN(A1014)=0,"",INDEX('Smelter Reference List'!$A:$A,MATCH($A1014,'Smelter Reference List'!$E:$E,0)))</f>
        <v/>
      </c>
      <c r="C1014" s="297" t="str">
        <f>IF(LEN(A1014)=0,"",INDEX('Smelter Reference List'!$C:$C,MATCH($A1014,'Smelter Reference List'!$E:$E,0)))</f>
        <v/>
      </c>
      <c r="D1014" s="161" t="str">
        <f ca="1">IF(ISERROR($S1014),"",OFFSET('Smelter Reference List'!$C$4,$S1014-4,0)&amp;"")</f>
        <v/>
      </c>
      <c r="E1014" s="161" t="str">
        <f ca="1">IF(ISERROR($S1014),"",OFFSET('Smelter Reference List'!$D$4,$S1014-4,0)&amp;"")</f>
        <v/>
      </c>
      <c r="F1014" s="161" t="str">
        <f ca="1">IF(ISERROR($S1014),"",OFFSET('Smelter Reference List'!$E$4,$S1014-4,0))</f>
        <v/>
      </c>
      <c r="G1014" s="161" t="str">
        <f ca="1">IF(C1014=$U$4,"Enter smelter details", IF(ISERROR($S1014),"",OFFSET('Smelter Reference List'!$F$4,$S1014-4,0)))</f>
        <v/>
      </c>
      <c r="H1014" s="247" t="str">
        <f ca="1">IF(ISERROR($S1014),"",OFFSET('Smelter Reference List'!$G$4,$S1014-4,0))</f>
        <v/>
      </c>
      <c r="I1014" s="248" t="str">
        <f ca="1">IF(ISERROR($S1014),"",OFFSET('Smelter Reference List'!$H$4,$S1014-4,0))</f>
        <v/>
      </c>
      <c r="J1014" s="248" t="str">
        <f ca="1">IF(ISERROR($S1014),"",OFFSET('Smelter Reference List'!$I$4,$S1014-4,0))</f>
        <v/>
      </c>
      <c r="K1014" s="245"/>
      <c r="L1014" s="245"/>
      <c r="M1014" s="245"/>
      <c r="N1014" s="245"/>
      <c r="O1014" s="245"/>
      <c r="P1014" s="245"/>
      <c r="Q1014" s="246"/>
      <c r="R1014" s="233"/>
      <c r="S1014" s="234" t="e">
        <f>IF(C1014="",NA(),MATCH($B1014&amp;$C1014,'Smelter Reference List'!$J:$J,0))</f>
        <v>#N/A</v>
      </c>
      <c r="T1014" s="235"/>
      <c r="U1014" s="235">
        <f t="shared" ca="1" si="32"/>
        <v>0</v>
      </c>
      <c r="V1014" s="235"/>
      <c r="W1014" s="235"/>
      <c r="Y1014" s="228" t="str">
        <f t="shared" si="33"/>
        <v/>
      </c>
    </row>
    <row r="1015" spans="1:25" s="228" customFormat="1" ht="20.25">
      <c r="A1015" s="257"/>
      <c r="B1015" s="232" t="str">
        <f>IF(LEN(A1015)=0,"",INDEX('Smelter Reference List'!$A:$A,MATCH($A1015,'Smelter Reference List'!$E:$E,0)))</f>
        <v/>
      </c>
      <c r="C1015" s="297" t="str">
        <f>IF(LEN(A1015)=0,"",INDEX('Smelter Reference List'!$C:$C,MATCH($A1015,'Smelter Reference List'!$E:$E,0)))</f>
        <v/>
      </c>
      <c r="D1015" s="161" t="str">
        <f ca="1">IF(ISERROR($S1015),"",OFFSET('Smelter Reference List'!$C$4,$S1015-4,0)&amp;"")</f>
        <v/>
      </c>
      <c r="E1015" s="161" t="str">
        <f ca="1">IF(ISERROR($S1015),"",OFFSET('Smelter Reference List'!$D$4,$S1015-4,0)&amp;"")</f>
        <v/>
      </c>
      <c r="F1015" s="161" t="str">
        <f ca="1">IF(ISERROR($S1015),"",OFFSET('Smelter Reference List'!$E$4,$S1015-4,0))</f>
        <v/>
      </c>
      <c r="G1015" s="161" t="str">
        <f ca="1">IF(C1015=$U$4,"Enter smelter details", IF(ISERROR($S1015),"",OFFSET('Smelter Reference List'!$F$4,$S1015-4,0)))</f>
        <v/>
      </c>
      <c r="H1015" s="247" t="str">
        <f ca="1">IF(ISERROR($S1015),"",OFFSET('Smelter Reference List'!$G$4,$S1015-4,0))</f>
        <v/>
      </c>
      <c r="I1015" s="248" t="str">
        <f ca="1">IF(ISERROR($S1015),"",OFFSET('Smelter Reference List'!$H$4,$S1015-4,0))</f>
        <v/>
      </c>
      <c r="J1015" s="248" t="str">
        <f ca="1">IF(ISERROR($S1015),"",OFFSET('Smelter Reference List'!$I$4,$S1015-4,0))</f>
        <v/>
      </c>
      <c r="K1015" s="245"/>
      <c r="L1015" s="245"/>
      <c r="M1015" s="245"/>
      <c r="N1015" s="245"/>
      <c r="O1015" s="245"/>
      <c r="P1015" s="245"/>
      <c r="Q1015" s="246"/>
      <c r="R1015" s="233"/>
      <c r="S1015" s="234" t="e">
        <f>IF(C1015="",NA(),MATCH($B1015&amp;$C1015,'Smelter Reference List'!$J:$J,0))</f>
        <v>#N/A</v>
      </c>
      <c r="T1015" s="235"/>
      <c r="U1015" s="235">
        <f t="shared" ca="1" si="32"/>
        <v>0</v>
      </c>
      <c r="V1015" s="235"/>
      <c r="W1015" s="235"/>
      <c r="Y1015" s="228" t="str">
        <f t="shared" si="33"/>
        <v/>
      </c>
    </row>
    <row r="1016" spans="1:25" s="228" customFormat="1" ht="20.25">
      <c r="A1016" s="257"/>
      <c r="B1016" s="232" t="str">
        <f>IF(LEN(A1016)=0,"",INDEX('Smelter Reference List'!$A:$A,MATCH($A1016,'Smelter Reference List'!$E:$E,0)))</f>
        <v/>
      </c>
      <c r="C1016" s="297" t="str">
        <f>IF(LEN(A1016)=0,"",INDEX('Smelter Reference List'!$C:$C,MATCH($A1016,'Smelter Reference List'!$E:$E,0)))</f>
        <v/>
      </c>
      <c r="D1016" s="161" t="str">
        <f ca="1">IF(ISERROR($S1016),"",OFFSET('Smelter Reference List'!$C$4,$S1016-4,0)&amp;"")</f>
        <v/>
      </c>
      <c r="E1016" s="161" t="str">
        <f ca="1">IF(ISERROR($S1016),"",OFFSET('Smelter Reference List'!$D$4,$S1016-4,0)&amp;"")</f>
        <v/>
      </c>
      <c r="F1016" s="161" t="str">
        <f ca="1">IF(ISERROR($S1016),"",OFFSET('Smelter Reference List'!$E$4,$S1016-4,0))</f>
        <v/>
      </c>
      <c r="G1016" s="161" t="str">
        <f ca="1">IF(C1016=$U$4,"Enter smelter details", IF(ISERROR($S1016),"",OFFSET('Smelter Reference List'!$F$4,$S1016-4,0)))</f>
        <v/>
      </c>
      <c r="H1016" s="247" t="str">
        <f ca="1">IF(ISERROR($S1016),"",OFFSET('Smelter Reference List'!$G$4,$S1016-4,0))</f>
        <v/>
      </c>
      <c r="I1016" s="248" t="str">
        <f ca="1">IF(ISERROR($S1016),"",OFFSET('Smelter Reference List'!$H$4,$S1016-4,0))</f>
        <v/>
      </c>
      <c r="J1016" s="248" t="str">
        <f ca="1">IF(ISERROR($S1016),"",OFFSET('Smelter Reference List'!$I$4,$S1016-4,0))</f>
        <v/>
      </c>
      <c r="K1016" s="245"/>
      <c r="L1016" s="245"/>
      <c r="M1016" s="245"/>
      <c r="N1016" s="245"/>
      <c r="O1016" s="245"/>
      <c r="P1016" s="245"/>
      <c r="Q1016" s="246"/>
      <c r="R1016" s="233"/>
      <c r="S1016" s="234" t="e">
        <f>IF(C1016="",NA(),MATCH($B1016&amp;$C1016,'Smelter Reference List'!$J:$J,0))</f>
        <v>#N/A</v>
      </c>
      <c r="T1016" s="235"/>
      <c r="U1016" s="235">
        <f t="shared" ca="1" si="32"/>
        <v>0</v>
      </c>
      <c r="V1016" s="235"/>
      <c r="W1016" s="235"/>
      <c r="Y1016" s="228" t="str">
        <f t="shared" si="33"/>
        <v/>
      </c>
    </row>
    <row r="1017" spans="1:25" s="228" customFormat="1" ht="20.25">
      <c r="A1017" s="257"/>
      <c r="B1017" s="232" t="str">
        <f>IF(LEN(A1017)=0,"",INDEX('Smelter Reference List'!$A:$A,MATCH($A1017,'Smelter Reference List'!$E:$E,0)))</f>
        <v/>
      </c>
      <c r="C1017" s="297" t="str">
        <f>IF(LEN(A1017)=0,"",INDEX('Smelter Reference List'!$C:$C,MATCH($A1017,'Smelter Reference List'!$E:$E,0)))</f>
        <v/>
      </c>
      <c r="D1017" s="161" t="str">
        <f ca="1">IF(ISERROR($S1017),"",OFFSET('Smelter Reference List'!$C$4,$S1017-4,0)&amp;"")</f>
        <v/>
      </c>
      <c r="E1017" s="161" t="str">
        <f ca="1">IF(ISERROR($S1017),"",OFFSET('Smelter Reference List'!$D$4,$S1017-4,0)&amp;"")</f>
        <v/>
      </c>
      <c r="F1017" s="161" t="str">
        <f ca="1">IF(ISERROR($S1017),"",OFFSET('Smelter Reference List'!$E$4,$S1017-4,0))</f>
        <v/>
      </c>
      <c r="G1017" s="161" t="str">
        <f ca="1">IF(C1017=$U$4,"Enter smelter details", IF(ISERROR($S1017),"",OFFSET('Smelter Reference List'!$F$4,$S1017-4,0)))</f>
        <v/>
      </c>
      <c r="H1017" s="247" t="str">
        <f ca="1">IF(ISERROR($S1017),"",OFFSET('Smelter Reference List'!$G$4,$S1017-4,0))</f>
        <v/>
      </c>
      <c r="I1017" s="248" t="str">
        <f ca="1">IF(ISERROR($S1017),"",OFFSET('Smelter Reference List'!$H$4,$S1017-4,0))</f>
        <v/>
      </c>
      <c r="J1017" s="248" t="str">
        <f ca="1">IF(ISERROR($S1017),"",OFFSET('Smelter Reference List'!$I$4,$S1017-4,0))</f>
        <v/>
      </c>
      <c r="K1017" s="245"/>
      <c r="L1017" s="245"/>
      <c r="M1017" s="245"/>
      <c r="N1017" s="245"/>
      <c r="O1017" s="245"/>
      <c r="P1017" s="245"/>
      <c r="Q1017" s="246"/>
      <c r="R1017" s="233"/>
      <c r="S1017" s="234" t="e">
        <f>IF(C1017="",NA(),MATCH($B1017&amp;$C1017,'Smelter Reference List'!$J:$J,0))</f>
        <v>#N/A</v>
      </c>
      <c r="T1017" s="235"/>
      <c r="U1017" s="235">
        <f t="shared" ca="1" si="32"/>
        <v>0</v>
      </c>
      <c r="V1017" s="235"/>
      <c r="W1017" s="235"/>
      <c r="Y1017" s="228" t="str">
        <f t="shared" si="33"/>
        <v/>
      </c>
    </row>
    <row r="1018" spans="1:25" s="228" customFormat="1" ht="20.25">
      <c r="A1018" s="257"/>
      <c r="B1018" s="232" t="str">
        <f>IF(LEN(A1018)=0,"",INDEX('Smelter Reference List'!$A:$A,MATCH($A1018,'Smelter Reference List'!$E:$E,0)))</f>
        <v/>
      </c>
      <c r="C1018" s="297" t="str">
        <f>IF(LEN(A1018)=0,"",INDEX('Smelter Reference List'!$C:$C,MATCH($A1018,'Smelter Reference List'!$E:$E,0)))</f>
        <v/>
      </c>
      <c r="D1018" s="161" t="str">
        <f ca="1">IF(ISERROR($S1018),"",OFFSET('Smelter Reference List'!$C$4,$S1018-4,0)&amp;"")</f>
        <v/>
      </c>
      <c r="E1018" s="161" t="str">
        <f ca="1">IF(ISERROR($S1018),"",OFFSET('Smelter Reference List'!$D$4,$S1018-4,0)&amp;"")</f>
        <v/>
      </c>
      <c r="F1018" s="161" t="str">
        <f ca="1">IF(ISERROR($S1018),"",OFFSET('Smelter Reference List'!$E$4,$S1018-4,0))</f>
        <v/>
      </c>
      <c r="G1018" s="161" t="str">
        <f ca="1">IF(C1018=$U$4,"Enter smelter details", IF(ISERROR($S1018),"",OFFSET('Smelter Reference List'!$F$4,$S1018-4,0)))</f>
        <v/>
      </c>
      <c r="H1018" s="247" t="str">
        <f ca="1">IF(ISERROR($S1018),"",OFFSET('Smelter Reference List'!$G$4,$S1018-4,0))</f>
        <v/>
      </c>
      <c r="I1018" s="248" t="str">
        <f ca="1">IF(ISERROR($S1018),"",OFFSET('Smelter Reference List'!$H$4,$S1018-4,0))</f>
        <v/>
      </c>
      <c r="J1018" s="248" t="str">
        <f ca="1">IF(ISERROR($S1018),"",OFFSET('Smelter Reference List'!$I$4,$S1018-4,0))</f>
        <v/>
      </c>
      <c r="K1018" s="245"/>
      <c r="L1018" s="245"/>
      <c r="M1018" s="245"/>
      <c r="N1018" s="245"/>
      <c r="O1018" s="245"/>
      <c r="P1018" s="245"/>
      <c r="Q1018" s="246"/>
      <c r="R1018" s="233"/>
      <c r="S1018" s="234" t="e">
        <f>IF(C1018="",NA(),MATCH($B1018&amp;$C1018,'Smelter Reference List'!$J:$J,0))</f>
        <v>#N/A</v>
      </c>
      <c r="T1018" s="235"/>
      <c r="U1018" s="235">
        <f t="shared" ca="1" si="32"/>
        <v>0</v>
      </c>
      <c r="V1018" s="235"/>
      <c r="W1018" s="235"/>
      <c r="Y1018" s="228" t="str">
        <f t="shared" si="33"/>
        <v/>
      </c>
    </row>
    <row r="1019" spans="1:25" s="228" customFormat="1" ht="20.25">
      <c r="A1019" s="257"/>
      <c r="B1019" s="232" t="str">
        <f>IF(LEN(A1019)=0,"",INDEX('Smelter Reference List'!$A:$A,MATCH($A1019,'Smelter Reference List'!$E:$E,0)))</f>
        <v/>
      </c>
      <c r="C1019" s="297" t="str">
        <f>IF(LEN(A1019)=0,"",INDEX('Smelter Reference List'!$C:$C,MATCH($A1019,'Smelter Reference List'!$E:$E,0)))</f>
        <v/>
      </c>
      <c r="D1019" s="161" t="str">
        <f ca="1">IF(ISERROR($S1019),"",OFFSET('Smelter Reference List'!$C$4,$S1019-4,0)&amp;"")</f>
        <v/>
      </c>
      <c r="E1019" s="161" t="str">
        <f ca="1">IF(ISERROR($S1019),"",OFFSET('Smelter Reference List'!$D$4,$S1019-4,0)&amp;"")</f>
        <v/>
      </c>
      <c r="F1019" s="161" t="str">
        <f ca="1">IF(ISERROR($S1019),"",OFFSET('Smelter Reference List'!$E$4,$S1019-4,0))</f>
        <v/>
      </c>
      <c r="G1019" s="161" t="str">
        <f ca="1">IF(C1019=$U$4,"Enter smelter details", IF(ISERROR($S1019),"",OFFSET('Smelter Reference List'!$F$4,$S1019-4,0)))</f>
        <v/>
      </c>
      <c r="H1019" s="247" t="str">
        <f ca="1">IF(ISERROR($S1019),"",OFFSET('Smelter Reference List'!$G$4,$S1019-4,0))</f>
        <v/>
      </c>
      <c r="I1019" s="248" t="str">
        <f ca="1">IF(ISERROR($S1019),"",OFFSET('Smelter Reference List'!$H$4,$S1019-4,0))</f>
        <v/>
      </c>
      <c r="J1019" s="248" t="str">
        <f ca="1">IF(ISERROR($S1019),"",OFFSET('Smelter Reference List'!$I$4,$S1019-4,0))</f>
        <v/>
      </c>
      <c r="K1019" s="245"/>
      <c r="L1019" s="245"/>
      <c r="M1019" s="245"/>
      <c r="N1019" s="245"/>
      <c r="O1019" s="245"/>
      <c r="P1019" s="245"/>
      <c r="Q1019" s="246"/>
      <c r="R1019" s="233"/>
      <c r="S1019" s="234" t="e">
        <f>IF(C1019="",NA(),MATCH($B1019&amp;$C1019,'Smelter Reference List'!$J:$J,0))</f>
        <v>#N/A</v>
      </c>
      <c r="T1019" s="235"/>
      <c r="U1019" s="235">
        <f t="shared" ca="1" si="32"/>
        <v>0</v>
      </c>
      <c r="V1019" s="235"/>
      <c r="W1019" s="235"/>
      <c r="Y1019" s="228" t="str">
        <f t="shared" si="33"/>
        <v/>
      </c>
    </row>
    <row r="1020" spans="1:25" s="228" customFormat="1" ht="20.25">
      <c r="A1020" s="257"/>
      <c r="B1020" s="232" t="str">
        <f>IF(LEN(A1020)=0,"",INDEX('Smelter Reference List'!$A:$A,MATCH($A1020,'Smelter Reference List'!$E:$E,0)))</f>
        <v/>
      </c>
      <c r="C1020" s="297" t="str">
        <f>IF(LEN(A1020)=0,"",INDEX('Smelter Reference List'!$C:$C,MATCH($A1020,'Smelter Reference List'!$E:$E,0)))</f>
        <v/>
      </c>
      <c r="D1020" s="161" t="str">
        <f ca="1">IF(ISERROR($S1020),"",OFFSET('Smelter Reference List'!$C$4,$S1020-4,0)&amp;"")</f>
        <v/>
      </c>
      <c r="E1020" s="161" t="str">
        <f ca="1">IF(ISERROR($S1020),"",OFFSET('Smelter Reference List'!$D$4,$S1020-4,0)&amp;"")</f>
        <v/>
      </c>
      <c r="F1020" s="161" t="str">
        <f ca="1">IF(ISERROR($S1020),"",OFFSET('Smelter Reference List'!$E$4,$S1020-4,0))</f>
        <v/>
      </c>
      <c r="G1020" s="161" t="str">
        <f ca="1">IF(C1020=$U$4,"Enter smelter details", IF(ISERROR($S1020),"",OFFSET('Smelter Reference List'!$F$4,$S1020-4,0)))</f>
        <v/>
      </c>
      <c r="H1020" s="247" t="str">
        <f ca="1">IF(ISERROR($S1020),"",OFFSET('Smelter Reference List'!$G$4,$S1020-4,0))</f>
        <v/>
      </c>
      <c r="I1020" s="248" t="str">
        <f ca="1">IF(ISERROR($S1020),"",OFFSET('Smelter Reference List'!$H$4,$S1020-4,0))</f>
        <v/>
      </c>
      <c r="J1020" s="248" t="str">
        <f ca="1">IF(ISERROR($S1020),"",OFFSET('Smelter Reference List'!$I$4,$S1020-4,0))</f>
        <v/>
      </c>
      <c r="K1020" s="245"/>
      <c r="L1020" s="245"/>
      <c r="M1020" s="245"/>
      <c r="N1020" s="245"/>
      <c r="O1020" s="245"/>
      <c r="P1020" s="245"/>
      <c r="Q1020" s="246"/>
      <c r="R1020" s="233"/>
      <c r="S1020" s="234" t="e">
        <f>IF(C1020="",NA(),MATCH($B1020&amp;$C1020,'Smelter Reference List'!$J:$J,0))</f>
        <v>#N/A</v>
      </c>
      <c r="T1020" s="235"/>
      <c r="U1020" s="235">
        <f t="shared" ca="1" si="32"/>
        <v>0</v>
      </c>
      <c r="V1020" s="235"/>
      <c r="W1020" s="235"/>
      <c r="Y1020" s="228" t="str">
        <f t="shared" si="33"/>
        <v/>
      </c>
    </row>
    <row r="1021" spans="1:25" s="228" customFormat="1" ht="20.25">
      <c r="A1021" s="257"/>
      <c r="B1021" s="232" t="str">
        <f>IF(LEN(A1021)=0,"",INDEX('Smelter Reference List'!$A:$A,MATCH($A1021,'Smelter Reference List'!$E:$E,0)))</f>
        <v/>
      </c>
      <c r="C1021" s="297" t="str">
        <f>IF(LEN(A1021)=0,"",INDEX('Smelter Reference List'!$C:$C,MATCH($A1021,'Smelter Reference List'!$E:$E,0)))</f>
        <v/>
      </c>
      <c r="D1021" s="161" t="str">
        <f ca="1">IF(ISERROR($S1021),"",OFFSET('Smelter Reference List'!$C$4,$S1021-4,0)&amp;"")</f>
        <v/>
      </c>
      <c r="E1021" s="161" t="str">
        <f ca="1">IF(ISERROR($S1021),"",OFFSET('Smelter Reference List'!$D$4,$S1021-4,0)&amp;"")</f>
        <v/>
      </c>
      <c r="F1021" s="161" t="str">
        <f ca="1">IF(ISERROR($S1021),"",OFFSET('Smelter Reference List'!$E$4,$S1021-4,0))</f>
        <v/>
      </c>
      <c r="G1021" s="161" t="str">
        <f ca="1">IF(C1021=$U$4,"Enter smelter details", IF(ISERROR($S1021),"",OFFSET('Smelter Reference List'!$F$4,$S1021-4,0)))</f>
        <v/>
      </c>
      <c r="H1021" s="247" t="str">
        <f ca="1">IF(ISERROR($S1021),"",OFFSET('Smelter Reference List'!$G$4,$S1021-4,0))</f>
        <v/>
      </c>
      <c r="I1021" s="248" t="str">
        <f ca="1">IF(ISERROR($S1021),"",OFFSET('Smelter Reference List'!$H$4,$S1021-4,0))</f>
        <v/>
      </c>
      <c r="J1021" s="248" t="str">
        <f ca="1">IF(ISERROR($S1021),"",OFFSET('Smelter Reference List'!$I$4,$S1021-4,0))</f>
        <v/>
      </c>
      <c r="K1021" s="245"/>
      <c r="L1021" s="245"/>
      <c r="M1021" s="245"/>
      <c r="N1021" s="245"/>
      <c r="O1021" s="245"/>
      <c r="P1021" s="245"/>
      <c r="Q1021" s="246"/>
      <c r="R1021" s="233"/>
      <c r="S1021" s="234" t="e">
        <f>IF(C1021="",NA(),MATCH($B1021&amp;$C1021,'Smelter Reference List'!$J:$J,0))</f>
        <v>#N/A</v>
      </c>
      <c r="T1021" s="235"/>
      <c r="U1021" s="235">
        <f t="shared" ca="1" si="32"/>
        <v>0</v>
      </c>
      <c r="V1021" s="235"/>
      <c r="W1021" s="235"/>
      <c r="Y1021" s="228" t="str">
        <f t="shared" si="33"/>
        <v/>
      </c>
    </row>
    <row r="1022" spans="1:25" s="228" customFormat="1" ht="20.25">
      <c r="A1022" s="257"/>
      <c r="B1022" s="232" t="str">
        <f>IF(LEN(A1022)=0,"",INDEX('Smelter Reference List'!$A:$A,MATCH($A1022,'Smelter Reference List'!$E:$E,0)))</f>
        <v/>
      </c>
      <c r="C1022" s="297" t="str">
        <f>IF(LEN(A1022)=0,"",INDEX('Smelter Reference List'!$C:$C,MATCH($A1022,'Smelter Reference List'!$E:$E,0)))</f>
        <v/>
      </c>
      <c r="D1022" s="161" t="str">
        <f ca="1">IF(ISERROR($S1022),"",OFFSET('Smelter Reference List'!$C$4,$S1022-4,0)&amp;"")</f>
        <v/>
      </c>
      <c r="E1022" s="161" t="str">
        <f ca="1">IF(ISERROR($S1022),"",OFFSET('Smelter Reference List'!$D$4,$S1022-4,0)&amp;"")</f>
        <v/>
      </c>
      <c r="F1022" s="161" t="str">
        <f ca="1">IF(ISERROR($S1022),"",OFFSET('Smelter Reference List'!$E$4,$S1022-4,0))</f>
        <v/>
      </c>
      <c r="G1022" s="161" t="str">
        <f ca="1">IF(C1022=$U$4,"Enter smelter details", IF(ISERROR($S1022),"",OFFSET('Smelter Reference List'!$F$4,$S1022-4,0)))</f>
        <v/>
      </c>
      <c r="H1022" s="247" t="str">
        <f ca="1">IF(ISERROR($S1022),"",OFFSET('Smelter Reference List'!$G$4,$S1022-4,0))</f>
        <v/>
      </c>
      <c r="I1022" s="248" t="str">
        <f ca="1">IF(ISERROR($S1022),"",OFFSET('Smelter Reference List'!$H$4,$S1022-4,0))</f>
        <v/>
      </c>
      <c r="J1022" s="248" t="str">
        <f ca="1">IF(ISERROR($S1022),"",OFFSET('Smelter Reference List'!$I$4,$S1022-4,0))</f>
        <v/>
      </c>
      <c r="K1022" s="245"/>
      <c r="L1022" s="245"/>
      <c r="M1022" s="245"/>
      <c r="N1022" s="245"/>
      <c r="O1022" s="245"/>
      <c r="P1022" s="245"/>
      <c r="Q1022" s="246"/>
      <c r="R1022" s="233"/>
      <c r="S1022" s="234" t="e">
        <f>IF(C1022="",NA(),MATCH($B1022&amp;$C1022,'Smelter Reference List'!$J:$J,0))</f>
        <v>#N/A</v>
      </c>
      <c r="T1022" s="235"/>
      <c r="U1022" s="235">
        <f t="shared" ca="1" si="32"/>
        <v>0</v>
      </c>
      <c r="V1022" s="235"/>
      <c r="W1022" s="235"/>
      <c r="Y1022" s="228" t="str">
        <f t="shared" si="33"/>
        <v/>
      </c>
    </row>
    <row r="1023" spans="1:25" s="228" customFormat="1" ht="20.25">
      <c r="A1023" s="257"/>
      <c r="B1023" s="232" t="str">
        <f>IF(LEN(A1023)=0,"",INDEX('Smelter Reference List'!$A:$A,MATCH($A1023,'Smelter Reference List'!$E:$E,0)))</f>
        <v/>
      </c>
      <c r="C1023" s="297" t="str">
        <f>IF(LEN(A1023)=0,"",INDEX('Smelter Reference List'!$C:$C,MATCH($A1023,'Smelter Reference List'!$E:$E,0)))</f>
        <v/>
      </c>
      <c r="D1023" s="161" t="str">
        <f ca="1">IF(ISERROR($S1023),"",OFFSET('Smelter Reference List'!$C$4,$S1023-4,0)&amp;"")</f>
        <v/>
      </c>
      <c r="E1023" s="161" t="str">
        <f ca="1">IF(ISERROR($S1023),"",OFFSET('Smelter Reference List'!$D$4,$S1023-4,0)&amp;"")</f>
        <v/>
      </c>
      <c r="F1023" s="161" t="str">
        <f ca="1">IF(ISERROR($S1023),"",OFFSET('Smelter Reference List'!$E$4,$S1023-4,0))</f>
        <v/>
      </c>
      <c r="G1023" s="161" t="str">
        <f ca="1">IF(C1023=$U$4,"Enter smelter details", IF(ISERROR($S1023),"",OFFSET('Smelter Reference List'!$F$4,$S1023-4,0)))</f>
        <v/>
      </c>
      <c r="H1023" s="247" t="str">
        <f ca="1">IF(ISERROR($S1023),"",OFFSET('Smelter Reference List'!$G$4,$S1023-4,0))</f>
        <v/>
      </c>
      <c r="I1023" s="248" t="str">
        <f ca="1">IF(ISERROR($S1023),"",OFFSET('Smelter Reference List'!$H$4,$S1023-4,0))</f>
        <v/>
      </c>
      <c r="J1023" s="248" t="str">
        <f ca="1">IF(ISERROR($S1023),"",OFFSET('Smelter Reference List'!$I$4,$S1023-4,0))</f>
        <v/>
      </c>
      <c r="K1023" s="245"/>
      <c r="L1023" s="245"/>
      <c r="M1023" s="245"/>
      <c r="N1023" s="245"/>
      <c r="O1023" s="245"/>
      <c r="P1023" s="245"/>
      <c r="Q1023" s="246"/>
      <c r="R1023" s="233"/>
      <c r="S1023" s="234" t="e">
        <f>IF(C1023="",NA(),MATCH($B1023&amp;$C1023,'Smelter Reference List'!$J:$J,0))</f>
        <v>#N/A</v>
      </c>
      <c r="T1023" s="235"/>
      <c r="U1023" s="235">
        <f t="shared" ca="1" si="32"/>
        <v>0</v>
      </c>
      <c r="V1023" s="235"/>
      <c r="W1023" s="235"/>
      <c r="Y1023" s="228" t="str">
        <f t="shared" si="33"/>
        <v/>
      </c>
    </row>
    <row r="1024" spans="1:25" s="228" customFormat="1" ht="20.25">
      <c r="A1024" s="257"/>
      <c r="B1024" s="232" t="str">
        <f>IF(LEN(A1024)=0,"",INDEX('Smelter Reference List'!$A:$A,MATCH($A1024,'Smelter Reference List'!$E:$E,0)))</f>
        <v/>
      </c>
      <c r="C1024" s="297" t="str">
        <f>IF(LEN(A1024)=0,"",INDEX('Smelter Reference List'!$C:$C,MATCH($A1024,'Smelter Reference List'!$E:$E,0)))</f>
        <v/>
      </c>
      <c r="D1024" s="161" t="str">
        <f ca="1">IF(ISERROR($S1024),"",OFFSET('Smelter Reference List'!$C$4,$S1024-4,0)&amp;"")</f>
        <v/>
      </c>
      <c r="E1024" s="161" t="str">
        <f ca="1">IF(ISERROR($S1024),"",OFFSET('Smelter Reference List'!$D$4,$S1024-4,0)&amp;"")</f>
        <v/>
      </c>
      <c r="F1024" s="161" t="str">
        <f ca="1">IF(ISERROR($S1024),"",OFFSET('Smelter Reference List'!$E$4,$S1024-4,0))</f>
        <v/>
      </c>
      <c r="G1024" s="161" t="str">
        <f ca="1">IF(C1024=$U$4,"Enter smelter details", IF(ISERROR($S1024),"",OFFSET('Smelter Reference List'!$F$4,$S1024-4,0)))</f>
        <v/>
      </c>
      <c r="H1024" s="247" t="str">
        <f ca="1">IF(ISERROR($S1024),"",OFFSET('Smelter Reference List'!$G$4,$S1024-4,0))</f>
        <v/>
      </c>
      <c r="I1024" s="248" t="str">
        <f ca="1">IF(ISERROR($S1024),"",OFFSET('Smelter Reference List'!$H$4,$S1024-4,0))</f>
        <v/>
      </c>
      <c r="J1024" s="248" t="str">
        <f ca="1">IF(ISERROR($S1024),"",OFFSET('Smelter Reference List'!$I$4,$S1024-4,0))</f>
        <v/>
      </c>
      <c r="K1024" s="245"/>
      <c r="L1024" s="245"/>
      <c r="M1024" s="245"/>
      <c r="N1024" s="245"/>
      <c r="O1024" s="245"/>
      <c r="P1024" s="245"/>
      <c r="Q1024" s="246"/>
      <c r="R1024" s="233"/>
      <c r="S1024" s="234" t="e">
        <f>IF(C1024="",NA(),MATCH($B1024&amp;$C1024,'Smelter Reference List'!$J:$J,0))</f>
        <v>#N/A</v>
      </c>
      <c r="T1024" s="235"/>
      <c r="U1024" s="235">
        <f t="shared" ca="1" si="32"/>
        <v>0</v>
      </c>
      <c r="V1024" s="235"/>
      <c r="W1024" s="235"/>
      <c r="Y1024" s="228" t="str">
        <f t="shared" si="33"/>
        <v/>
      </c>
    </row>
    <row r="1025" spans="1:25" s="228" customFormat="1" ht="20.25">
      <c r="A1025" s="257"/>
      <c r="B1025" s="232" t="str">
        <f>IF(LEN(A1025)=0,"",INDEX('Smelter Reference List'!$A:$A,MATCH($A1025,'Smelter Reference List'!$E:$E,0)))</f>
        <v/>
      </c>
      <c r="C1025" s="297" t="str">
        <f>IF(LEN(A1025)=0,"",INDEX('Smelter Reference List'!$C:$C,MATCH($A1025,'Smelter Reference List'!$E:$E,0)))</f>
        <v/>
      </c>
      <c r="D1025" s="161" t="str">
        <f ca="1">IF(ISERROR($S1025),"",OFFSET('Smelter Reference List'!$C$4,$S1025-4,0)&amp;"")</f>
        <v/>
      </c>
      <c r="E1025" s="161" t="str">
        <f ca="1">IF(ISERROR($S1025),"",OFFSET('Smelter Reference List'!$D$4,$S1025-4,0)&amp;"")</f>
        <v/>
      </c>
      <c r="F1025" s="161" t="str">
        <f ca="1">IF(ISERROR($S1025),"",OFFSET('Smelter Reference List'!$E$4,$S1025-4,0))</f>
        <v/>
      </c>
      <c r="G1025" s="161" t="str">
        <f ca="1">IF(C1025=$U$4,"Enter smelter details", IF(ISERROR($S1025),"",OFFSET('Smelter Reference List'!$F$4,$S1025-4,0)))</f>
        <v/>
      </c>
      <c r="H1025" s="247" t="str">
        <f ca="1">IF(ISERROR($S1025),"",OFFSET('Smelter Reference List'!$G$4,$S1025-4,0))</f>
        <v/>
      </c>
      <c r="I1025" s="248" t="str">
        <f ca="1">IF(ISERROR($S1025),"",OFFSET('Smelter Reference List'!$H$4,$S1025-4,0))</f>
        <v/>
      </c>
      <c r="J1025" s="248" t="str">
        <f ca="1">IF(ISERROR($S1025),"",OFFSET('Smelter Reference List'!$I$4,$S1025-4,0))</f>
        <v/>
      </c>
      <c r="K1025" s="245"/>
      <c r="L1025" s="245"/>
      <c r="M1025" s="245"/>
      <c r="N1025" s="245"/>
      <c r="O1025" s="245"/>
      <c r="P1025" s="245"/>
      <c r="Q1025" s="246"/>
      <c r="R1025" s="233"/>
      <c r="S1025" s="234" t="e">
        <f>IF(C1025="",NA(),MATCH($B1025&amp;$C1025,'Smelter Reference List'!$J:$J,0))</f>
        <v>#N/A</v>
      </c>
      <c r="T1025" s="235"/>
      <c r="U1025" s="235">
        <f t="shared" ca="1" si="32"/>
        <v>0</v>
      </c>
      <c r="V1025" s="235"/>
      <c r="W1025" s="235"/>
      <c r="Y1025" s="228" t="str">
        <f t="shared" si="33"/>
        <v/>
      </c>
    </row>
    <row r="1026" spans="1:25" s="228" customFormat="1" ht="20.25">
      <c r="A1026" s="257"/>
      <c r="B1026" s="232" t="str">
        <f>IF(LEN(A1026)=0,"",INDEX('Smelter Reference List'!$A:$A,MATCH($A1026,'Smelter Reference List'!$E:$E,0)))</f>
        <v/>
      </c>
      <c r="C1026" s="297" t="str">
        <f>IF(LEN(A1026)=0,"",INDEX('Smelter Reference List'!$C:$C,MATCH($A1026,'Smelter Reference List'!$E:$E,0)))</f>
        <v/>
      </c>
      <c r="D1026" s="161" t="str">
        <f ca="1">IF(ISERROR($S1026),"",OFFSET('Smelter Reference List'!$C$4,$S1026-4,0)&amp;"")</f>
        <v/>
      </c>
      <c r="E1026" s="161" t="str">
        <f ca="1">IF(ISERROR($S1026),"",OFFSET('Smelter Reference List'!$D$4,$S1026-4,0)&amp;"")</f>
        <v/>
      </c>
      <c r="F1026" s="161" t="str">
        <f ca="1">IF(ISERROR($S1026),"",OFFSET('Smelter Reference List'!$E$4,$S1026-4,0))</f>
        <v/>
      </c>
      <c r="G1026" s="161" t="str">
        <f ca="1">IF(C1026=$U$4,"Enter smelter details", IF(ISERROR($S1026),"",OFFSET('Smelter Reference List'!$F$4,$S1026-4,0)))</f>
        <v/>
      </c>
      <c r="H1026" s="247" t="str">
        <f ca="1">IF(ISERROR($S1026),"",OFFSET('Smelter Reference List'!$G$4,$S1026-4,0))</f>
        <v/>
      </c>
      <c r="I1026" s="248" t="str">
        <f ca="1">IF(ISERROR($S1026),"",OFFSET('Smelter Reference List'!$H$4,$S1026-4,0))</f>
        <v/>
      </c>
      <c r="J1026" s="248" t="str">
        <f ca="1">IF(ISERROR($S1026),"",OFFSET('Smelter Reference List'!$I$4,$S1026-4,0))</f>
        <v/>
      </c>
      <c r="K1026" s="245"/>
      <c r="L1026" s="245"/>
      <c r="M1026" s="245"/>
      <c r="N1026" s="245"/>
      <c r="O1026" s="245"/>
      <c r="P1026" s="245"/>
      <c r="Q1026" s="246"/>
      <c r="R1026" s="233"/>
      <c r="S1026" s="234" t="e">
        <f>IF(C1026="",NA(),MATCH($B1026&amp;$C1026,'Smelter Reference List'!$J:$J,0))</f>
        <v>#N/A</v>
      </c>
      <c r="T1026" s="235"/>
      <c r="U1026" s="235">
        <f t="shared" ca="1" si="32"/>
        <v>0</v>
      </c>
      <c r="V1026" s="235"/>
      <c r="W1026" s="235"/>
      <c r="Y1026" s="228" t="str">
        <f t="shared" si="33"/>
        <v/>
      </c>
    </row>
    <row r="1027" spans="1:25" s="228" customFormat="1" ht="20.25">
      <c r="A1027" s="257"/>
      <c r="B1027" s="232" t="str">
        <f>IF(LEN(A1027)=0,"",INDEX('Smelter Reference List'!$A:$A,MATCH($A1027,'Smelter Reference List'!$E:$E,0)))</f>
        <v/>
      </c>
      <c r="C1027" s="297" t="str">
        <f>IF(LEN(A1027)=0,"",INDEX('Smelter Reference List'!$C:$C,MATCH($A1027,'Smelter Reference List'!$E:$E,0)))</f>
        <v/>
      </c>
      <c r="D1027" s="161" t="str">
        <f ca="1">IF(ISERROR($S1027),"",OFFSET('Smelter Reference List'!$C$4,$S1027-4,0)&amp;"")</f>
        <v/>
      </c>
      <c r="E1027" s="161" t="str">
        <f ca="1">IF(ISERROR($S1027),"",OFFSET('Smelter Reference List'!$D$4,$S1027-4,0)&amp;"")</f>
        <v/>
      </c>
      <c r="F1027" s="161" t="str">
        <f ca="1">IF(ISERROR($S1027),"",OFFSET('Smelter Reference List'!$E$4,$S1027-4,0))</f>
        <v/>
      </c>
      <c r="G1027" s="161" t="str">
        <f ca="1">IF(C1027=$U$4,"Enter smelter details", IF(ISERROR($S1027),"",OFFSET('Smelter Reference List'!$F$4,$S1027-4,0)))</f>
        <v/>
      </c>
      <c r="H1027" s="247" t="str">
        <f ca="1">IF(ISERROR($S1027),"",OFFSET('Smelter Reference List'!$G$4,$S1027-4,0))</f>
        <v/>
      </c>
      <c r="I1027" s="248" t="str">
        <f ca="1">IF(ISERROR($S1027),"",OFFSET('Smelter Reference List'!$H$4,$S1027-4,0))</f>
        <v/>
      </c>
      <c r="J1027" s="248" t="str">
        <f ca="1">IF(ISERROR($S1027),"",OFFSET('Smelter Reference List'!$I$4,$S1027-4,0))</f>
        <v/>
      </c>
      <c r="K1027" s="245"/>
      <c r="L1027" s="245"/>
      <c r="M1027" s="245"/>
      <c r="N1027" s="245"/>
      <c r="O1027" s="245"/>
      <c r="P1027" s="245"/>
      <c r="Q1027" s="246"/>
      <c r="R1027" s="233"/>
      <c r="S1027" s="234" t="e">
        <f>IF(C1027="",NA(),MATCH($B1027&amp;$C1027,'Smelter Reference List'!$J:$J,0))</f>
        <v>#N/A</v>
      </c>
      <c r="T1027" s="235"/>
      <c r="U1027" s="235">
        <f t="shared" ca="1" si="32"/>
        <v>0</v>
      </c>
      <c r="V1027" s="235"/>
      <c r="W1027" s="235"/>
      <c r="Y1027" s="228" t="str">
        <f t="shared" si="33"/>
        <v/>
      </c>
    </row>
    <row r="1028" spans="1:25" s="228" customFormat="1" ht="20.25">
      <c r="A1028" s="257"/>
      <c r="B1028" s="232" t="str">
        <f>IF(LEN(A1028)=0,"",INDEX('Smelter Reference List'!$A:$A,MATCH($A1028,'Smelter Reference List'!$E:$E,0)))</f>
        <v/>
      </c>
      <c r="C1028" s="297" t="str">
        <f>IF(LEN(A1028)=0,"",INDEX('Smelter Reference List'!$C:$C,MATCH($A1028,'Smelter Reference List'!$E:$E,0)))</f>
        <v/>
      </c>
      <c r="D1028" s="161" t="str">
        <f ca="1">IF(ISERROR($S1028),"",OFFSET('Smelter Reference List'!$C$4,$S1028-4,0)&amp;"")</f>
        <v/>
      </c>
      <c r="E1028" s="161" t="str">
        <f ca="1">IF(ISERROR($S1028),"",OFFSET('Smelter Reference List'!$D$4,$S1028-4,0)&amp;"")</f>
        <v/>
      </c>
      <c r="F1028" s="161" t="str">
        <f ca="1">IF(ISERROR($S1028),"",OFFSET('Smelter Reference List'!$E$4,$S1028-4,0))</f>
        <v/>
      </c>
      <c r="G1028" s="161" t="str">
        <f ca="1">IF(C1028=$U$4,"Enter smelter details", IF(ISERROR($S1028),"",OFFSET('Smelter Reference List'!$F$4,$S1028-4,0)))</f>
        <v/>
      </c>
      <c r="H1028" s="247" t="str">
        <f ca="1">IF(ISERROR($S1028),"",OFFSET('Smelter Reference List'!$G$4,$S1028-4,0))</f>
        <v/>
      </c>
      <c r="I1028" s="248" t="str">
        <f ca="1">IF(ISERROR($S1028),"",OFFSET('Smelter Reference List'!$H$4,$S1028-4,0))</f>
        <v/>
      </c>
      <c r="J1028" s="248" t="str">
        <f ca="1">IF(ISERROR($S1028),"",OFFSET('Smelter Reference List'!$I$4,$S1028-4,0))</f>
        <v/>
      </c>
      <c r="K1028" s="245"/>
      <c r="L1028" s="245"/>
      <c r="M1028" s="245"/>
      <c r="N1028" s="245"/>
      <c r="O1028" s="245"/>
      <c r="P1028" s="245"/>
      <c r="Q1028" s="246"/>
      <c r="R1028" s="233"/>
      <c r="S1028" s="234" t="e">
        <f>IF(C1028="",NA(),MATCH($B1028&amp;$C1028,'Smelter Reference List'!$J:$J,0))</f>
        <v>#N/A</v>
      </c>
      <c r="T1028" s="235"/>
      <c r="U1028" s="235">
        <f t="shared" ca="1" si="32"/>
        <v>0</v>
      </c>
      <c r="V1028" s="235"/>
      <c r="W1028" s="235"/>
      <c r="Y1028" s="228" t="str">
        <f t="shared" si="33"/>
        <v/>
      </c>
    </row>
    <row r="1029" spans="1:25" s="228" customFormat="1" ht="20.25">
      <c r="A1029" s="257"/>
      <c r="B1029" s="232" t="str">
        <f>IF(LEN(A1029)=0,"",INDEX('Smelter Reference List'!$A:$A,MATCH($A1029,'Smelter Reference List'!$E:$E,0)))</f>
        <v/>
      </c>
      <c r="C1029" s="297" t="str">
        <f>IF(LEN(A1029)=0,"",INDEX('Smelter Reference List'!$C:$C,MATCH($A1029,'Smelter Reference List'!$E:$E,0)))</f>
        <v/>
      </c>
      <c r="D1029" s="161" t="str">
        <f ca="1">IF(ISERROR($S1029),"",OFFSET('Smelter Reference List'!$C$4,$S1029-4,0)&amp;"")</f>
        <v/>
      </c>
      <c r="E1029" s="161" t="str">
        <f ca="1">IF(ISERROR($S1029),"",OFFSET('Smelter Reference List'!$D$4,$S1029-4,0)&amp;"")</f>
        <v/>
      </c>
      <c r="F1029" s="161" t="str">
        <f ca="1">IF(ISERROR($S1029),"",OFFSET('Smelter Reference List'!$E$4,$S1029-4,0))</f>
        <v/>
      </c>
      <c r="G1029" s="161" t="str">
        <f ca="1">IF(C1029=$U$4,"Enter smelter details", IF(ISERROR($S1029),"",OFFSET('Smelter Reference List'!$F$4,$S1029-4,0)))</f>
        <v/>
      </c>
      <c r="H1029" s="247" t="str">
        <f ca="1">IF(ISERROR($S1029),"",OFFSET('Smelter Reference List'!$G$4,$S1029-4,0))</f>
        <v/>
      </c>
      <c r="I1029" s="248" t="str">
        <f ca="1">IF(ISERROR($S1029),"",OFFSET('Smelter Reference List'!$H$4,$S1029-4,0))</f>
        <v/>
      </c>
      <c r="J1029" s="248" t="str">
        <f ca="1">IF(ISERROR($S1029),"",OFFSET('Smelter Reference List'!$I$4,$S1029-4,0))</f>
        <v/>
      </c>
      <c r="K1029" s="245"/>
      <c r="L1029" s="245"/>
      <c r="M1029" s="245"/>
      <c r="N1029" s="245"/>
      <c r="O1029" s="245"/>
      <c r="P1029" s="245"/>
      <c r="Q1029" s="246"/>
      <c r="R1029" s="233"/>
      <c r="S1029" s="234" t="e">
        <f>IF(C1029="",NA(),MATCH($B1029&amp;$C1029,'Smelter Reference List'!$J:$J,0))</f>
        <v>#N/A</v>
      </c>
      <c r="T1029" s="235"/>
      <c r="U1029" s="235">
        <f t="shared" ca="1" si="32"/>
        <v>0</v>
      </c>
      <c r="V1029" s="235"/>
      <c r="W1029" s="235"/>
      <c r="Y1029" s="228" t="str">
        <f t="shared" si="33"/>
        <v/>
      </c>
    </row>
    <row r="1030" spans="1:25" s="228" customFormat="1" ht="20.25">
      <c r="A1030" s="257"/>
      <c r="B1030" s="232" t="str">
        <f>IF(LEN(A1030)=0,"",INDEX('Smelter Reference List'!$A:$A,MATCH($A1030,'Smelter Reference List'!$E:$E,0)))</f>
        <v/>
      </c>
      <c r="C1030" s="297" t="str">
        <f>IF(LEN(A1030)=0,"",INDEX('Smelter Reference List'!$C:$C,MATCH($A1030,'Smelter Reference List'!$E:$E,0)))</f>
        <v/>
      </c>
      <c r="D1030" s="161" t="str">
        <f ca="1">IF(ISERROR($S1030),"",OFFSET('Smelter Reference List'!$C$4,$S1030-4,0)&amp;"")</f>
        <v/>
      </c>
      <c r="E1030" s="161" t="str">
        <f ca="1">IF(ISERROR($S1030),"",OFFSET('Smelter Reference List'!$D$4,$S1030-4,0)&amp;"")</f>
        <v/>
      </c>
      <c r="F1030" s="161" t="str">
        <f ca="1">IF(ISERROR($S1030),"",OFFSET('Smelter Reference List'!$E$4,$S1030-4,0))</f>
        <v/>
      </c>
      <c r="G1030" s="161" t="str">
        <f ca="1">IF(C1030=$U$4,"Enter smelter details", IF(ISERROR($S1030),"",OFFSET('Smelter Reference List'!$F$4,$S1030-4,0)))</f>
        <v/>
      </c>
      <c r="H1030" s="247" t="str">
        <f ca="1">IF(ISERROR($S1030),"",OFFSET('Smelter Reference List'!$G$4,$S1030-4,0))</f>
        <v/>
      </c>
      <c r="I1030" s="248" t="str">
        <f ca="1">IF(ISERROR($S1030),"",OFFSET('Smelter Reference List'!$H$4,$S1030-4,0))</f>
        <v/>
      </c>
      <c r="J1030" s="248" t="str">
        <f ca="1">IF(ISERROR($S1030),"",OFFSET('Smelter Reference List'!$I$4,$S1030-4,0))</f>
        <v/>
      </c>
      <c r="K1030" s="245"/>
      <c r="L1030" s="245"/>
      <c r="M1030" s="245"/>
      <c r="N1030" s="245"/>
      <c r="O1030" s="245"/>
      <c r="P1030" s="245"/>
      <c r="Q1030" s="246"/>
      <c r="R1030" s="233"/>
      <c r="S1030" s="234" t="e">
        <f>IF(C1030="",NA(),MATCH($B1030&amp;$C1030,'Smelter Reference List'!$J:$J,0))</f>
        <v>#N/A</v>
      </c>
      <c r="T1030" s="235"/>
      <c r="U1030" s="235">
        <f t="shared" ca="1" si="32"/>
        <v>0</v>
      </c>
      <c r="V1030" s="235"/>
      <c r="W1030" s="235"/>
      <c r="Y1030" s="228" t="str">
        <f t="shared" si="33"/>
        <v/>
      </c>
    </row>
    <row r="1031" spans="1:25" s="228" customFormat="1" ht="20.25">
      <c r="A1031" s="257"/>
      <c r="B1031" s="232" t="str">
        <f>IF(LEN(A1031)=0,"",INDEX('Smelter Reference List'!$A:$A,MATCH($A1031,'Smelter Reference List'!$E:$E,0)))</f>
        <v/>
      </c>
      <c r="C1031" s="297" t="str">
        <f>IF(LEN(A1031)=0,"",INDEX('Smelter Reference List'!$C:$C,MATCH($A1031,'Smelter Reference List'!$E:$E,0)))</f>
        <v/>
      </c>
      <c r="D1031" s="161" t="str">
        <f ca="1">IF(ISERROR($S1031),"",OFFSET('Smelter Reference List'!$C$4,$S1031-4,0)&amp;"")</f>
        <v/>
      </c>
      <c r="E1031" s="161" t="str">
        <f ca="1">IF(ISERROR($S1031),"",OFFSET('Smelter Reference List'!$D$4,$S1031-4,0)&amp;"")</f>
        <v/>
      </c>
      <c r="F1031" s="161" t="str">
        <f ca="1">IF(ISERROR($S1031),"",OFFSET('Smelter Reference List'!$E$4,$S1031-4,0))</f>
        <v/>
      </c>
      <c r="G1031" s="161" t="str">
        <f ca="1">IF(C1031=$U$4,"Enter smelter details", IF(ISERROR($S1031),"",OFFSET('Smelter Reference List'!$F$4,$S1031-4,0)))</f>
        <v/>
      </c>
      <c r="H1031" s="247" t="str">
        <f ca="1">IF(ISERROR($S1031),"",OFFSET('Smelter Reference List'!$G$4,$S1031-4,0))</f>
        <v/>
      </c>
      <c r="I1031" s="248" t="str">
        <f ca="1">IF(ISERROR($S1031),"",OFFSET('Smelter Reference List'!$H$4,$S1031-4,0))</f>
        <v/>
      </c>
      <c r="J1031" s="248" t="str">
        <f ca="1">IF(ISERROR($S1031),"",OFFSET('Smelter Reference List'!$I$4,$S1031-4,0))</f>
        <v/>
      </c>
      <c r="K1031" s="245"/>
      <c r="L1031" s="245"/>
      <c r="M1031" s="245"/>
      <c r="N1031" s="245"/>
      <c r="O1031" s="245"/>
      <c r="P1031" s="245"/>
      <c r="Q1031" s="246"/>
      <c r="R1031" s="233"/>
      <c r="S1031" s="234" t="e">
        <f>IF(C1031="",NA(),MATCH($B1031&amp;$C1031,'Smelter Reference List'!$J:$J,0))</f>
        <v>#N/A</v>
      </c>
      <c r="T1031" s="235"/>
      <c r="U1031" s="235">
        <f t="shared" ca="1" si="32"/>
        <v>0</v>
      </c>
      <c r="V1031" s="235"/>
      <c r="W1031" s="235"/>
      <c r="Y1031" s="228" t="str">
        <f t="shared" si="33"/>
        <v/>
      </c>
    </row>
    <row r="1032" spans="1:25" s="228" customFormat="1" ht="20.25">
      <c r="A1032" s="257"/>
      <c r="B1032" s="232" t="str">
        <f>IF(LEN(A1032)=0,"",INDEX('Smelter Reference List'!$A:$A,MATCH($A1032,'Smelter Reference List'!$E:$E,0)))</f>
        <v/>
      </c>
      <c r="C1032" s="297" t="str">
        <f>IF(LEN(A1032)=0,"",INDEX('Smelter Reference List'!$C:$C,MATCH($A1032,'Smelter Reference List'!$E:$E,0)))</f>
        <v/>
      </c>
      <c r="D1032" s="161" t="str">
        <f ca="1">IF(ISERROR($S1032),"",OFFSET('Smelter Reference List'!$C$4,$S1032-4,0)&amp;"")</f>
        <v/>
      </c>
      <c r="E1032" s="161" t="str">
        <f ca="1">IF(ISERROR($S1032),"",OFFSET('Smelter Reference List'!$D$4,$S1032-4,0)&amp;"")</f>
        <v/>
      </c>
      <c r="F1032" s="161" t="str">
        <f ca="1">IF(ISERROR($S1032),"",OFFSET('Smelter Reference List'!$E$4,$S1032-4,0))</f>
        <v/>
      </c>
      <c r="G1032" s="161" t="str">
        <f ca="1">IF(C1032=$U$4,"Enter smelter details", IF(ISERROR($S1032),"",OFFSET('Smelter Reference List'!$F$4,$S1032-4,0)))</f>
        <v/>
      </c>
      <c r="H1032" s="247" t="str">
        <f ca="1">IF(ISERROR($S1032),"",OFFSET('Smelter Reference List'!$G$4,$S1032-4,0))</f>
        <v/>
      </c>
      <c r="I1032" s="248" t="str">
        <f ca="1">IF(ISERROR($S1032),"",OFFSET('Smelter Reference List'!$H$4,$S1032-4,0))</f>
        <v/>
      </c>
      <c r="J1032" s="248" t="str">
        <f ca="1">IF(ISERROR($S1032),"",OFFSET('Smelter Reference List'!$I$4,$S1032-4,0))</f>
        <v/>
      </c>
      <c r="K1032" s="245"/>
      <c r="L1032" s="245"/>
      <c r="M1032" s="245"/>
      <c r="N1032" s="245"/>
      <c r="O1032" s="245"/>
      <c r="P1032" s="245"/>
      <c r="Q1032" s="246"/>
      <c r="R1032" s="233"/>
      <c r="S1032" s="234" t="e">
        <f>IF(C1032="",NA(),MATCH($B1032&amp;$C1032,'Smelter Reference List'!$J:$J,0))</f>
        <v>#N/A</v>
      </c>
      <c r="T1032" s="235"/>
      <c r="U1032" s="235">
        <f t="shared" ca="1" si="32"/>
        <v>0</v>
      </c>
      <c r="V1032" s="235"/>
      <c r="W1032" s="235"/>
      <c r="Y1032" s="228" t="str">
        <f t="shared" si="33"/>
        <v/>
      </c>
    </row>
    <row r="1033" spans="1:25" s="228" customFormat="1" ht="20.25">
      <c r="A1033" s="257"/>
      <c r="B1033" s="232" t="str">
        <f>IF(LEN(A1033)=0,"",INDEX('Smelter Reference List'!$A:$A,MATCH($A1033,'Smelter Reference List'!$E:$E,0)))</f>
        <v/>
      </c>
      <c r="C1033" s="297" t="str">
        <f>IF(LEN(A1033)=0,"",INDEX('Smelter Reference List'!$C:$C,MATCH($A1033,'Smelter Reference List'!$E:$E,0)))</f>
        <v/>
      </c>
      <c r="D1033" s="161" t="str">
        <f ca="1">IF(ISERROR($S1033),"",OFFSET('Smelter Reference List'!$C$4,$S1033-4,0)&amp;"")</f>
        <v/>
      </c>
      <c r="E1033" s="161" t="str">
        <f ca="1">IF(ISERROR($S1033),"",OFFSET('Smelter Reference List'!$D$4,$S1033-4,0)&amp;"")</f>
        <v/>
      </c>
      <c r="F1033" s="161" t="str">
        <f ca="1">IF(ISERROR($S1033),"",OFFSET('Smelter Reference List'!$E$4,$S1033-4,0))</f>
        <v/>
      </c>
      <c r="G1033" s="161" t="str">
        <f ca="1">IF(C1033=$U$4,"Enter smelter details", IF(ISERROR($S1033),"",OFFSET('Smelter Reference List'!$F$4,$S1033-4,0)))</f>
        <v/>
      </c>
      <c r="H1033" s="247" t="str">
        <f ca="1">IF(ISERROR($S1033),"",OFFSET('Smelter Reference List'!$G$4,$S1033-4,0))</f>
        <v/>
      </c>
      <c r="I1033" s="248" t="str">
        <f ca="1">IF(ISERROR($S1033),"",OFFSET('Smelter Reference List'!$H$4,$S1033-4,0))</f>
        <v/>
      </c>
      <c r="J1033" s="248" t="str">
        <f ca="1">IF(ISERROR($S1033),"",OFFSET('Smelter Reference List'!$I$4,$S1033-4,0))</f>
        <v/>
      </c>
      <c r="K1033" s="245"/>
      <c r="L1033" s="245"/>
      <c r="M1033" s="245"/>
      <c r="N1033" s="245"/>
      <c r="O1033" s="245"/>
      <c r="P1033" s="245"/>
      <c r="Q1033" s="246"/>
      <c r="R1033" s="233"/>
      <c r="S1033" s="234" t="e">
        <f>IF(C1033="",NA(),MATCH($B1033&amp;$C1033,'Smelter Reference List'!$J:$J,0))</f>
        <v>#N/A</v>
      </c>
      <c r="T1033" s="235"/>
      <c r="U1033" s="235">
        <f t="shared" ca="1" si="32"/>
        <v>0</v>
      </c>
      <c r="V1033" s="235"/>
      <c r="W1033" s="235"/>
      <c r="Y1033" s="228" t="str">
        <f t="shared" si="33"/>
        <v/>
      </c>
    </row>
    <row r="1034" spans="1:25" s="228" customFormat="1" ht="20.25">
      <c r="A1034" s="257"/>
      <c r="B1034" s="232" t="str">
        <f>IF(LEN(A1034)=0,"",INDEX('Smelter Reference List'!$A:$A,MATCH($A1034,'Smelter Reference List'!$E:$E,0)))</f>
        <v/>
      </c>
      <c r="C1034" s="297" t="str">
        <f>IF(LEN(A1034)=0,"",INDEX('Smelter Reference List'!$C:$C,MATCH($A1034,'Smelter Reference List'!$E:$E,0)))</f>
        <v/>
      </c>
      <c r="D1034" s="161" t="str">
        <f ca="1">IF(ISERROR($S1034),"",OFFSET('Smelter Reference List'!$C$4,$S1034-4,0)&amp;"")</f>
        <v/>
      </c>
      <c r="E1034" s="161" t="str">
        <f ca="1">IF(ISERROR($S1034),"",OFFSET('Smelter Reference List'!$D$4,$S1034-4,0)&amp;"")</f>
        <v/>
      </c>
      <c r="F1034" s="161" t="str">
        <f ca="1">IF(ISERROR($S1034),"",OFFSET('Smelter Reference List'!$E$4,$S1034-4,0))</f>
        <v/>
      </c>
      <c r="G1034" s="161" t="str">
        <f ca="1">IF(C1034=$U$4,"Enter smelter details", IF(ISERROR($S1034),"",OFFSET('Smelter Reference List'!$F$4,$S1034-4,0)))</f>
        <v/>
      </c>
      <c r="H1034" s="247" t="str">
        <f ca="1">IF(ISERROR($S1034),"",OFFSET('Smelter Reference List'!$G$4,$S1034-4,0))</f>
        <v/>
      </c>
      <c r="I1034" s="248" t="str">
        <f ca="1">IF(ISERROR($S1034),"",OFFSET('Smelter Reference List'!$H$4,$S1034-4,0))</f>
        <v/>
      </c>
      <c r="J1034" s="248" t="str">
        <f ca="1">IF(ISERROR($S1034),"",OFFSET('Smelter Reference List'!$I$4,$S1034-4,0))</f>
        <v/>
      </c>
      <c r="K1034" s="245"/>
      <c r="L1034" s="245"/>
      <c r="M1034" s="245"/>
      <c r="N1034" s="245"/>
      <c r="O1034" s="245"/>
      <c r="P1034" s="245"/>
      <c r="Q1034" s="246"/>
      <c r="R1034" s="233"/>
      <c r="S1034" s="234" t="e">
        <f>IF(C1034="",NA(),MATCH($B1034&amp;$C1034,'Smelter Reference List'!$J:$J,0))</f>
        <v>#N/A</v>
      </c>
      <c r="T1034" s="235"/>
      <c r="U1034" s="235">
        <f t="shared" ca="1" si="32"/>
        <v>0</v>
      </c>
      <c r="V1034" s="235"/>
      <c r="W1034" s="235"/>
      <c r="Y1034" s="228" t="str">
        <f t="shared" si="33"/>
        <v/>
      </c>
    </row>
    <row r="1035" spans="1:25" s="228" customFormat="1" ht="20.25">
      <c r="A1035" s="257"/>
      <c r="B1035" s="232" t="str">
        <f>IF(LEN(A1035)=0,"",INDEX('Smelter Reference List'!$A:$A,MATCH($A1035,'Smelter Reference List'!$E:$E,0)))</f>
        <v/>
      </c>
      <c r="C1035" s="297" t="str">
        <f>IF(LEN(A1035)=0,"",INDEX('Smelter Reference List'!$C:$C,MATCH($A1035,'Smelter Reference List'!$E:$E,0)))</f>
        <v/>
      </c>
      <c r="D1035" s="161" t="str">
        <f ca="1">IF(ISERROR($S1035),"",OFFSET('Smelter Reference List'!$C$4,$S1035-4,0)&amp;"")</f>
        <v/>
      </c>
      <c r="E1035" s="161" t="str">
        <f ca="1">IF(ISERROR($S1035),"",OFFSET('Smelter Reference List'!$D$4,$S1035-4,0)&amp;"")</f>
        <v/>
      </c>
      <c r="F1035" s="161" t="str">
        <f ca="1">IF(ISERROR($S1035),"",OFFSET('Smelter Reference List'!$E$4,$S1035-4,0))</f>
        <v/>
      </c>
      <c r="G1035" s="161" t="str">
        <f ca="1">IF(C1035=$U$4,"Enter smelter details", IF(ISERROR($S1035),"",OFFSET('Smelter Reference List'!$F$4,$S1035-4,0)))</f>
        <v/>
      </c>
      <c r="H1035" s="247" t="str">
        <f ca="1">IF(ISERROR($S1035),"",OFFSET('Smelter Reference List'!$G$4,$S1035-4,0))</f>
        <v/>
      </c>
      <c r="I1035" s="248" t="str">
        <f ca="1">IF(ISERROR($S1035),"",OFFSET('Smelter Reference List'!$H$4,$S1035-4,0))</f>
        <v/>
      </c>
      <c r="J1035" s="248" t="str">
        <f ca="1">IF(ISERROR($S1035),"",OFFSET('Smelter Reference List'!$I$4,$S1035-4,0))</f>
        <v/>
      </c>
      <c r="K1035" s="245"/>
      <c r="L1035" s="245"/>
      <c r="M1035" s="245"/>
      <c r="N1035" s="245"/>
      <c r="O1035" s="245"/>
      <c r="P1035" s="245"/>
      <c r="Q1035" s="246"/>
      <c r="R1035" s="233"/>
      <c r="S1035" s="234" t="e">
        <f>IF(C1035="",NA(),MATCH($B1035&amp;$C1035,'Smelter Reference List'!$J:$J,0))</f>
        <v>#N/A</v>
      </c>
      <c r="T1035" s="235"/>
      <c r="U1035" s="235">
        <f t="shared" ca="1" si="32"/>
        <v>0</v>
      </c>
      <c r="V1035" s="235"/>
      <c r="W1035" s="235"/>
      <c r="Y1035" s="228" t="str">
        <f t="shared" si="33"/>
        <v/>
      </c>
    </row>
    <row r="1036" spans="1:25" s="228" customFormat="1" ht="20.25">
      <c r="A1036" s="257"/>
      <c r="B1036" s="232" t="str">
        <f>IF(LEN(A1036)=0,"",INDEX('Smelter Reference List'!$A:$A,MATCH($A1036,'Smelter Reference List'!$E:$E,0)))</f>
        <v/>
      </c>
      <c r="C1036" s="297" t="str">
        <f>IF(LEN(A1036)=0,"",INDEX('Smelter Reference List'!$C:$C,MATCH($A1036,'Smelter Reference List'!$E:$E,0)))</f>
        <v/>
      </c>
      <c r="D1036" s="161" t="str">
        <f ca="1">IF(ISERROR($S1036),"",OFFSET('Smelter Reference List'!$C$4,$S1036-4,0)&amp;"")</f>
        <v/>
      </c>
      <c r="E1036" s="161" t="str">
        <f ca="1">IF(ISERROR($S1036),"",OFFSET('Smelter Reference List'!$D$4,$S1036-4,0)&amp;"")</f>
        <v/>
      </c>
      <c r="F1036" s="161" t="str">
        <f ca="1">IF(ISERROR($S1036),"",OFFSET('Smelter Reference List'!$E$4,$S1036-4,0))</f>
        <v/>
      </c>
      <c r="G1036" s="161" t="str">
        <f ca="1">IF(C1036=$U$4,"Enter smelter details", IF(ISERROR($S1036),"",OFFSET('Smelter Reference List'!$F$4,$S1036-4,0)))</f>
        <v/>
      </c>
      <c r="H1036" s="247" t="str">
        <f ca="1">IF(ISERROR($S1036),"",OFFSET('Smelter Reference List'!$G$4,$S1036-4,0))</f>
        <v/>
      </c>
      <c r="I1036" s="248" t="str">
        <f ca="1">IF(ISERROR($S1036),"",OFFSET('Smelter Reference List'!$H$4,$S1036-4,0))</f>
        <v/>
      </c>
      <c r="J1036" s="248" t="str">
        <f ca="1">IF(ISERROR($S1036),"",OFFSET('Smelter Reference List'!$I$4,$S1036-4,0))</f>
        <v/>
      </c>
      <c r="K1036" s="245"/>
      <c r="L1036" s="245"/>
      <c r="M1036" s="245"/>
      <c r="N1036" s="245"/>
      <c r="O1036" s="245"/>
      <c r="P1036" s="245"/>
      <c r="Q1036" s="246"/>
      <c r="R1036" s="233"/>
      <c r="S1036" s="234" t="e">
        <f>IF(C1036="",NA(),MATCH($B1036&amp;$C1036,'Smelter Reference List'!$J:$J,0))</f>
        <v>#N/A</v>
      </c>
      <c r="T1036" s="235"/>
      <c r="U1036" s="235">
        <f t="shared" ca="1" si="32"/>
        <v>0</v>
      </c>
      <c r="V1036" s="235"/>
      <c r="W1036" s="235"/>
      <c r="Y1036" s="228" t="str">
        <f t="shared" si="33"/>
        <v/>
      </c>
    </row>
    <row r="1037" spans="1:25" s="228" customFormat="1" ht="20.25">
      <c r="A1037" s="257"/>
      <c r="B1037" s="232" t="str">
        <f>IF(LEN(A1037)=0,"",INDEX('Smelter Reference List'!$A:$A,MATCH($A1037,'Smelter Reference List'!$E:$E,0)))</f>
        <v/>
      </c>
      <c r="C1037" s="297" t="str">
        <f>IF(LEN(A1037)=0,"",INDEX('Smelter Reference List'!$C:$C,MATCH($A1037,'Smelter Reference List'!$E:$E,0)))</f>
        <v/>
      </c>
      <c r="D1037" s="161" t="str">
        <f ca="1">IF(ISERROR($S1037),"",OFFSET('Smelter Reference List'!$C$4,$S1037-4,0)&amp;"")</f>
        <v/>
      </c>
      <c r="E1037" s="161" t="str">
        <f ca="1">IF(ISERROR($S1037),"",OFFSET('Smelter Reference List'!$D$4,$S1037-4,0)&amp;"")</f>
        <v/>
      </c>
      <c r="F1037" s="161" t="str">
        <f ca="1">IF(ISERROR($S1037),"",OFFSET('Smelter Reference List'!$E$4,$S1037-4,0))</f>
        <v/>
      </c>
      <c r="G1037" s="161" t="str">
        <f ca="1">IF(C1037=$U$4,"Enter smelter details", IF(ISERROR($S1037),"",OFFSET('Smelter Reference List'!$F$4,$S1037-4,0)))</f>
        <v/>
      </c>
      <c r="H1037" s="247" t="str">
        <f ca="1">IF(ISERROR($S1037),"",OFFSET('Smelter Reference List'!$G$4,$S1037-4,0))</f>
        <v/>
      </c>
      <c r="I1037" s="248" t="str">
        <f ca="1">IF(ISERROR($S1037),"",OFFSET('Smelter Reference List'!$H$4,$S1037-4,0))</f>
        <v/>
      </c>
      <c r="J1037" s="248" t="str">
        <f ca="1">IF(ISERROR($S1037),"",OFFSET('Smelter Reference List'!$I$4,$S1037-4,0))</f>
        <v/>
      </c>
      <c r="K1037" s="245"/>
      <c r="L1037" s="245"/>
      <c r="M1037" s="245"/>
      <c r="N1037" s="245"/>
      <c r="O1037" s="245"/>
      <c r="P1037" s="245"/>
      <c r="Q1037" s="246"/>
      <c r="R1037" s="233"/>
      <c r="S1037" s="234" t="e">
        <f>IF(C1037="",NA(),MATCH($B1037&amp;$C1037,'Smelter Reference List'!$J:$J,0))</f>
        <v>#N/A</v>
      </c>
      <c r="T1037" s="235"/>
      <c r="U1037" s="235">
        <f t="shared" ca="1" si="32"/>
        <v>0</v>
      </c>
      <c r="V1037" s="235"/>
      <c r="W1037" s="235"/>
      <c r="Y1037" s="228" t="str">
        <f t="shared" si="33"/>
        <v/>
      </c>
    </row>
    <row r="1038" spans="1:25" s="228" customFormat="1" ht="20.25">
      <c r="A1038" s="257"/>
      <c r="B1038" s="232" t="str">
        <f>IF(LEN(A1038)=0,"",INDEX('Smelter Reference List'!$A:$A,MATCH($A1038,'Smelter Reference List'!$E:$E,0)))</f>
        <v/>
      </c>
      <c r="C1038" s="297" t="str">
        <f>IF(LEN(A1038)=0,"",INDEX('Smelter Reference List'!$C:$C,MATCH($A1038,'Smelter Reference List'!$E:$E,0)))</f>
        <v/>
      </c>
      <c r="D1038" s="161" t="str">
        <f ca="1">IF(ISERROR($S1038),"",OFFSET('Smelter Reference List'!$C$4,$S1038-4,0)&amp;"")</f>
        <v/>
      </c>
      <c r="E1038" s="161" t="str">
        <f ca="1">IF(ISERROR($S1038),"",OFFSET('Smelter Reference List'!$D$4,$S1038-4,0)&amp;"")</f>
        <v/>
      </c>
      <c r="F1038" s="161" t="str">
        <f ca="1">IF(ISERROR($S1038),"",OFFSET('Smelter Reference List'!$E$4,$S1038-4,0))</f>
        <v/>
      </c>
      <c r="G1038" s="161" t="str">
        <f ca="1">IF(C1038=$U$4,"Enter smelter details", IF(ISERROR($S1038),"",OFFSET('Smelter Reference List'!$F$4,$S1038-4,0)))</f>
        <v/>
      </c>
      <c r="H1038" s="247" t="str">
        <f ca="1">IF(ISERROR($S1038),"",OFFSET('Smelter Reference List'!$G$4,$S1038-4,0))</f>
        <v/>
      </c>
      <c r="I1038" s="248" t="str">
        <f ca="1">IF(ISERROR($S1038),"",OFFSET('Smelter Reference List'!$H$4,$S1038-4,0))</f>
        <v/>
      </c>
      <c r="J1038" s="248" t="str">
        <f ca="1">IF(ISERROR($S1038),"",OFFSET('Smelter Reference List'!$I$4,$S1038-4,0))</f>
        <v/>
      </c>
      <c r="K1038" s="245"/>
      <c r="L1038" s="245"/>
      <c r="M1038" s="245"/>
      <c r="N1038" s="245"/>
      <c r="O1038" s="245"/>
      <c r="P1038" s="245"/>
      <c r="Q1038" s="246"/>
      <c r="R1038" s="233"/>
      <c r="S1038" s="234" t="e">
        <f>IF(C1038="",NA(),MATCH($B1038&amp;$C1038,'Smelter Reference List'!$J:$J,0))</f>
        <v>#N/A</v>
      </c>
      <c r="T1038" s="235"/>
      <c r="U1038" s="235">
        <f t="shared" ca="1" si="32"/>
        <v>0</v>
      </c>
      <c r="V1038" s="235"/>
      <c r="W1038" s="235"/>
      <c r="Y1038" s="228" t="str">
        <f t="shared" si="33"/>
        <v/>
      </c>
    </row>
    <row r="1039" spans="1:25" s="228" customFormat="1" ht="20.25">
      <c r="A1039" s="257"/>
      <c r="B1039" s="232" t="str">
        <f>IF(LEN(A1039)=0,"",INDEX('Smelter Reference List'!$A:$A,MATCH($A1039,'Smelter Reference List'!$E:$E,0)))</f>
        <v/>
      </c>
      <c r="C1039" s="297" t="str">
        <f>IF(LEN(A1039)=0,"",INDEX('Smelter Reference List'!$C:$C,MATCH($A1039,'Smelter Reference List'!$E:$E,0)))</f>
        <v/>
      </c>
      <c r="D1039" s="161" t="str">
        <f ca="1">IF(ISERROR($S1039),"",OFFSET('Smelter Reference List'!$C$4,$S1039-4,0)&amp;"")</f>
        <v/>
      </c>
      <c r="E1039" s="161" t="str">
        <f ca="1">IF(ISERROR($S1039),"",OFFSET('Smelter Reference List'!$D$4,$S1039-4,0)&amp;"")</f>
        <v/>
      </c>
      <c r="F1039" s="161" t="str">
        <f ca="1">IF(ISERROR($S1039),"",OFFSET('Smelter Reference List'!$E$4,$S1039-4,0))</f>
        <v/>
      </c>
      <c r="G1039" s="161" t="str">
        <f ca="1">IF(C1039=$U$4,"Enter smelter details", IF(ISERROR($S1039),"",OFFSET('Smelter Reference List'!$F$4,$S1039-4,0)))</f>
        <v/>
      </c>
      <c r="H1039" s="247" t="str">
        <f ca="1">IF(ISERROR($S1039),"",OFFSET('Smelter Reference List'!$G$4,$S1039-4,0))</f>
        <v/>
      </c>
      <c r="I1039" s="248" t="str">
        <f ca="1">IF(ISERROR($S1039),"",OFFSET('Smelter Reference List'!$H$4,$S1039-4,0))</f>
        <v/>
      </c>
      <c r="J1039" s="248" t="str">
        <f ca="1">IF(ISERROR($S1039),"",OFFSET('Smelter Reference List'!$I$4,$S1039-4,0))</f>
        <v/>
      </c>
      <c r="K1039" s="245"/>
      <c r="L1039" s="245"/>
      <c r="M1039" s="245"/>
      <c r="N1039" s="245"/>
      <c r="O1039" s="245"/>
      <c r="P1039" s="245"/>
      <c r="Q1039" s="246"/>
      <c r="R1039" s="233"/>
      <c r="S1039" s="234" t="e">
        <f>IF(C1039="",NA(),MATCH($B1039&amp;$C1039,'Smelter Reference List'!$J:$J,0))</f>
        <v>#N/A</v>
      </c>
      <c r="T1039" s="235"/>
      <c r="U1039" s="235">
        <f t="shared" ca="1" si="32"/>
        <v>0</v>
      </c>
      <c r="V1039" s="235"/>
      <c r="W1039" s="235"/>
      <c r="Y1039" s="228" t="str">
        <f t="shared" si="33"/>
        <v/>
      </c>
    </row>
    <row r="1040" spans="1:25" s="228" customFormat="1" ht="20.25">
      <c r="A1040" s="257"/>
      <c r="B1040" s="232" t="str">
        <f>IF(LEN(A1040)=0,"",INDEX('Smelter Reference List'!$A:$A,MATCH($A1040,'Smelter Reference List'!$E:$E,0)))</f>
        <v/>
      </c>
      <c r="C1040" s="297" t="str">
        <f>IF(LEN(A1040)=0,"",INDEX('Smelter Reference List'!$C:$C,MATCH($A1040,'Smelter Reference List'!$E:$E,0)))</f>
        <v/>
      </c>
      <c r="D1040" s="161" t="str">
        <f ca="1">IF(ISERROR($S1040),"",OFFSET('Smelter Reference List'!$C$4,$S1040-4,0)&amp;"")</f>
        <v/>
      </c>
      <c r="E1040" s="161" t="str">
        <f ca="1">IF(ISERROR($S1040),"",OFFSET('Smelter Reference List'!$D$4,$S1040-4,0)&amp;"")</f>
        <v/>
      </c>
      <c r="F1040" s="161" t="str">
        <f ca="1">IF(ISERROR($S1040),"",OFFSET('Smelter Reference List'!$E$4,$S1040-4,0))</f>
        <v/>
      </c>
      <c r="G1040" s="161" t="str">
        <f ca="1">IF(C1040=$U$4,"Enter smelter details", IF(ISERROR($S1040),"",OFFSET('Smelter Reference List'!$F$4,$S1040-4,0)))</f>
        <v/>
      </c>
      <c r="H1040" s="247" t="str">
        <f ca="1">IF(ISERROR($S1040),"",OFFSET('Smelter Reference List'!$G$4,$S1040-4,0))</f>
        <v/>
      </c>
      <c r="I1040" s="248" t="str">
        <f ca="1">IF(ISERROR($S1040),"",OFFSET('Smelter Reference List'!$H$4,$S1040-4,0))</f>
        <v/>
      </c>
      <c r="J1040" s="248" t="str">
        <f ca="1">IF(ISERROR($S1040),"",OFFSET('Smelter Reference List'!$I$4,$S1040-4,0))</f>
        <v/>
      </c>
      <c r="K1040" s="245"/>
      <c r="L1040" s="245"/>
      <c r="M1040" s="245"/>
      <c r="N1040" s="245"/>
      <c r="O1040" s="245"/>
      <c r="P1040" s="245"/>
      <c r="Q1040" s="246"/>
      <c r="R1040" s="233"/>
      <c r="S1040" s="234" t="e">
        <f>IF(C1040="",NA(),MATCH($B1040&amp;$C1040,'Smelter Reference List'!$J:$J,0))</f>
        <v>#N/A</v>
      </c>
      <c r="T1040" s="235"/>
      <c r="U1040" s="235">
        <f t="shared" ca="1" si="32"/>
        <v>0</v>
      </c>
      <c r="V1040" s="235"/>
      <c r="W1040" s="235"/>
      <c r="Y1040" s="228" t="str">
        <f t="shared" si="33"/>
        <v/>
      </c>
    </row>
    <row r="1041" spans="1:25" s="228" customFormat="1" ht="20.25">
      <c r="A1041" s="257"/>
      <c r="B1041" s="232" t="str">
        <f>IF(LEN(A1041)=0,"",INDEX('Smelter Reference List'!$A:$A,MATCH($A1041,'Smelter Reference List'!$E:$E,0)))</f>
        <v/>
      </c>
      <c r="C1041" s="297" t="str">
        <f>IF(LEN(A1041)=0,"",INDEX('Smelter Reference List'!$C:$C,MATCH($A1041,'Smelter Reference List'!$E:$E,0)))</f>
        <v/>
      </c>
      <c r="D1041" s="161" t="str">
        <f ca="1">IF(ISERROR($S1041),"",OFFSET('Smelter Reference List'!$C$4,$S1041-4,0)&amp;"")</f>
        <v/>
      </c>
      <c r="E1041" s="161" t="str">
        <f ca="1">IF(ISERROR($S1041),"",OFFSET('Smelter Reference List'!$D$4,$S1041-4,0)&amp;"")</f>
        <v/>
      </c>
      <c r="F1041" s="161" t="str">
        <f ca="1">IF(ISERROR($S1041),"",OFFSET('Smelter Reference List'!$E$4,$S1041-4,0))</f>
        <v/>
      </c>
      <c r="G1041" s="161" t="str">
        <f ca="1">IF(C1041=$U$4,"Enter smelter details", IF(ISERROR($S1041),"",OFFSET('Smelter Reference List'!$F$4,$S1041-4,0)))</f>
        <v/>
      </c>
      <c r="H1041" s="247" t="str">
        <f ca="1">IF(ISERROR($S1041),"",OFFSET('Smelter Reference List'!$G$4,$S1041-4,0))</f>
        <v/>
      </c>
      <c r="I1041" s="248" t="str">
        <f ca="1">IF(ISERROR($S1041),"",OFFSET('Smelter Reference List'!$H$4,$S1041-4,0))</f>
        <v/>
      </c>
      <c r="J1041" s="248" t="str">
        <f ca="1">IF(ISERROR($S1041),"",OFFSET('Smelter Reference List'!$I$4,$S1041-4,0))</f>
        <v/>
      </c>
      <c r="K1041" s="245"/>
      <c r="L1041" s="245"/>
      <c r="M1041" s="245"/>
      <c r="N1041" s="245"/>
      <c r="O1041" s="245"/>
      <c r="P1041" s="245"/>
      <c r="Q1041" s="246"/>
      <c r="R1041" s="233"/>
      <c r="S1041" s="234" t="e">
        <f>IF(C1041="",NA(),MATCH($B1041&amp;$C1041,'Smelter Reference List'!$J:$J,0))</f>
        <v>#N/A</v>
      </c>
      <c r="T1041" s="235"/>
      <c r="U1041" s="235">
        <f t="shared" ca="1" si="32"/>
        <v>0</v>
      </c>
      <c r="V1041" s="235"/>
      <c r="W1041" s="235"/>
      <c r="Y1041" s="228" t="str">
        <f t="shared" si="33"/>
        <v/>
      </c>
    </row>
    <row r="1042" spans="1:25" s="228" customFormat="1" ht="20.25">
      <c r="A1042" s="257"/>
      <c r="B1042" s="232" t="str">
        <f>IF(LEN(A1042)=0,"",INDEX('Smelter Reference List'!$A:$A,MATCH($A1042,'Smelter Reference List'!$E:$E,0)))</f>
        <v/>
      </c>
      <c r="C1042" s="297" t="str">
        <f>IF(LEN(A1042)=0,"",INDEX('Smelter Reference List'!$C:$C,MATCH($A1042,'Smelter Reference List'!$E:$E,0)))</f>
        <v/>
      </c>
      <c r="D1042" s="161" t="str">
        <f ca="1">IF(ISERROR($S1042),"",OFFSET('Smelter Reference List'!$C$4,$S1042-4,0)&amp;"")</f>
        <v/>
      </c>
      <c r="E1042" s="161" t="str">
        <f ca="1">IF(ISERROR($S1042),"",OFFSET('Smelter Reference List'!$D$4,$S1042-4,0)&amp;"")</f>
        <v/>
      </c>
      <c r="F1042" s="161" t="str">
        <f ca="1">IF(ISERROR($S1042),"",OFFSET('Smelter Reference List'!$E$4,$S1042-4,0))</f>
        <v/>
      </c>
      <c r="G1042" s="161" t="str">
        <f ca="1">IF(C1042=$U$4,"Enter smelter details", IF(ISERROR($S1042),"",OFFSET('Smelter Reference List'!$F$4,$S1042-4,0)))</f>
        <v/>
      </c>
      <c r="H1042" s="247" t="str">
        <f ca="1">IF(ISERROR($S1042),"",OFFSET('Smelter Reference List'!$G$4,$S1042-4,0))</f>
        <v/>
      </c>
      <c r="I1042" s="248" t="str">
        <f ca="1">IF(ISERROR($S1042),"",OFFSET('Smelter Reference List'!$H$4,$S1042-4,0))</f>
        <v/>
      </c>
      <c r="J1042" s="248" t="str">
        <f ca="1">IF(ISERROR($S1042),"",OFFSET('Smelter Reference List'!$I$4,$S1042-4,0))</f>
        <v/>
      </c>
      <c r="K1042" s="245"/>
      <c r="L1042" s="245"/>
      <c r="M1042" s="245"/>
      <c r="N1042" s="245"/>
      <c r="O1042" s="245"/>
      <c r="P1042" s="245"/>
      <c r="Q1042" s="246"/>
      <c r="R1042" s="233"/>
      <c r="S1042" s="234" t="e">
        <f>IF(C1042="",NA(),MATCH($B1042&amp;$C1042,'Smelter Reference List'!$J:$J,0))</f>
        <v>#N/A</v>
      </c>
      <c r="T1042" s="235"/>
      <c r="U1042" s="235">
        <f t="shared" ca="1" si="32"/>
        <v>0</v>
      </c>
      <c r="V1042" s="235"/>
      <c r="W1042" s="235"/>
      <c r="Y1042" s="228" t="str">
        <f t="shared" si="33"/>
        <v/>
      </c>
    </row>
    <row r="1043" spans="1:25" s="228" customFormat="1" ht="20.25">
      <c r="A1043" s="257"/>
      <c r="B1043" s="232" t="str">
        <f>IF(LEN(A1043)=0,"",INDEX('Smelter Reference List'!$A:$A,MATCH($A1043,'Smelter Reference List'!$E:$E,0)))</f>
        <v/>
      </c>
      <c r="C1043" s="297" t="str">
        <f>IF(LEN(A1043)=0,"",INDEX('Smelter Reference List'!$C:$C,MATCH($A1043,'Smelter Reference List'!$E:$E,0)))</f>
        <v/>
      </c>
      <c r="D1043" s="161" t="str">
        <f ca="1">IF(ISERROR($S1043),"",OFFSET('Smelter Reference List'!$C$4,$S1043-4,0)&amp;"")</f>
        <v/>
      </c>
      <c r="E1043" s="161" t="str">
        <f ca="1">IF(ISERROR($S1043),"",OFFSET('Smelter Reference List'!$D$4,$S1043-4,0)&amp;"")</f>
        <v/>
      </c>
      <c r="F1043" s="161" t="str">
        <f ca="1">IF(ISERROR($S1043),"",OFFSET('Smelter Reference List'!$E$4,$S1043-4,0))</f>
        <v/>
      </c>
      <c r="G1043" s="161" t="str">
        <f ca="1">IF(C1043=$U$4,"Enter smelter details", IF(ISERROR($S1043),"",OFFSET('Smelter Reference List'!$F$4,$S1043-4,0)))</f>
        <v/>
      </c>
      <c r="H1043" s="247" t="str">
        <f ca="1">IF(ISERROR($S1043),"",OFFSET('Smelter Reference List'!$G$4,$S1043-4,0))</f>
        <v/>
      </c>
      <c r="I1043" s="248" t="str">
        <f ca="1">IF(ISERROR($S1043),"",OFFSET('Smelter Reference List'!$H$4,$S1043-4,0))</f>
        <v/>
      </c>
      <c r="J1043" s="248" t="str">
        <f ca="1">IF(ISERROR($S1043),"",OFFSET('Smelter Reference List'!$I$4,$S1043-4,0))</f>
        <v/>
      </c>
      <c r="K1043" s="245"/>
      <c r="L1043" s="245"/>
      <c r="M1043" s="245"/>
      <c r="N1043" s="245"/>
      <c r="O1043" s="245"/>
      <c r="P1043" s="245"/>
      <c r="Q1043" s="246"/>
      <c r="R1043" s="233"/>
      <c r="S1043" s="234" t="e">
        <f>IF(C1043="",NA(),MATCH($B1043&amp;$C1043,'Smelter Reference List'!$J:$J,0))</f>
        <v>#N/A</v>
      </c>
      <c r="T1043" s="235"/>
      <c r="U1043" s="235">
        <f t="shared" ca="1" si="32"/>
        <v>0</v>
      </c>
      <c r="V1043" s="235"/>
      <c r="W1043" s="235"/>
      <c r="Y1043" s="228" t="str">
        <f t="shared" si="33"/>
        <v/>
      </c>
    </row>
    <row r="1044" spans="1:25" s="228" customFormat="1" ht="20.25">
      <c r="A1044" s="257"/>
      <c r="B1044" s="232" t="str">
        <f>IF(LEN(A1044)=0,"",INDEX('Smelter Reference List'!$A:$A,MATCH($A1044,'Smelter Reference List'!$E:$E,0)))</f>
        <v/>
      </c>
      <c r="C1044" s="297" t="str">
        <f>IF(LEN(A1044)=0,"",INDEX('Smelter Reference List'!$C:$C,MATCH($A1044,'Smelter Reference List'!$E:$E,0)))</f>
        <v/>
      </c>
      <c r="D1044" s="161" t="str">
        <f ca="1">IF(ISERROR($S1044),"",OFFSET('Smelter Reference List'!$C$4,$S1044-4,0)&amp;"")</f>
        <v/>
      </c>
      <c r="E1044" s="161" t="str">
        <f ca="1">IF(ISERROR($S1044),"",OFFSET('Smelter Reference List'!$D$4,$S1044-4,0)&amp;"")</f>
        <v/>
      </c>
      <c r="F1044" s="161" t="str">
        <f ca="1">IF(ISERROR($S1044),"",OFFSET('Smelter Reference List'!$E$4,$S1044-4,0))</f>
        <v/>
      </c>
      <c r="G1044" s="161" t="str">
        <f ca="1">IF(C1044=$U$4,"Enter smelter details", IF(ISERROR($S1044),"",OFFSET('Smelter Reference List'!$F$4,$S1044-4,0)))</f>
        <v/>
      </c>
      <c r="H1044" s="247" t="str">
        <f ca="1">IF(ISERROR($S1044),"",OFFSET('Smelter Reference List'!$G$4,$S1044-4,0))</f>
        <v/>
      </c>
      <c r="I1044" s="248" t="str">
        <f ca="1">IF(ISERROR($S1044),"",OFFSET('Smelter Reference List'!$H$4,$S1044-4,0))</f>
        <v/>
      </c>
      <c r="J1044" s="248" t="str">
        <f ca="1">IF(ISERROR($S1044),"",OFFSET('Smelter Reference List'!$I$4,$S1044-4,0))</f>
        <v/>
      </c>
      <c r="K1044" s="245"/>
      <c r="L1044" s="245"/>
      <c r="M1044" s="245"/>
      <c r="N1044" s="245"/>
      <c r="O1044" s="245"/>
      <c r="P1044" s="245"/>
      <c r="Q1044" s="246"/>
      <c r="R1044" s="233"/>
      <c r="S1044" s="234" t="e">
        <f>IF(C1044="",NA(),MATCH($B1044&amp;$C1044,'Smelter Reference List'!$J:$J,0))</f>
        <v>#N/A</v>
      </c>
      <c r="T1044" s="235"/>
      <c r="U1044" s="235">
        <f t="shared" ca="1" si="32"/>
        <v>0</v>
      </c>
      <c r="V1044" s="235"/>
      <c r="W1044" s="235"/>
      <c r="Y1044" s="228" t="str">
        <f t="shared" si="33"/>
        <v/>
      </c>
    </row>
    <row r="1045" spans="1:25" s="228" customFormat="1" ht="20.25">
      <c r="A1045" s="257"/>
      <c r="B1045" s="232" t="str">
        <f>IF(LEN(A1045)=0,"",INDEX('Smelter Reference List'!$A:$A,MATCH($A1045,'Smelter Reference List'!$E:$E,0)))</f>
        <v/>
      </c>
      <c r="C1045" s="297" t="str">
        <f>IF(LEN(A1045)=0,"",INDEX('Smelter Reference List'!$C:$C,MATCH($A1045,'Smelter Reference List'!$E:$E,0)))</f>
        <v/>
      </c>
      <c r="D1045" s="161" t="str">
        <f ca="1">IF(ISERROR($S1045),"",OFFSET('Smelter Reference List'!$C$4,$S1045-4,0)&amp;"")</f>
        <v/>
      </c>
      <c r="E1045" s="161" t="str">
        <f ca="1">IF(ISERROR($S1045),"",OFFSET('Smelter Reference List'!$D$4,$S1045-4,0)&amp;"")</f>
        <v/>
      </c>
      <c r="F1045" s="161" t="str">
        <f ca="1">IF(ISERROR($S1045),"",OFFSET('Smelter Reference List'!$E$4,$S1045-4,0))</f>
        <v/>
      </c>
      <c r="G1045" s="161" t="str">
        <f ca="1">IF(C1045=$U$4,"Enter smelter details", IF(ISERROR($S1045),"",OFFSET('Smelter Reference List'!$F$4,$S1045-4,0)))</f>
        <v/>
      </c>
      <c r="H1045" s="247" t="str">
        <f ca="1">IF(ISERROR($S1045),"",OFFSET('Smelter Reference List'!$G$4,$S1045-4,0))</f>
        <v/>
      </c>
      <c r="I1045" s="248" t="str">
        <f ca="1">IF(ISERROR($S1045),"",OFFSET('Smelter Reference List'!$H$4,$S1045-4,0))</f>
        <v/>
      </c>
      <c r="J1045" s="248" t="str">
        <f ca="1">IF(ISERROR($S1045),"",OFFSET('Smelter Reference List'!$I$4,$S1045-4,0))</f>
        <v/>
      </c>
      <c r="K1045" s="245"/>
      <c r="L1045" s="245"/>
      <c r="M1045" s="245"/>
      <c r="N1045" s="245"/>
      <c r="O1045" s="245"/>
      <c r="P1045" s="245"/>
      <c r="Q1045" s="246"/>
      <c r="R1045" s="233"/>
      <c r="S1045" s="234" t="e">
        <f>IF(C1045="",NA(),MATCH($B1045&amp;$C1045,'Smelter Reference List'!$J:$J,0))</f>
        <v>#N/A</v>
      </c>
      <c r="T1045" s="235"/>
      <c r="U1045" s="235">
        <f t="shared" ca="1" si="32"/>
        <v>0</v>
      </c>
      <c r="V1045" s="235"/>
      <c r="W1045" s="235"/>
      <c r="Y1045" s="228" t="str">
        <f t="shared" si="33"/>
        <v/>
      </c>
    </row>
    <row r="1046" spans="1:25" s="228" customFormat="1" ht="20.25">
      <c r="A1046" s="257"/>
      <c r="B1046" s="232" t="str">
        <f>IF(LEN(A1046)=0,"",INDEX('Smelter Reference List'!$A:$A,MATCH($A1046,'Smelter Reference List'!$E:$E,0)))</f>
        <v/>
      </c>
      <c r="C1046" s="297" t="str">
        <f>IF(LEN(A1046)=0,"",INDEX('Smelter Reference List'!$C:$C,MATCH($A1046,'Smelter Reference List'!$E:$E,0)))</f>
        <v/>
      </c>
      <c r="D1046" s="161" t="str">
        <f ca="1">IF(ISERROR($S1046),"",OFFSET('Smelter Reference List'!$C$4,$S1046-4,0)&amp;"")</f>
        <v/>
      </c>
      <c r="E1046" s="161" t="str">
        <f ca="1">IF(ISERROR($S1046),"",OFFSET('Smelter Reference List'!$D$4,$S1046-4,0)&amp;"")</f>
        <v/>
      </c>
      <c r="F1046" s="161" t="str">
        <f ca="1">IF(ISERROR($S1046),"",OFFSET('Smelter Reference List'!$E$4,$S1046-4,0))</f>
        <v/>
      </c>
      <c r="G1046" s="161" t="str">
        <f ca="1">IF(C1046=$U$4,"Enter smelter details", IF(ISERROR($S1046),"",OFFSET('Smelter Reference List'!$F$4,$S1046-4,0)))</f>
        <v/>
      </c>
      <c r="H1046" s="247" t="str">
        <f ca="1">IF(ISERROR($S1046),"",OFFSET('Smelter Reference List'!$G$4,$S1046-4,0))</f>
        <v/>
      </c>
      <c r="I1046" s="248" t="str">
        <f ca="1">IF(ISERROR($S1046),"",OFFSET('Smelter Reference List'!$H$4,$S1046-4,0))</f>
        <v/>
      </c>
      <c r="J1046" s="248" t="str">
        <f ca="1">IF(ISERROR($S1046),"",OFFSET('Smelter Reference List'!$I$4,$S1046-4,0))</f>
        <v/>
      </c>
      <c r="K1046" s="245"/>
      <c r="L1046" s="245"/>
      <c r="M1046" s="245"/>
      <c r="N1046" s="245"/>
      <c r="O1046" s="245"/>
      <c r="P1046" s="245"/>
      <c r="Q1046" s="246"/>
      <c r="R1046" s="233"/>
      <c r="S1046" s="234" t="e">
        <f>IF(C1046="",NA(),MATCH($B1046&amp;$C1046,'Smelter Reference List'!$J:$J,0))</f>
        <v>#N/A</v>
      </c>
      <c r="T1046" s="235"/>
      <c r="U1046" s="235">
        <f t="shared" ca="1" si="32"/>
        <v>0</v>
      </c>
      <c r="V1046" s="235"/>
      <c r="W1046" s="235"/>
      <c r="Y1046" s="228" t="str">
        <f t="shared" si="33"/>
        <v/>
      </c>
    </row>
    <row r="1047" spans="1:25" s="228" customFormat="1" ht="20.25">
      <c r="A1047" s="257"/>
      <c r="B1047" s="232" t="str">
        <f>IF(LEN(A1047)=0,"",INDEX('Smelter Reference List'!$A:$A,MATCH($A1047,'Smelter Reference List'!$E:$E,0)))</f>
        <v/>
      </c>
      <c r="C1047" s="297" t="str">
        <f>IF(LEN(A1047)=0,"",INDEX('Smelter Reference List'!$C:$C,MATCH($A1047,'Smelter Reference List'!$E:$E,0)))</f>
        <v/>
      </c>
      <c r="D1047" s="161" t="str">
        <f ca="1">IF(ISERROR($S1047),"",OFFSET('Smelter Reference List'!$C$4,$S1047-4,0)&amp;"")</f>
        <v/>
      </c>
      <c r="E1047" s="161" t="str">
        <f ca="1">IF(ISERROR($S1047),"",OFFSET('Smelter Reference List'!$D$4,$S1047-4,0)&amp;"")</f>
        <v/>
      </c>
      <c r="F1047" s="161" t="str">
        <f ca="1">IF(ISERROR($S1047),"",OFFSET('Smelter Reference List'!$E$4,$S1047-4,0))</f>
        <v/>
      </c>
      <c r="G1047" s="161" t="str">
        <f ca="1">IF(C1047=$U$4,"Enter smelter details", IF(ISERROR($S1047),"",OFFSET('Smelter Reference List'!$F$4,$S1047-4,0)))</f>
        <v/>
      </c>
      <c r="H1047" s="247" t="str">
        <f ca="1">IF(ISERROR($S1047),"",OFFSET('Smelter Reference List'!$G$4,$S1047-4,0))</f>
        <v/>
      </c>
      <c r="I1047" s="248" t="str">
        <f ca="1">IF(ISERROR($S1047),"",OFFSET('Smelter Reference List'!$H$4,$S1047-4,0))</f>
        <v/>
      </c>
      <c r="J1047" s="248" t="str">
        <f ca="1">IF(ISERROR($S1047),"",OFFSET('Smelter Reference List'!$I$4,$S1047-4,0))</f>
        <v/>
      </c>
      <c r="K1047" s="245"/>
      <c r="L1047" s="245"/>
      <c r="M1047" s="245"/>
      <c r="N1047" s="245"/>
      <c r="O1047" s="245"/>
      <c r="P1047" s="245"/>
      <c r="Q1047" s="246"/>
      <c r="R1047" s="233"/>
      <c r="S1047" s="234" t="e">
        <f>IF(C1047="",NA(),MATCH($B1047&amp;$C1047,'Smelter Reference List'!$J:$J,0))</f>
        <v>#N/A</v>
      </c>
      <c r="T1047" s="235"/>
      <c r="U1047" s="235">
        <f t="shared" ca="1" si="32"/>
        <v>0</v>
      </c>
      <c r="V1047" s="235"/>
      <c r="W1047" s="235"/>
      <c r="Y1047" s="228" t="str">
        <f t="shared" si="33"/>
        <v/>
      </c>
    </row>
    <row r="1048" spans="1:25" s="228" customFormat="1" ht="20.25">
      <c r="A1048" s="257"/>
      <c r="B1048" s="232" t="str">
        <f>IF(LEN(A1048)=0,"",INDEX('Smelter Reference List'!$A:$A,MATCH($A1048,'Smelter Reference List'!$E:$E,0)))</f>
        <v/>
      </c>
      <c r="C1048" s="297" t="str">
        <f>IF(LEN(A1048)=0,"",INDEX('Smelter Reference List'!$C:$C,MATCH($A1048,'Smelter Reference List'!$E:$E,0)))</f>
        <v/>
      </c>
      <c r="D1048" s="161" t="str">
        <f ca="1">IF(ISERROR($S1048),"",OFFSET('Smelter Reference List'!$C$4,$S1048-4,0)&amp;"")</f>
        <v/>
      </c>
      <c r="E1048" s="161" t="str">
        <f ca="1">IF(ISERROR($S1048),"",OFFSET('Smelter Reference List'!$D$4,$S1048-4,0)&amp;"")</f>
        <v/>
      </c>
      <c r="F1048" s="161" t="str">
        <f ca="1">IF(ISERROR($S1048),"",OFFSET('Smelter Reference List'!$E$4,$S1048-4,0))</f>
        <v/>
      </c>
      <c r="G1048" s="161" t="str">
        <f ca="1">IF(C1048=$U$4,"Enter smelter details", IF(ISERROR($S1048),"",OFFSET('Smelter Reference List'!$F$4,$S1048-4,0)))</f>
        <v/>
      </c>
      <c r="H1048" s="247" t="str">
        <f ca="1">IF(ISERROR($S1048),"",OFFSET('Smelter Reference List'!$G$4,$S1048-4,0))</f>
        <v/>
      </c>
      <c r="I1048" s="248" t="str">
        <f ca="1">IF(ISERROR($S1048),"",OFFSET('Smelter Reference List'!$H$4,$S1048-4,0))</f>
        <v/>
      </c>
      <c r="J1048" s="248" t="str">
        <f ca="1">IF(ISERROR($S1048),"",OFFSET('Smelter Reference List'!$I$4,$S1048-4,0))</f>
        <v/>
      </c>
      <c r="K1048" s="245"/>
      <c r="L1048" s="245"/>
      <c r="M1048" s="245"/>
      <c r="N1048" s="245"/>
      <c r="O1048" s="245"/>
      <c r="P1048" s="245"/>
      <c r="Q1048" s="246"/>
      <c r="R1048" s="233"/>
      <c r="S1048" s="234" t="e">
        <f>IF(C1048="",NA(),MATCH($B1048&amp;$C1048,'Smelter Reference List'!$J:$J,0))</f>
        <v>#N/A</v>
      </c>
      <c r="T1048" s="235"/>
      <c r="U1048" s="235">
        <f t="shared" ref="U1048:U1111" ca="1" si="34">IF(AND(C1048="Smelter not listed",OR(LEN(D1048)=0,LEN(E1048)=0)),1,0)</f>
        <v>0</v>
      </c>
      <c r="V1048" s="235"/>
      <c r="W1048" s="235"/>
      <c r="Y1048" s="228" t="str">
        <f t="shared" ref="Y1048:Y1111" si="35">B1048&amp;C1048</f>
        <v/>
      </c>
    </row>
    <row r="1049" spans="1:25" s="228" customFormat="1" ht="20.25">
      <c r="A1049" s="257"/>
      <c r="B1049" s="232" t="str">
        <f>IF(LEN(A1049)=0,"",INDEX('Smelter Reference List'!$A:$A,MATCH($A1049,'Smelter Reference List'!$E:$E,0)))</f>
        <v/>
      </c>
      <c r="C1049" s="297" t="str">
        <f>IF(LEN(A1049)=0,"",INDEX('Smelter Reference List'!$C:$C,MATCH($A1049,'Smelter Reference List'!$E:$E,0)))</f>
        <v/>
      </c>
      <c r="D1049" s="161" t="str">
        <f ca="1">IF(ISERROR($S1049),"",OFFSET('Smelter Reference List'!$C$4,$S1049-4,0)&amp;"")</f>
        <v/>
      </c>
      <c r="E1049" s="161" t="str">
        <f ca="1">IF(ISERROR($S1049),"",OFFSET('Smelter Reference List'!$D$4,$S1049-4,0)&amp;"")</f>
        <v/>
      </c>
      <c r="F1049" s="161" t="str">
        <f ca="1">IF(ISERROR($S1049),"",OFFSET('Smelter Reference List'!$E$4,$S1049-4,0))</f>
        <v/>
      </c>
      <c r="G1049" s="161" t="str">
        <f ca="1">IF(C1049=$U$4,"Enter smelter details", IF(ISERROR($S1049),"",OFFSET('Smelter Reference List'!$F$4,$S1049-4,0)))</f>
        <v/>
      </c>
      <c r="H1049" s="247" t="str">
        <f ca="1">IF(ISERROR($S1049),"",OFFSET('Smelter Reference List'!$G$4,$S1049-4,0))</f>
        <v/>
      </c>
      <c r="I1049" s="248" t="str">
        <f ca="1">IF(ISERROR($S1049),"",OFFSET('Smelter Reference List'!$H$4,$S1049-4,0))</f>
        <v/>
      </c>
      <c r="J1049" s="248" t="str">
        <f ca="1">IF(ISERROR($S1049),"",OFFSET('Smelter Reference List'!$I$4,$S1049-4,0))</f>
        <v/>
      </c>
      <c r="K1049" s="245"/>
      <c r="L1049" s="245"/>
      <c r="M1049" s="245"/>
      <c r="N1049" s="245"/>
      <c r="O1049" s="245"/>
      <c r="P1049" s="245"/>
      <c r="Q1049" s="246"/>
      <c r="R1049" s="233"/>
      <c r="S1049" s="234" t="e">
        <f>IF(C1049="",NA(),MATCH($B1049&amp;$C1049,'Smelter Reference List'!$J:$J,0))</f>
        <v>#N/A</v>
      </c>
      <c r="T1049" s="235"/>
      <c r="U1049" s="235">
        <f t="shared" ca="1" si="34"/>
        <v>0</v>
      </c>
      <c r="V1049" s="235"/>
      <c r="W1049" s="235"/>
      <c r="Y1049" s="228" t="str">
        <f t="shared" si="35"/>
        <v/>
      </c>
    </row>
    <row r="1050" spans="1:25" s="228" customFormat="1" ht="20.25">
      <c r="A1050" s="257"/>
      <c r="B1050" s="232" t="str">
        <f>IF(LEN(A1050)=0,"",INDEX('Smelter Reference List'!$A:$A,MATCH($A1050,'Smelter Reference List'!$E:$E,0)))</f>
        <v/>
      </c>
      <c r="C1050" s="297" t="str">
        <f>IF(LEN(A1050)=0,"",INDEX('Smelter Reference List'!$C:$C,MATCH($A1050,'Smelter Reference List'!$E:$E,0)))</f>
        <v/>
      </c>
      <c r="D1050" s="161" t="str">
        <f ca="1">IF(ISERROR($S1050),"",OFFSET('Smelter Reference List'!$C$4,$S1050-4,0)&amp;"")</f>
        <v/>
      </c>
      <c r="E1050" s="161" t="str">
        <f ca="1">IF(ISERROR($S1050),"",OFFSET('Smelter Reference List'!$D$4,$S1050-4,0)&amp;"")</f>
        <v/>
      </c>
      <c r="F1050" s="161" t="str">
        <f ca="1">IF(ISERROR($S1050),"",OFFSET('Smelter Reference List'!$E$4,$S1050-4,0))</f>
        <v/>
      </c>
      <c r="G1050" s="161" t="str">
        <f ca="1">IF(C1050=$U$4,"Enter smelter details", IF(ISERROR($S1050),"",OFFSET('Smelter Reference List'!$F$4,$S1050-4,0)))</f>
        <v/>
      </c>
      <c r="H1050" s="247" t="str">
        <f ca="1">IF(ISERROR($S1050),"",OFFSET('Smelter Reference List'!$G$4,$S1050-4,0))</f>
        <v/>
      </c>
      <c r="I1050" s="248" t="str">
        <f ca="1">IF(ISERROR($S1050),"",OFFSET('Smelter Reference List'!$H$4,$S1050-4,0))</f>
        <v/>
      </c>
      <c r="J1050" s="248" t="str">
        <f ca="1">IF(ISERROR($S1050),"",OFFSET('Smelter Reference List'!$I$4,$S1050-4,0))</f>
        <v/>
      </c>
      <c r="K1050" s="245"/>
      <c r="L1050" s="245"/>
      <c r="M1050" s="245"/>
      <c r="N1050" s="245"/>
      <c r="O1050" s="245"/>
      <c r="P1050" s="245"/>
      <c r="Q1050" s="246"/>
      <c r="R1050" s="233"/>
      <c r="S1050" s="234" t="e">
        <f>IF(C1050="",NA(),MATCH($B1050&amp;$C1050,'Smelter Reference List'!$J:$J,0))</f>
        <v>#N/A</v>
      </c>
      <c r="T1050" s="235"/>
      <c r="U1050" s="235">
        <f t="shared" ca="1" si="34"/>
        <v>0</v>
      </c>
      <c r="V1050" s="235"/>
      <c r="W1050" s="235"/>
      <c r="Y1050" s="228" t="str">
        <f t="shared" si="35"/>
        <v/>
      </c>
    </row>
    <row r="1051" spans="1:25" s="228" customFormat="1" ht="20.25">
      <c r="A1051" s="257"/>
      <c r="B1051" s="232" t="str">
        <f>IF(LEN(A1051)=0,"",INDEX('Smelter Reference List'!$A:$A,MATCH($A1051,'Smelter Reference List'!$E:$E,0)))</f>
        <v/>
      </c>
      <c r="C1051" s="297" t="str">
        <f>IF(LEN(A1051)=0,"",INDEX('Smelter Reference List'!$C:$C,MATCH($A1051,'Smelter Reference List'!$E:$E,0)))</f>
        <v/>
      </c>
      <c r="D1051" s="161" t="str">
        <f ca="1">IF(ISERROR($S1051),"",OFFSET('Smelter Reference List'!$C$4,$S1051-4,0)&amp;"")</f>
        <v/>
      </c>
      <c r="E1051" s="161" t="str">
        <f ca="1">IF(ISERROR($S1051),"",OFFSET('Smelter Reference List'!$D$4,$S1051-4,0)&amp;"")</f>
        <v/>
      </c>
      <c r="F1051" s="161" t="str">
        <f ca="1">IF(ISERROR($S1051),"",OFFSET('Smelter Reference List'!$E$4,$S1051-4,0))</f>
        <v/>
      </c>
      <c r="G1051" s="161" t="str">
        <f ca="1">IF(C1051=$U$4,"Enter smelter details", IF(ISERROR($S1051),"",OFFSET('Smelter Reference List'!$F$4,$S1051-4,0)))</f>
        <v/>
      </c>
      <c r="H1051" s="247" t="str">
        <f ca="1">IF(ISERROR($S1051),"",OFFSET('Smelter Reference List'!$G$4,$S1051-4,0))</f>
        <v/>
      </c>
      <c r="I1051" s="248" t="str">
        <f ca="1">IF(ISERROR($S1051),"",OFFSET('Smelter Reference List'!$H$4,$S1051-4,0))</f>
        <v/>
      </c>
      <c r="J1051" s="248" t="str">
        <f ca="1">IF(ISERROR($S1051),"",OFFSET('Smelter Reference List'!$I$4,$S1051-4,0))</f>
        <v/>
      </c>
      <c r="K1051" s="245"/>
      <c r="L1051" s="245"/>
      <c r="M1051" s="245"/>
      <c r="N1051" s="245"/>
      <c r="O1051" s="245"/>
      <c r="P1051" s="245"/>
      <c r="Q1051" s="246"/>
      <c r="R1051" s="233"/>
      <c r="S1051" s="234" t="e">
        <f>IF(C1051="",NA(),MATCH($B1051&amp;$C1051,'Smelter Reference List'!$J:$J,0))</f>
        <v>#N/A</v>
      </c>
      <c r="T1051" s="235"/>
      <c r="U1051" s="235">
        <f t="shared" ca="1" si="34"/>
        <v>0</v>
      </c>
      <c r="V1051" s="235"/>
      <c r="W1051" s="235"/>
      <c r="Y1051" s="228" t="str">
        <f t="shared" si="35"/>
        <v/>
      </c>
    </row>
    <row r="1052" spans="1:25" s="228" customFormat="1" ht="20.25">
      <c r="A1052" s="257"/>
      <c r="B1052" s="232" t="str">
        <f>IF(LEN(A1052)=0,"",INDEX('Smelter Reference List'!$A:$A,MATCH($A1052,'Smelter Reference List'!$E:$E,0)))</f>
        <v/>
      </c>
      <c r="C1052" s="297" t="str">
        <f>IF(LEN(A1052)=0,"",INDEX('Smelter Reference List'!$C:$C,MATCH($A1052,'Smelter Reference List'!$E:$E,0)))</f>
        <v/>
      </c>
      <c r="D1052" s="161" t="str">
        <f ca="1">IF(ISERROR($S1052),"",OFFSET('Smelter Reference List'!$C$4,$S1052-4,0)&amp;"")</f>
        <v/>
      </c>
      <c r="E1052" s="161" t="str">
        <f ca="1">IF(ISERROR($S1052),"",OFFSET('Smelter Reference List'!$D$4,$S1052-4,0)&amp;"")</f>
        <v/>
      </c>
      <c r="F1052" s="161" t="str">
        <f ca="1">IF(ISERROR($S1052),"",OFFSET('Smelter Reference List'!$E$4,$S1052-4,0))</f>
        <v/>
      </c>
      <c r="G1052" s="161" t="str">
        <f ca="1">IF(C1052=$U$4,"Enter smelter details", IF(ISERROR($S1052),"",OFFSET('Smelter Reference List'!$F$4,$S1052-4,0)))</f>
        <v/>
      </c>
      <c r="H1052" s="247" t="str">
        <f ca="1">IF(ISERROR($S1052),"",OFFSET('Smelter Reference List'!$G$4,$S1052-4,0))</f>
        <v/>
      </c>
      <c r="I1052" s="248" t="str">
        <f ca="1">IF(ISERROR($S1052),"",OFFSET('Smelter Reference List'!$H$4,$S1052-4,0))</f>
        <v/>
      </c>
      <c r="J1052" s="248" t="str">
        <f ca="1">IF(ISERROR($S1052),"",OFFSET('Smelter Reference List'!$I$4,$S1052-4,0))</f>
        <v/>
      </c>
      <c r="K1052" s="245"/>
      <c r="L1052" s="245"/>
      <c r="M1052" s="245"/>
      <c r="N1052" s="245"/>
      <c r="O1052" s="245"/>
      <c r="P1052" s="245"/>
      <c r="Q1052" s="246"/>
      <c r="R1052" s="233"/>
      <c r="S1052" s="234" t="e">
        <f>IF(C1052="",NA(),MATCH($B1052&amp;$C1052,'Smelter Reference List'!$J:$J,0))</f>
        <v>#N/A</v>
      </c>
      <c r="T1052" s="235"/>
      <c r="U1052" s="235">
        <f t="shared" ca="1" si="34"/>
        <v>0</v>
      </c>
      <c r="V1052" s="235"/>
      <c r="W1052" s="235"/>
      <c r="Y1052" s="228" t="str">
        <f t="shared" si="35"/>
        <v/>
      </c>
    </row>
    <row r="1053" spans="1:25" s="228" customFormat="1" ht="20.25">
      <c r="A1053" s="257"/>
      <c r="B1053" s="232" t="str">
        <f>IF(LEN(A1053)=0,"",INDEX('Smelter Reference List'!$A:$A,MATCH($A1053,'Smelter Reference List'!$E:$E,0)))</f>
        <v/>
      </c>
      <c r="C1053" s="297" t="str">
        <f>IF(LEN(A1053)=0,"",INDEX('Smelter Reference List'!$C:$C,MATCH($A1053,'Smelter Reference List'!$E:$E,0)))</f>
        <v/>
      </c>
      <c r="D1053" s="161" t="str">
        <f ca="1">IF(ISERROR($S1053),"",OFFSET('Smelter Reference List'!$C$4,$S1053-4,0)&amp;"")</f>
        <v/>
      </c>
      <c r="E1053" s="161" t="str">
        <f ca="1">IF(ISERROR($S1053),"",OFFSET('Smelter Reference List'!$D$4,$S1053-4,0)&amp;"")</f>
        <v/>
      </c>
      <c r="F1053" s="161" t="str">
        <f ca="1">IF(ISERROR($S1053),"",OFFSET('Smelter Reference List'!$E$4,$S1053-4,0))</f>
        <v/>
      </c>
      <c r="G1053" s="161" t="str">
        <f ca="1">IF(C1053=$U$4,"Enter smelter details", IF(ISERROR($S1053),"",OFFSET('Smelter Reference List'!$F$4,$S1053-4,0)))</f>
        <v/>
      </c>
      <c r="H1053" s="247" t="str">
        <f ca="1">IF(ISERROR($S1053),"",OFFSET('Smelter Reference List'!$G$4,$S1053-4,0))</f>
        <v/>
      </c>
      <c r="I1053" s="248" t="str">
        <f ca="1">IF(ISERROR($S1053),"",OFFSET('Smelter Reference List'!$H$4,$S1053-4,0))</f>
        <v/>
      </c>
      <c r="J1053" s="248" t="str">
        <f ca="1">IF(ISERROR($S1053),"",OFFSET('Smelter Reference List'!$I$4,$S1053-4,0))</f>
        <v/>
      </c>
      <c r="K1053" s="245"/>
      <c r="L1053" s="245"/>
      <c r="M1053" s="245"/>
      <c r="N1053" s="245"/>
      <c r="O1053" s="245"/>
      <c r="P1053" s="245"/>
      <c r="Q1053" s="246"/>
      <c r="R1053" s="233"/>
      <c r="S1053" s="234" t="e">
        <f>IF(C1053="",NA(),MATCH($B1053&amp;$C1053,'Smelter Reference List'!$J:$J,0))</f>
        <v>#N/A</v>
      </c>
      <c r="T1053" s="235"/>
      <c r="U1053" s="235">
        <f t="shared" ca="1" si="34"/>
        <v>0</v>
      </c>
      <c r="V1053" s="235"/>
      <c r="W1053" s="235"/>
      <c r="Y1053" s="228" t="str">
        <f t="shared" si="35"/>
        <v/>
      </c>
    </row>
    <row r="1054" spans="1:25" s="228" customFormat="1" ht="20.25">
      <c r="A1054" s="257"/>
      <c r="B1054" s="232" t="str">
        <f>IF(LEN(A1054)=0,"",INDEX('Smelter Reference List'!$A:$A,MATCH($A1054,'Smelter Reference List'!$E:$E,0)))</f>
        <v/>
      </c>
      <c r="C1054" s="297" t="str">
        <f>IF(LEN(A1054)=0,"",INDEX('Smelter Reference List'!$C:$C,MATCH($A1054,'Smelter Reference List'!$E:$E,0)))</f>
        <v/>
      </c>
      <c r="D1054" s="161" t="str">
        <f ca="1">IF(ISERROR($S1054),"",OFFSET('Smelter Reference List'!$C$4,$S1054-4,0)&amp;"")</f>
        <v/>
      </c>
      <c r="E1054" s="161" t="str">
        <f ca="1">IF(ISERROR($S1054),"",OFFSET('Smelter Reference List'!$D$4,$S1054-4,0)&amp;"")</f>
        <v/>
      </c>
      <c r="F1054" s="161" t="str">
        <f ca="1">IF(ISERROR($S1054),"",OFFSET('Smelter Reference List'!$E$4,$S1054-4,0))</f>
        <v/>
      </c>
      <c r="G1054" s="161" t="str">
        <f ca="1">IF(C1054=$U$4,"Enter smelter details", IF(ISERROR($S1054),"",OFFSET('Smelter Reference List'!$F$4,$S1054-4,0)))</f>
        <v/>
      </c>
      <c r="H1054" s="247" t="str">
        <f ca="1">IF(ISERROR($S1054),"",OFFSET('Smelter Reference List'!$G$4,$S1054-4,0))</f>
        <v/>
      </c>
      <c r="I1054" s="248" t="str">
        <f ca="1">IF(ISERROR($S1054),"",OFFSET('Smelter Reference List'!$H$4,$S1054-4,0))</f>
        <v/>
      </c>
      <c r="J1054" s="248" t="str">
        <f ca="1">IF(ISERROR($S1054),"",OFFSET('Smelter Reference List'!$I$4,$S1054-4,0))</f>
        <v/>
      </c>
      <c r="K1054" s="245"/>
      <c r="L1054" s="245"/>
      <c r="M1054" s="245"/>
      <c r="N1054" s="245"/>
      <c r="O1054" s="245"/>
      <c r="P1054" s="245"/>
      <c r="Q1054" s="246"/>
      <c r="R1054" s="233"/>
      <c r="S1054" s="234" t="e">
        <f>IF(C1054="",NA(),MATCH($B1054&amp;$C1054,'Smelter Reference List'!$J:$J,0))</f>
        <v>#N/A</v>
      </c>
      <c r="T1054" s="235"/>
      <c r="U1054" s="235">
        <f t="shared" ca="1" si="34"/>
        <v>0</v>
      </c>
      <c r="V1054" s="235"/>
      <c r="W1054" s="235"/>
      <c r="Y1054" s="228" t="str">
        <f t="shared" si="35"/>
        <v/>
      </c>
    </row>
    <row r="1055" spans="1:25" s="228" customFormat="1" ht="20.25">
      <c r="A1055" s="257"/>
      <c r="B1055" s="232" t="str">
        <f>IF(LEN(A1055)=0,"",INDEX('Smelter Reference List'!$A:$A,MATCH($A1055,'Smelter Reference List'!$E:$E,0)))</f>
        <v/>
      </c>
      <c r="C1055" s="297" t="str">
        <f>IF(LEN(A1055)=0,"",INDEX('Smelter Reference List'!$C:$C,MATCH($A1055,'Smelter Reference List'!$E:$E,0)))</f>
        <v/>
      </c>
      <c r="D1055" s="161" t="str">
        <f ca="1">IF(ISERROR($S1055),"",OFFSET('Smelter Reference List'!$C$4,$S1055-4,0)&amp;"")</f>
        <v/>
      </c>
      <c r="E1055" s="161" t="str">
        <f ca="1">IF(ISERROR($S1055),"",OFFSET('Smelter Reference List'!$D$4,$S1055-4,0)&amp;"")</f>
        <v/>
      </c>
      <c r="F1055" s="161" t="str">
        <f ca="1">IF(ISERROR($S1055),"",OFFSET('Smelter Reference List'!$E$4,$S1055-4,0))</f>
        <v/>
      </c>
      <c r="G1055" s="161" t="str">
        <f ca="1">IF(C1055=$U$4,"Enter smelter details", IF(ISERROR($S1055),"",OFFSET('Smelter Reference List'!$F$4,$S1055-4,0)))</f>
        <v/>
      </c>
      <c r="H1055" s="247" t="str">
        <f ca="1">IF(ISERROR($S1055),"",OFFSET('Smelter Reference List'!$G$4,$S1055-4,0))</f>
        <v/>
      </c>
      <c r="I1055" s="248" t="str">
        <f ca="1">IF(ISERROR($S1055),"",OFFSET('Smelter Reference List'!$H$4,$S1055-4,0))</f>
        <v/>
      </c>
      <c r="J1055" s="248" t="str">
        <f ca="1">IF(ISERROR($S1055),"",OFFSET('Smelter Reference List'!$I$4,$S1055-4,0))</f>
        <v/>
      </c>
      <c r="K1055" s="245"/>
      <c r="L1055" s="245"/>
      <c r="M1055" s="245"/>
      <c r="N1055" s="245"/>
      <c r="O1055" s="245"/>
      <c r="P1055" s="245"/>
      <c r="Q1055" s="246"/>
      <c r="R1055" s="233"/>
      <c r="S1055" s="234" t="e">
        <f>IF(C1055="",NA(),MATCH($B1055&amp;$C1055,'Smelter Reference List'!$J:$J,0))</f>
        <v>#N/A</v>
      </c>
      <c r="T1055" s="235"/>
      <c r="U1055" s="235">
        <f t="shared" ca="1" si="34"/>
        <v>0</v>
      </c>
      <c r="V1055" s="235"/>
      <c r="W1055" s="235"/>
      <c r="Y1055" s="228" t="str">
        <f t="shared" si="35"/>
        <v/>
      </c>
    </row>
    <row r="1056" spans="1:25" s="228" customFormat="1" ht="20.25">
      <c r="A1056" s="257"/>
      <c r="B1056" s="232" t="str">
        <f>IF(LEN(A1056)=0,"",INDEX('Smelter Reference List'!$A:$A,MATCH($A1056,'Smelter Reference List'!$E:$E,0)))</f>
        <v/>
      </c>
      <c r="C1056" s="297" t="str">
        <f>IF(LEN(A1056)=0,"",INDEX('Smelter Reference List'!$C:$C,MATCH($A1056,'Smelter Reference List'!$E:$E,0)))</f>
        <v/>
      </c>
      <c r="D1056" s="161" t="str">
        <f ca="1">IF(ISERROR($S1056),"",OFFSET('Smelter Reference List'!$C$4,$S1056-4,0)&amp;"")</f>
        <v/>
      </c>
      <c r="E1056" s="161" t="str">
        <f ca="1">IF(ISERROR($S1056),"",OFFSET('Smelter Reference List'!$D$4,$S1056-4,0)&amp;"")</f>
        <v/>
      </c>
      <c r="F1056" s="161" t="str">
        <f ca="1">IF(ISERROR($S1056),"",OFFSET('Smelter Reference List'!$E$4,$S1056-4,0))</f>
        <v/>
      </c>
      <c r="G1056" s="161" t="str">
        <f ca="1">IF(C1056=$U$4,"Enter smelter details", IF(ISERROR($S1056),"",OFFSET('Smelter Reference List'!$F$4,$S1056-4,0)))</f>
        <v/>
      </c>
      <c r="H1056" s="247" t="str">
        <f ca="1">IF(ISERROR($S1056),"",OFFSET('Smelter Reference List'!$G$4,$S1056-4,0))</f>
        <v/>
      </c>
      <c r="I1056" s="248" t="str">
        <f ca="1">IF(ISERROR($S1056),"",OFFSET('Smelter Reference List'!$H$4,$S1056-4,0))</f>
        <v/>
      </c>
      <c r="J1056" s="248" t="str">
        <f ca="1">IF(ISERROR($S1056),"",OFFSET('Smelter Reference List'!$I$4,$S1056-4,0))</f>
        <v/>
      </c>
      <c r="K1056" s="245"/>
      <c r="L1056" s="245"/>
      <c r="M1056" s="245"/>
      <c r="N1056" s="245"/>
      <c r="O1056" s="245"/>
      <c r="P1056" s="245"/>
      <c r="Q1056" s="246"/>
      <c r="R1056" s="233"/>
      <c r="S1056" s="234" t="e">
        <f>IF(C1056="",NA(),MATCH($B1056&amp;$C1056,'Smelter Reference List'!$J:$J,0))</f>
        <v>#N/A</v>
      </c>
      <c r="T1056" s="235"/>
      <c r="U1056" s="235">
        <f t="shared" ca="1" si="34"/>
        <v>0</v>
      </c>
      <c r="V1056" s="235"/>
      <c r="W1056" s="235"/>
      <c r="Y1056" s="228" t="str">
        <f t="shared" si="35"/>
        <v/>
      </c>
    </row>
    <row r="1057" spans="1:25" s="228" customFormat="1" ht="20.25">
      <c r="A1057" s="257"/>
      <c r="B1057" s="232" t="str">
        <f>IF(LEN(A1057)=0,"",INDEX('Smelter Reference List'!$A:$A,MATCH($A1057,'Smelter Reference List'!$E:$E,0)))</f>
        <v/>
      </c>
      <c r="C1057" s="297" t="str">
        <f>IF(LEN(A1057)=0,"",INDEX('Smelter Reference List'!$C:$C,MATCH($A1057,'Smelter Reference List'!$E:$E,0)))</f>
        <v/>
      </c>
      <c r="D1057" s="161" t="str">
        <f ca="1">IF(ISERROR($S1057),"",OFFSET('Smelter Reference List'!$C$4,$S1057-4,0)&amp;"")</f>
        <v/>
      </c>
      <c r="E1057" s="161" t="str">
        <f ca="1">IF(ISERROR($S1057),"",OFFSET('Smelter Reference List'!$D$4,$S1057-4,0)&amp;"")</f>
        <v/>
      </c>
      <c r="F1057" s="161" t="str">
        <f ca="1">IF(ISERROR($S1057),"",OFFSET('Smelter Reference List'!$E$4,$S1057-4,0))</f>
        <v/>
      </c>
      <c r="G1057" s="161" t="str">
        <f ca="1">IF(C1057=$U$4,"Enter smelter details", IF(ISERROR($S1057),"",OFFSET('Smelter Reference List'!$F$4,$S1057-4,0)))</f>
        <v/>
      </c>
      <c r="H1057" s="247" t="str">
        <f ca="1">IF(ISERROR($S1057),"",OFFSET('Smelter Reference List'!$G$4,$S1057-4,0))</f>
        <v/>
      </c>
      <c r="I1057" s="248" t="str">
        <f ca="1">IF(ISERROR($S1057),"",OFFSET('Smelter Reference List'!$H$4,$S1057-4,0))</f>
        <v/>
      </c>
      <c r="J1057" s="248" t="str">
        <f ca="1">IF(ISERROR($S1057),"",OFFSET('Smelter Reference List'!$I$4,$S1057-4,0))</f>
        <v/>
      </c>
      <c r="K1057" s="245"/>
      <c r="L1057" s="245"/>
      <c r="M1057" s="245"/>
      <c r="N1057" s="245"/>
      <c r="O1057" s="245"/>
      <c r="P1057" s="245"/>
      <c r="Q1057" s="246"/>
      <c r="R1057" s="233"/>
      <c r="S1057" s="234" t="e">
        <f>IF(C1057="",NA(),MATCH($B1057&amp;$C1057,'Smelter Reference List'!$J:$J,0))</f>
        <v>#N/A</v>
      </c>
      <c r="T1057" s="235"/>
      <c r="U1057" s="235">
        <f t="shared" ca="1" si="34"/>
        <v>0</v>
      </c>
      <c r="V1057" s="235"/>
      <c r="W1057" s="235"/>
      <c r="Y1057" s="228" t="str">
        <f t="shared" si="35"/>
        <v/>
      </c>
    </row>
    <row r="1058" spans="1:25" s="228" customFormat="1" ht="20.25">
      <c r="A1058" s="257"/>
      <c r="B1058" s="232" t="str">
        <f>IF(LEN(A1058)=0,"",INDEX('Smelter Reference List'!$A:$A,MATCH($A1058,'Smelter Reference List'!$E:$E,0)))</f>
        <v/>
      </c>
      <c r="C1058" s="297" t="str">
        <f>IF(LEN(A1058)=0,"",INDEX('Smelter Reference List'!$C:$C,MATCH($A1058,'Smelter Reference List'!$E:$E,0)))</f>
        <v/>
      </c>
      <c r="D1058" s="161" t="str">
        <f ca="1">IF(ISERROR($S1058),"",OFFSET('Smelter Reference List'!$C$4,$S1058-4,0)&amp;"")</f>
        <v/>
      </c>
      <c r="E1058" s="161" t="str">
        <f ca="1">IF(ISERROR($S1058),"",OFFSET('Smelter Reference List'!$D$4,$S1058-4,0)&amp;"")</f>
        <v/>
      </c>
      <c r="F1058" s="161" t="str">
        <f ca="1">IF(ISERROR($S1058),"",OFFSET('Smelter Reference List'!$E$4,$S1058-4,0))</f>
        <v/>
      </c>
      <c r="G1058" s="161" t="str">
        <f ca="1">IF(C1058=$U$4,"Enter smelter details", IF(ISERROR($S1058),"",OFFSET('Smelter Reference List'!$F$4,$S1058-4,0)))</f>
        <v/>
      </c>
      <c r="H1058" s="247" t="str">
        <f ca="1">IF(ISERROR($S1058),"",OFFSET('Smelter Reference List'!$G$4,$S1058-4,0))</f>
        <v/>
      </c>
      <c r="I1058" s="248" t="str">
        <f ca="1">IF(ISERROR($S1058),"",OFFSET('Smelter Reference List'!$H$4,$S1058-4,0))</f>
        <v/>
      </c>
      <c r="J1058" s="248" t="str">
        <f ca="1">IF(ISERROR($S1058),"",OFFSET('Smelter Reference List'!$I$4,$S1058-4,0))</f>
        <v/>
      </c>
      <c r="K1058" s="245"/>
      <c r="L1058" s="245"/>
      <c r="M1058" s="245"/>
      <c r="N1058" s="245"/>
      <c r="O1058" s="245"/>
      <c r="P1058" s="245"/>
      <c r="Q1058" s="246"/>
      <c r="R1058" s="233"/>
      <c r="S1058" s="234" t="e">
        <f>IF(C1058="",NA(),MATCH($B1058&amp;$C1058,'Smelter Reference List'!$J:$J,0))</f>
        <v>#N/A</v>
      </c>
      <c r="T1058" s="235"/>
      <c r="U1058" s="235">
        <f t="shared" ca="1" si="34"/>
        <v>0</v>
      </c>
      <c r="V1058" s="235"/>
      <c r="W1058" s="235"/>
      <c r="Y1058" s="228" t="str">
        <f t="shared" si="35"/>
        <v/>
      </c>
    </row>
    <row r="1059" spans="1:25" s="228" customFormat="1" ht="20.25">
      <c r="A1059" s="257"/>
      <c r="B1059" s="232" t="str">
        <f>IF(LEN(A1059)=0,"",INDEX('Smelter Reference List'!$A:$A,MATCH($A1059,'Smelter Reference List'!$E:$E,0)))</f>
        <v/>
      </c>
      <c r="C1059" s="297" t="str">
        <f>IF(LEN(A1059)=0,"",INDEX('Smelter Reference List'!$C:$C,MATCH($A1059,'Smelter Reference List'!$E:$E,0)))</f>
        <v/>
      </c>
      <c r="D1059" s="161" t="str">
        <f ca="1">IF(ISERROR($S1059),"",OFFSET('Smelter Reference List'!$C$4,$S1059-4,0)&amp;"")</f>
        <v/>
      </c>
      <c r="E1059" s="161" t="str">
        <f ca="1">IF(ISERROR($S1059),"",OFFSET('Smelter Reference List'!$D$4,$S1059-4,0)&amp;"")</f>
        <v/>
      </c>
      <c r="F1059" s="161" t="str">
        <f ca="1">IF(ISERROR($S1059),"",OFFSET('Smelter Reference List'!$E$4,$S1059-4,0))</f>
        <v/>
      </c>
      <c r="G1059" s="161" t="str">
        <f ca="1">IF(C1059=$U$4,"Enter smelter details", IF(ISERROR($S1059),"",OFFSET('Smelter Reference List'!$F$4,$S1059-4,0)))</f>
        <v/>
      </c>
      <c r="H1059" s="247" t="str">
        <f ca="1">IF(ISERROR($S1059),"",OFFSET('Smelter Reference List'!$G$4,$S1059-4,0))</f>
        <v/>
      </c>
      <c r="I1059" s="248" t="str">
        <f ca="1">IF(ISERROR($S1059),"",OFFSET('Smelter Reference List'!$H$4,$S1059-4,0))</f>
        <v/>
      </c>
      <c r="J1059" s="248" t="str">
        <f ca="1">IF(ISERROR($S1059),"",OFFSET('Smelter Reference List'!$I$4,$S1059-4,0))</f>
        <v/>
      </c>
      <c r="K1059" s="245"/>
      <c r="L1059" s="245"/>
      <c r="M1059" s="245"/>
      <c r="N1059" s="245"/>
      <c r="O1059" s="245"/>
      <c r="P1059" s="245"/>
      <c r="Q1059" s="246"/>
      <c r="R1059" s="233"/>
      <c r="S1059" s="234" t="e">
        <f>IF(C1059="",NA(),MATCH($B1059&amp;$C1059,'Smelter Reference List'!$J:$J,0))</f>
        <v>#N/A</v>
      </c>
      <c r="T1059" s="235"/>
      <c r="U1059" s="235">
        <f t="shared" ca="1" si="34"/>
        <v>0</v>
      </c>
      <c r="V1059" s="235"/>
      <c r="W1059" s="235"/>
      <c r="Y1059" s="228" t="str">
        <f t="shared" si="35"/>
        <v/>
      </c>
    </row>
    <row r="1060" spans="1:25" s="228" customFormat="1" ht="20.25">
      <c r="A1060" s="257"/>
      <c r="B1060" s="232" t="str">
        <f>IF(LEN(A1060)=0,"",INDEX('Smelter Reference List'!$A:$A,MATCH($A1060,'Smelter Reference List'!$E:$E,0)))</f>
        <v/>
      </c>
      <c r="C1060" s="297" t="str">
        <f>IF(LEN(A1060)=0,"",INDEX('Smelter Reference List'!$C:$C,MATCH($A1060,'Smelter Reference List'!$E:$E,0)))</f>
        <v/>
      </c>
      <c r="D1060" s="161" t="str">
        <f ca="1">IF(ISERROR($S1060),"",OFFSET('Smelter Reference List'!$C$4,$S1060-4,0)&amp;"")</f>
        <v/>
      </c>
      <c r="E1060" s="161" t="str">
        <f ca="1">IF(ISERROR($S1060),"",OFFSET('Smelter Reference List'!$D$4,$S1060-4,0)&amp;"")</f>
        <v/>
      </c>
      <c r="F1060" s="161" t="str">
        <f ca="1">IF(ISERROR($S1060),"",OFFSET('Smelter Reference List'!$E$4,$S1060-4,0))</f>
        <v/>
      </c>
      <c r="G1060" s="161" t="str">
        <f ca="1">IF(C1060=$U$4,"Enter smelter details", IF(ISERROR($S1060),"",OFFSET('Smelter Reference List'!$F$4,$S1060-4,0)))</f>
        <v/>
      </c>
      <c r="H1060" s="247" t="str">
        <f ca="1">IF(ISERROR($S1060),"",OFFSET('Smelter Reference List'!$G$4,$S1060-4,0))</f>
        <v/>
      </c>
      <c r="I1060" s="248" t="str">
        <f ca="1">IF(ISERROR($S1060),"",OFFSET('Smelter Reference List'!$H$4,$S1060-4,0))</f>
        <v/>
      </c>
      <c r="J1060" s="248" t="str">
        <f ca="1">IF(ISERROR($S1060),"",OFFSET('Smelter Reference List'!$I$4,$S1060-4,0))</f>
        <v/>
      </c>
      <c r="K1060" s="245"/>
      <c r="L1060" s="245"/>
      <c r="M1060" s="245"/>
      <c r="N1060" s="245"/>
      <c r="O1060" s="245"/>
      <c r="P1060" s="245"/>
      <c r="Q1060" s="246"/>
      <c r="R1060" s="233"/>
      <c r="S1060" s="234" t="e">
        <f>IF(C1060="",NA(),MATCH($B1060&amp;$C1060,'Smelter Reference List'!$J:$J,0))</f>
        <v>#N/A</v>
      </c>
      <c r="T1060" s="235"/>
      <c r="U1060" s="235">
        <f t="shared" ca="1" si="34"/>
        <v>0</v>
      </c>
      <c r="V1060" s="235"/>
      <c r="W1060" s="235"/>
      <c r="Y1060" s="228" t="str">
        <f t="shared" si="35"/>
        <v/>
      </c>
    </row>
    <row r="1061" spans="1:25" s="228" customFormat="1" ht="20.25">
      <c r="A1061" s="257"/>
      <c r="B1061" s="232" t="str">
        <f>IF(LEN(A1061)=0,"",INDEX('Smelter Reference List'!$A:$A,MATCH($A1061,'Smelter Reference List'!$E:$E,0)))</f>
        <v/>
      </c>
      <c r="C1061" s="297" t="str">
        <f>IF(LEN(A1061)=0,"",INDEX('Smelter Reference List'!$C:$C,MATCH($A1061,'Smelter Reference List'!$E:$E,0)))</f>
        <v/>
      </c>
      <c r="D1061" s="161" t="str">
        <f ca="1">IF(ISERROR($S1061),"",OFFSET('Smelter Reference List'!$C$4,$S1061-4,0)&amp;"")</f>
        <v/>
      </c>
      <c r="E1061" s="161" t="str">
        <f ca="1">IF(ISERROR($S1061),"",OFFSET('Smelter Reference List'!$D$4,$S1061-4,0)&amp;"")</f>
        <v/>
      </c>
      <c r="F1061" s="161" t="str">
        <f ca="1">IF(ISERROR($S1061),"",OFFSET('Smelter Reference List'!$E$4,$S1061-4,0))</f>
        <v/>
      </c>
      <c r="G1061" s="161" t="str">
        <f ca="1">IF(C1061=$U$4,"Enter smelter details", IF(ISERROR($S1061),"",OFFSET('Smelter Reference List'!$F$4,$S1061-4,0)))</f>
        <v/>
      </c>
      <c r="H1061" s="247" t="str">
        <f ca="1">IF(ISERROR($S1061),"",OFFSET('Smelter Reference List'!$G$4,$S1061-4,0))</f>
        <v/>
      </c>
      <c r="I1061" s="248" t="str">
        <f ca="1">IF(ISERROR($S1061),"",OFFSET('Smelter Reference List'!$H$4,$S1061-4,0))</f>
        <v/>
      </c>
      <c r="J1061" s="248" t="str">
        <f ca="1">IF(ISERROR($S1061),"",OFFSET('Smelter Reference List'!$I$4,$S1061-4,0))</f>
        <v/>
      </c>
      <c r="K1061" s="245"/>
      <c r="L1061" s="245"/>
      <c r="M1061" s="245"/>
      <c r="N1061" s="245"/>
      <c r="O1061" s="245"/>
      <c r="P1061" s="245"/>
      <c r="Q1061" s="246"/>
      <c r="R1061" s="233"/>
      <c r="S1061" s="234" t="e">
        <f>IF(C1061="",NA(),MATCH($B1061&amp;$C1061,'Smelter Reference List'!$J:$J,0))</f>
        <v>#N/A</v>
      </c>
      <c r="T1061" s="235"/>
      <c r="U1061" s="235">
        <f t="shared" ca="1" si="34"/>
        <v>0</v>
      </c>
      <c r="V1061" s="235"/>
      <c r="W1061" s="235"/>
      <c r="Y1061" s="228" t="str">
        <f t="shared" si="35"/>
        <v/>
      </c>
    </row>
    <row r="1062" spans="1:25" s="228" customFormat="1" ht="20.25">
      <c r="A1062" s="257"/>
      <c r="B1062" s="232" t="str">
        <f>IF(LEN(A1062)=0,"",INDEX('Smelter Reference List'!$A:$A,MATCH($A1062,'Smelter Reference List'!$E:$E,0)))</f>
        <v/>
      </c>
      <c r="C1062" s="297" t="str">
        <f>IF(LEN(A1062)=0,"",INDEX('Smelter Reference List'!$C:$C,MATCH($A1062,'Smelter Reference List'!$E:$E,0)))</f>
        <v/>
      </c>
      <c r="D1062" s="161" t="str">
        <f ca="1">IF(ISERROR($S1062),"",OFFSET('Smelter Reference List'!$C$4,$S1062-4,0)&amp;"")</f>
        <v/>
      </c>
      <c r="E1062" s="161" t="str">
        <f ca="1">IF(ISERROR($S1062),"",OFFSET('Smelter Reference List'!$D$4,$S1062-4,0)&amp;"")</f>
        <v/>
      </c>
      <c r="F1062" s="161" t="str">
        <f ca="1">IF(ISERROR($S1062),"",OFFSET('Smelter Reference List'!$E$4,$S1062-4,0))</f>
        <v/>
      </c>
      <c r="G1062" s="161" t="str">
        <f ca="1">IF(C1062=$U$4,"Enter smelter details", IF(ISERROR($S1062),"",OFFSET('Smelter Reference List'!$F$4,$S1062-4,0)))</f>
        <v/>
      </c>
      <c r="H1062" s="247" t="str">
        <f ca="1">IF(ISERROR($S1062),"",OFFSET('Smelter Reference List'!$G$4,$S1062-4,0))</f>
        <v/>
      </c>
      <c r="I1062" s="248" t="str">
        <f ca="1">IF(ISERROR($S1062),"",OFFSET('Smelter Reference List'!$H$4,$S1062-4,0))</f>
        <v/>
      </c>
      <c r="J1062" s="248" t="str">
        <f ca="1">IF(ISERROR($S1062),"",OFFSET('Smelter Reference List'!$I$4,$S1062-4,0))</f>
        <v/>
      </c>
      <c r="K1062" s="245"/>
      <c r="L1062" s="245"/>
      <c r="M1062" s="245"/>
      <c r="N1062" s="245"/>
      <c r="O1062" s="245"/>
      <c r="P1062" s="245"/>
      <c r="Q1062" s="246"/>
      <c r="R1062" s="233"/>
      <c r="S1062" s="234" t="e">
        <f>IF(C1062="",NA(),MATCH($B1062&amp;$C1062,'Smelter Reference List'!$J:$J,0))</f>
        <v>#N/A</v>
      </c>
      <c r="T1062" s="235"/>
      <c r="U1062" s="235">
        <f t="shared" ca="1" si="34"/>
        <v>0</v>
      </c>
      <c r="V1062" s="235"/>
      <c r="W1062" s="235"/>
      <c r="Y1062" s="228" t="str">
        <f t="shared" si="35"/>
        <v/>
      </c>
    </row>
    <row r="1063" spans="1:25" s="228" customFormat="1" ht="20.25">
      <c r="A1063" s="257"/>
      <c r="B1063" s="232" t="str">
        <f>IF(LEN(A1063)=0,"",INDEX('Smelter Reference List'!$A:$A,MATCH($A1063,'Smelter Reference List'!$E:$E,0)))</f>
        <v/>
      </c>
      <c r="C1063" s="297" t="str">
        <f>IF(LEN(A1063)=0,"",INDEX('Smelter Reference List'!$C:$C,MATCH($A1063,'Smelter Reference List'!$E:$E,0)))</f>
        <v/>
      </c>
      <c r="D1063" s="161" t="str">
        <f ca="1">IF(ISERROR($S1063),"",OFFSET('Smelter Reference List'!$C$4,$S1063-4,0)&amp;"")</f>
        <v/>
      </c>
      <c r="E1063" s="161" t="str">
        <f ca="1">IF(ISERROR($S1063),"",OFFSET('Smelter Reference List'!$D$4,$S1063-4,0)&amp;"")</f>
        <v/>
      </c>
      <c r="F1063" s="161" t="str">
        <f ca="1">IF(ISERROR($S1063),"",OFFSET('Smelter Reference List'!$E$4,$S1063-4,0))</f>
        <v/>
      </c>
      <c r="G1063" s="161" t="str">
        <f ca="1">IF(C1063=$U$4,"Enter smelter details", IF(ISERROR($S1063),"",OFFSET('Smelter Reference List'!$F$4,$S1063-4,0)))</f>
        <v/>
      </c>
      <c r="H1063" s="247" t="str">
        <f ca="1">IF(ISERROR($S1063),"",OFFSET('Smelter Reference List'!$G$4,$S1063-4,0))</f>
        <v/>
      </c>
      <c r="I1063" s="248" t="str">
        <f ca="1">IF(ISERROR($S1063),"",OFFSET('Smelter Reference List'!$H$4,$S1063-4,0))</f>
        <v/>
      </c>
      <c r="J1063" s="248" t="str">
        <f ca="1">IF(ISERROR($S1063),"",OFFSET('Smelter Reference List'!$I$4,$S1063-4,0))</f>
        <v/>
      </c>
      <c r="K1063" s="245"/>
      <c r="L1063" s="245"/>
      <c r="M1063" s="245"/>
      <c r="N1063" s="245"/>
      <c r="O1063" s="245"/>
      <c r="P1063" s="245"/>
      <c r="Q1063" s="246"/>
      <c r="R1063" s="233"/>
      <c r="S1063" s="234" t="e">
        <f>IF(C1063="",NA(),MATCH($B1063&amp;$C1063,'Smelter Reference List'!$J:$J,0))</f>
        <v>#N/A</v>
      </c>
      <c r="T1063" s="235"/>
      <c r="U1063" s="235">
        <f t="shared" ca="1" si="34"/>
        <v>0</v>
      </c>
      <c r="V1063" s="235"/>
      <c r="W1063" s="235"/>
      <c r="Y1063" s="228" t="str">
        <f t="shared" si="35"/>
        <v/>
      </c>
    </row>
    <row r="1064" spans="1:25" s="228" customFormat="1" ht="20.25">
      <c r="A1064" s="257"/>
      <c r="B1064" s="232" t="str">
        <f>IF(LEN(A1064)=0,"",INDEX('Smelter Reference List'!$A:$A,MATCH($A1064,'Smelter Reference List'!$E:$E,0)))</f>
        <v/>
      </c>
      <c r="C1064" s="297" t="str">
        <f>IF(LEN(A1064)=0,"",INDEX('Smelter Reference List'!$C:$C,MATCH($A1064,'Smelter Reference List'!$E:$E,0)))</f>
        <v/>
      </c>
      <c r="D1064" s="161" t="str">
        <f ca="1">IF(ISERROR($S1064),"",OFFSET('Smelter Reference List'!$C$4,$S1064-4,0)&amp;"")</f>
        <v/>
      </c>
      <c r="E1064" s="161" t="str">
        <f ca="1">IF(ISERROR($S1064),"",OFFSET('Smelter Reference List'!$D$4,$S1064-4,0)&amp;"")</f>
        <v/>
      </c>
      <c r="F1064" s="161" t="str">
        <f ca="1">IF(ISERROR($S1064),"",OFFSET('Smelter Reference List'!$E$4,$S1064-4,0))</f>
        <v/>
      </c>
      <c r="G1064" s="161" t="str">
        <f ca="1">IF(C1064=$U$4,"Enter smelter details", IF(ISERROR($S1064),"",OFFSET('Smelter Reference List'!$F$4,$S1064-4,0)))</f>
        <v/>
      </c>
      <c r="H1064" s="247" t="str">
        <f ca="1">IF(ISERROR($S1064),"",OFFSET('Smelter Reference List'!$G$4,$S1064-4,0))</f>
        <v/>
      </c>
      <c r="I1064" s="248" t="str">
        <f ca="1">IF(ISERROR($S1064),"",OFFSET('Smelter Reference List'!$H$4,$S1064-4,0))</f>
        <v/>
      </c>
      <c r="J1064" s="248" t="str">
        <f ca="1">IF(ISERROR($S1064),"",OFFSET('Smelter Reference List'!$I$4,$S1064-4,0))</f>
        <v/>
      </c>
      <c r="K1064" s="245"/>
      <c r="L1064" s="245"/>
      <c r="M1064" s="245"/>
      <c r="N1064" s="245"/>
      <c r="O1064" s="245"/>
      <c r="P1064" s="245"/>
      <c r="Q1064" s="246"/>
      <c r="R1064" s="233"/>
      <c r="S1064" s="234" t="e">
        <f>IF(C1064="",NA(),MATCH($B1064&amp;$C1064,'Smelter Reference List'!$J:$J,0))</f>
        <v>#N/A</v>
      </c>
      <c r="T1064" s="235"/>
      <c r="U1064" s="235">
        <f t="shared" ca="1" si="34"/>
        <v>0</v>
      </c>
      <c r="V1064" s="235"/>
      <c r="W1064" s="235"/>
      <c r="Y1064" s="228" t="str">
        <f t="shared" si="35"/>
        <v/>
      </c>
    </row>
    <row r="1065" spans="1:25" s="228" customFormat="1" ht="20.25">
      <c r="A1065" s="257"/>
      <c r="B1065" s="232" t="str">
        <f>IF(LEN(A1065)=0,"",INDEX('Smelter Reference List'!$A:$A,MATCH($A1065,'Smelter Reference List'!$E:$E,0)))</f>
        <v/>
      </c>
      <c r="C1065" s="297" t="str">
        <f>IF(LEN(A1065)=0,"",INDEX('Smelter Reference List'!$C:$C,MATCH($A1065,'Smelter Reference List'!$E:$E,0)))</f>
        <v/>
      </c>
      <c r="D1065" s="161" t="str">
        <f ca="1">IF(ISERROR($S1065),"",OFFSET('Smelter Reference List'!$C$4,$S1065-4,0)&amp;"")</f>
        <v/>
      </c>
      <c r="E1065" s="161" t="str">
        <f ca="1">IF(ISERROR($S1065),"",OFFSET('Smelter Reference List'!$D$4,$S1065-4,0)&amp;"")</f>
        <v/>
      </c>
      <c r="F1065" s="161" t="str">
        <f ca="1">IF(ISERROR($S1065),"",OFFSET('Smelter Reference List'!$E$4,$S1065-4,0))</f>
        <v/>
      </c>
      <c r="G1065" s="161" t="str">
        <f ca="1">IF(C1065=$U$4,"Enter smelter details", IF(ISERROR($S1065),"",OFFSET('Smelter Reference List'!$F$4,$S1065-4,0)))</f>
        <v/>
      </c>
      <c r="H1065" s="247" t="str">
        <f ca="1">IF(ISERROR($S1065),"",OFFSET('Smelter Reference List'!$G$4,$S1065-4,0))</f>
        <v/>
      </c>
      <c r="I1065" s="248" t="str">
        <f ca="1">IF(ISERROR($S1065),"",OFFSET('Smelter Reference List'!$H$4,$S1065-4,0))</f>
        <v/>
      </c>
      <c r="J1065" s="248" t="str">
        <f ca="1">IF(ISERROR($S1065),"",OFFSET('Smelter Reference List'!$I$4,$S1065-4,0))</f>
        <v/>
      </c>
      <c r="K1065" s="245"/>
      <c r="L1065" s="245"/>
      <c r="M1065" s="245"/>
      <c r="N1065" s="245"/>
      <c r="O1065" s="245"/>
      <c r="P1065" s="245"/>
      <c r="Q1065" s="246"/>
      <c r="R1065" s="233"/>
      <c r="S1065" s="234" t="e">
        <f>IF(C1065="",NA(),MATCH($B1065&amp;$C1065,'Smelter Reference List'!$J:$J,0))</f>
        <v>#N/A</v>
      </c>
      <c r="T1065" s="235"/>
      <c r="U1065" s="235">
        <f t="shared" ca="1" si="34"/>
        <v>0</v>
      </c>
      <c r="V1065" s="235"/>
      <c r="W1065" s="235"/>
      <c r="Y1065" s="228" t="str">
        <f t="shared" si="35"/>
        <v/>
      </c>
    </row>
    <row r="1066" spans="1:25" s="228" customFormat="1" ht="20.25">
      <c r="A1066" s="257"/>
      <c r="B1066" s="232" t="str">
        <f>IF(LEN(A1066)=0,"",INDEX('Smelter Reference List'!$A:$A,MATCH($A1066,'Smelter Reference List'!$E:$E,0)))</f>
        <v/>
      </c>
      <c r="C1066" s="297" t="str">
        <f>IF(LEN(A1066)=0,"",INDEX('Smelter Reference List'!$C:$C,MATCH($A1066,'Smelter Reference List'!$E:$E,0)))</f>
        <v/>
      </c>
      <c r="D1066" s="161" t="str">
        <f ca="1">IF(ISERROR($S1066),"",OFFSET('Smelter Reference List'!$C$4,$S1066-4,0)&amp;"")</f>
        <v/>
      </c>
      <c r="E1066" s="161" t="str">
        <f ca="1">IF(ISERROR($S1066),"",OFFSET('Smelter Reference List'!$D$4,$S1066-4,0)&amp;"")</f>
        <v/>
      </c>
      <c r="F1066" s="161" t="str">
        <f ca="1">IF(ISERROR($S1066),"",OFFSET('Smelter Reference List'!$E$4,$S1066-4,0))</f>
        <v/>
      </c>
      <c r="G1066" s="161" t="str">
        <f ca="1">IF(C1066=$U$4,"Enter smelter details", IF(ISERROR($S1066),"",OFFSET('Smelter Reference List'!$F$4,$S1066-4,0)))</f>
        <v/>
      </c>
      <c r="H1066" s="247" t="str">
        <f ca="1">IF(ISERROR($S1066),"",OFFSET('Smelter Reference List'!$G$4,$S1066-4,0))</f>
        <v/>
      </c>
      <c r="I1066" s="248" t="str">
        <f ca="1">IF(ISERROR($S1066),"",OFFSET('Smelter Reference List'!$H$4,$S1066-4,0))</f>
        <v/>
      </c>
      <c r="J1066" s="248" t="str">
        <f ca="1">IF(ISERROR($S1066),"",OFFSET('Smelter Reference List'!$I$4,$S1066-4,0))</f>
        <v/>
      </c>
      <c r="K1066" s="245"/>
      <c r="L1066" s="245"/>
      <c r="M1066" s="245"/>
      <c r="N1066" s="245"/>
      <c r="O1066" s="245"/>
      <c r="P1066" s="245"/>
      <c r="Q1066" s="246"/>
      <c r="R1066" s="233"/>
      <c r="S1066" s="234" t="e">
        <f>IF(C1066="",NA(),MATCH($B1066&amp;$C1066,'Smelter Reference List'!$J:$J,0))</f>
        <v>#N/A</v>
      </c>
      <c r="T1066" s="235"/>
      <c r="U1066" s="235">
        <f t="shared" ca="1" si="34"/>
        <v>0</v>
      </c>
      <c r="V1066" s="235"/>
      <c r="W1066" s="235"/>
      <c r="Y1066" s="228" t="str">
        <f t="shared" si="35"/>
        <v/>
      </c>
    </row>
    <row r="1067" spans="1:25" s="228" customFormat="1" ht="20.25">
      <c r="A1067" s="257"/>
      <c r="B1067" s="232" t="str">
        <f>IF(LEN(A1067)=0,"",INDEX('Smelter Reference List'!$A:$A,MATCH($A1067,'Smelter Reference List'!$E:$E,0)))</f>
        <v/>
      </c>
      <c r="C1067" s="297" t="str">
        <f>IF(LEN(A1067)=0,"",INDEX('Smelter Reference List'!$C:$C,MATCH($A1067,'Smelter Reference List'!$E:$E,0)))</f>
        <v/>
      </c>
      <c r="D1067" s="161" t="str">
        <f ca="1">IF(ISERROR($S1067),"",OFFSET('Smelter Reference List'!$C$4,$S1067-4,0)&amp;"")</f>
        <v/>
      </c>
      <c r="E1067" s="161" t="str">
        <f ca="1">IF(ISERROR($S1067),"",OFFSET('Smelter Reference List'!$D$4,$S1067-4,0)&amp;"")</f>
        <v/>
      </c>
      <c r="F1067" s="161" t="str">
        <f ca="1">IF(ISERROR($S1067),"",OFFSET('Smelter Reference List'!$E$4,$S1067-4,0))</f>
        <v/>
      </c>
      <c r="G1067" s="161" t="str">
        <f ca="1">IF(C1067=$U$4,"Enter smelter details", IF(ISERROR($S1067),"",OFFSET('Smelter Reference List'!$F$4,$S1067-4,0)))</f>
        <v/>
      </c>
      <c r="H1067" s="247" t="str">
        <f ca="1">IF(ISERROR($S1067),"",OFFSET('Smelter Reference List'!$G$4,$S1067-4,0))</f>
        <v/>
      </c>
      <c r="I1067" s="248" t="str">
        <f ca="1">IF(ISERROR($S1067),"",OFFSET('Smelter Reference List'!$H$4,$S1067-4,0))</f>
        <v/>
      </c>
      <c r="J1067" s="248" t="str">
        <f ca="1">IF(ISERROR($S1067),"",OFFSET('Smelter Reference List'!$I$4,$S1067-4,0))</f>
        <v/>
      </c>
      <c r="K1067" s="245"/>
      <c r="L1067" s="245"/>
      <c r="M1067" s="245"/>
      <c r="N1067" s="245"/>
      <c r="O1067" s="245"/>
      <c r="P1067" s="245"/>
      <c r="Q1067" s="246"/>
      <c r="R1067" s="233"/>
      <c r="S1067" s="234" t="e">
        <f>IF(C1067="",NA(),MATCH($B1067&amp;$C1067,'Smelter Reference List'!$J:$J,0))</f>
        <v>#N/A</v>
      </c>
      <c r="T1067" s="235"/>
      <c r="U1067" s="235">
        <f t="shared" ca="1" si="34"/>
        <v>0</v>
      </c>
      <c r="V1067" s="235"/>
      <c r="W1067" s="235"/>
      <c r="Y1067" s="228" t="str">
        <f t="shared" si="35"/>
        <v/>
      </c>
    </row>
    <row r="1068" spans="1:25" s="228" customFormat="1" ht="20.25">
      <c r="A1068" s="257"/>
      <c r="B1068" s="232" t="str">
        <f>IF(LEN(A1068)=0,"",INDEX('Smelter Reference List'!$A:$A,MATCH($A1068,'Smelter Reference List'!$E:$E,0)))</f>
        <v/>
      </c>
      <c r="C1068" s="297" t="str">
        <f>IF(LEN(A1068)=0,"",INDEX('Smelter Reference List'!$C:$C,MATCH($A1068,'Smelter Reference List'!$E:$E,0)))</f>
        <v/>
      </c>
      <c r="D1068" s="161" t="str">
        <f ca="1">IF(ISERROR($S1068),"",OFFSET('Smelter Reference List'!$C$4,$S1068-4,0)&amp;"")</f>
        <v/>
      </c>
      <c r="E1068" s="161" t="str">
        <f ca="1">IF(ISERROR($S1068),"",OFFSET('Smelter Reference List'!$D$4,$S1068-4,0)&amp;"")</f>
        <v/>
      </c>
      <c r="F1068" s="161" t="str">
        <f ca="1">IF(ISERROR($S1068),"",OFFSET('Smelter Reference List'!$E$4,$S1068-4,0))</f>
        <v/>
      </c>
      <c r="G1068" s="161" t="str">
        <f ca="1">IF(C1068=$U$4,"Enter smelter details", IF(ISERROR($S1068),"",OFFSET('Smelter Reference List'!$F$4,$S1068-4,0)))</f>
        <v/>
      </c>
      <c r="H1068" s="247" t="str">
        <f ca="1">IF(ISERROR($S1068),"",OFFSET('Smelter Reference List'!$G$4,$S1068-4,0))</f>
        <v/>
      </c>
      <c r="I1068" s="248" t="str">
        <f ca="1">IF(ISERROR($S1068),"",OFFSET('Smelter Reference List'!$H$4,$S1068-4,0))</f>
        <v/>
      </c>
      <c r="J1068" s="248" t="str">
        <f ca="1">IF(ISERROR($S1068),"",OFFSET('Smelter Reference List'!$I$4,$S1068-4,0))</f>
        <v/>
      </c>
      <c r="K1068" s="245"/>
      <c r="L1068" s="245"/>
      <c r="M1068" s="245"/>
      <c r="N1068" s="245"/>
      <c r="O1068" s="245"/>
      <c r="P1068" s="245"/>
      <c r="Q1068" s="246"/>
      <c r="R1068" s="233"/>
      <c r="S1068" s="234" t="e">
        <f>IF(C1068="",NA(),MATCH($B1068&amp;$C1068,'Smelter Reference List'!$J:$J,0))</f>
        <v>#N/A</v>
      </c>
      <c r="T1068" s="235"/>
      <c r="U1068" s="235">
        <f t="shared" ca="1" si="34"/>
        <v>0</v>
      </c>
      <c r="V1068" s="235"/>
      <c r="W1068" s="235"/>
      <c r="Y1068" s="228" t="str">
        <f t="shared" si="35"/>
        <v/>
      </c>
    </row>
    <row r="1069" spans="1:25" s="228" customFormat="1" ht="20.25">
      <c r="A1069" s="257"/>
      <c r="B1069" s="232" t="str">
        <f>IF(LEN(A1069)=0,"",INDEX('Smelter Reference List'!$A:$A,MATCH($A1069,'Smelter Reference List'!$E:$E,0)))</f>
        <v/>
      </c>
      <c r="C1069" s="297" t="str">
        <f>IF(LEN(A1069)=0,"",INDEX('Smelter Reference List'!$C:$C,MATCH($A1069,'Smelter Reference List'!$E:$E,0)))</f>
        <v/>
      </c>
      <c r="D1069" s="161" t="str">
        <f ca="1">IF(ISERROR($S1069),"",OFFSET('Smelter Reference List'!$C$4,$S1069-4,0)&amp;"")</f>
        <v/>
      </c>
      <c r="E1069" s="161" t="str">
        <f ca="1">IF(ISERROR($S1069),"",OFFSET('Smelter Reference List'!$D$4,$S1069-4,0)&amp;"")</f>
        <v/>
      </c>
      <c r="F1069" s="161" t="str">
        <f ca="1">IF(ISERROR($S1069),"",OFFSET('Smelter Reference List'!$E$4,$S1069-4,0))</f>
        <v/>
      </c>
      <c r="G1069" s="161" t="str">
        <f ca="1">IF(C1069=$U$4,"Enter smelter details", IF(ISERROR($S1069),"",OFFSET('Smelter Reference List'!$F$4,$S1069-4,0)))</f>
        <v/>
      </c>
      <c r="H1069" s="247" t="str">
        <f ca="1">IF(ISERROR($S1069),"",OFFSET('Smelter Reference List'!$G$4,$S1069-4,0))</f>
        <v/>
      </c>
      <c r="I1069" s="248" t="str">
        <f ca="1">IF(ISERROR($S1069),"",OFFSET('Smelter Reference List'!$H$4,$S1069-4,0))</f>
        <v/>
      </c>
      <c r="J1069" s="248" t="str">
        <f ca="1">IF(ISERROR($S1069),"",OFFSET('Smelter Reference List'!$I$4,$S1069-4,0))</f>
        <v/>
      </c>
      <c r="K1069" s="245"/>
      <c r="L1069" s="245"/>
      <c r="M1069" s="245"/>
      <c r="N1069" s="245"/>
      <c r="O1069" s="245"/>
      <c r="P1069" s="245"/>
      <c r="Q1069" s="246"/>
      <c r="R1069" s="233"/>
      <c r="S1069" s="234" t="e">
        <f>IF(C1069="",NA(),MATCH($B1069&amp;$C1069,'Smelter Reference List'!$J:$J,0))</f>
        <v>#N/A</v>
      </c>
      <c r="T1069" s="235"/>
      <c r="U1069" s="235">
        <f t="shared" ca="1" si="34"/>
        <v>0</v>
      </c>
      <c r="V1069" s="235"/>
      <c r="W1069" s="235"/>
      <c r="Y1069" s="228" t="str">
        <f t="shared" si="35"/>
        <v/>
      </c>
    </row>
    <row r="1070" spans="1:25" s="228" customFormat="1" ht="20.25">
      <c r="A1070" s="257"/>
      <c r="B1070" s="232" t="str">
        <f>IF(LEN(A1070)=0,"",INDEX('Smelter Reference List'!$A:$A,MATCH($A1070,'Smelter Reference List'!$E:$E,0)))</f>
        <v/>
      </c>
      <c r="C1070" s="297" t="str">
        <f>IF(LEN(A1070)=0,"",INDEX('Smelter Reference List'!$C:$C,MATCH($A1070,'Smelter Reference List'!$E:$E,0)))</f>
        <v/>
      </c>
      <c r="D1070" s="161" t="str">
        <f ca="1">IF(ISERROR($S1070),"",OFFSET('Smelter Reference List'!$C$4,$S1070-4,0)&amp;"")</f>
        <v/>
      </c>
      <c r="E1070" s="161" t="str">
        <f ca="1">IF(ISERROR($S1070),"",OFFSET('Smelter Reference List'!$D$4,$S1070-4,0)&amp;"")</f>
        <v/>
      </c>
      <c r="F1070" s="161" t="str">
        <f ca="1">IF(ISERROR($S1070),"",OFFSET('Smelter Reference List'!$E$4,$S1070-4,0))</f>
        <v/>
      </c>
      <c r="G1070" s="161" t="str">
        <f ca="1">IF(C1070=$U$4,"Enter smelter details", IF(ISERROR($S1070),"",OFFSET('Smelter Reference List'!$F$4,$S1070-4,0)))</f>
        <v/>
      </c>
      <c r="H1070" s="247" t="str">
        <f ca="1">IF(ISERROR($S1070),"",OFFSET('Smelter Reference List'!$G$4,$S1070-4,0))</f>
        <v/>
      </c>
      <c r="I1070" s="248" t="str">
        <f ca="1">IF(ISERROR($S1070),"",OFFSET('Smelter Reference List'!$H$4,$S1070-4,0))</f>
        <v/>
      </c>
      <c r="J1070" s="248" t="str">
        <f ca="1">IF(ISERROR($S1070),"",OFFSET('Smelter Reference List'!$I$4,$S1070-4,0))</f>
        <v/>
      </c>
      <c r="K1070" s="245"/>
      <c r="L1070" s="245"/>
      <c r="M1070" s="245"/>
      <c r="N1070" s="245"/>
      <c r="O1070" s="245"/>
      <c r="P1070" s="245"/>
      <c r="Q1070" s="246"/>
      <c r="R1070" s="233"/>
      <c r="S1070" s="234" t="e">
        <f>IF(C1070="",NA(),MATCH($B1070&amp;$C1070,'Smelter Reference List'!$J:$J,0))</f>
        <v>#N/A</v>
      </c>
      <c r="T1070" s="235"/>
      <c r="U1070" s="235">
        <f t="shared" ca="1" si="34"/>
        <v>0</v>
      </c>
      <c r="V1070" s="235"/>
      <c r="W1070" s="235"/>
      <c r="Y1070" s="228" t="str">
        <f t="shared" si="35"/>
        <v/>
      </c>
    </row>
    <row r="1071" spans="1:25" s="228" customFormat="1" ht="20.25">
      <c r="A1071" s="257"/>
      <c r="B1071" s="232" t="str">
        <f>IF(LEN(A1071)=0,"",INDEX('Smelter Reference List'!$A:$A,MATCH($A1071,'Smelter Reference List'!$E:$E,0)))</f>
        <v/>
      </c>
      <c r="C1071" s="297" t="str">
        <f>IF(LEN(A1071)=0,"",INDEX('Smelter Reference List'!$C:$C,MATCH($A1071,'Smelter Reference List'!$E:$E,0)))</f>
        <v/>
      </c>
      <c r="D1071" s="161" t="str">
        <f ca="1">IF(ISERROR($S1071),"",OFFSET('Smelter Reference List'!$C$4,$S1071-4,0)&amp;"")</f>
        <v/>
      </c>
      <c r="E1071" s="161" t="str">
        <f ca="1">IF(ISERROR($S1071),"",OFFSET('Smelter Reference List'!$D$4,$S1071-4,0)&amp;"")</f>
        <v/>
      </c>
      <c r="F1071" s="161" t="str">
        <f ca="1">IF(ISERROR($S1071),"",OFFSET('Smelter Reference List'!$E$4,$S1071-4,0))</f>
        <v/>
      </c>
      <c r="G1071" s="161" t="str">
        <f ca="1">IF(C1071=$U$4,"Enter smelter details", IF(ISERROR($S1071),"",OFFSET('Smelter Reference List'!$F$4,$S1071-4,0)))</f>
        <v/>
      </c>
      <c r="H1071" s="247" t="str">
        <f ca="1">IF(ISERROR($S1071),"",OFFSET('Smelter Reference List'!$G$4,$S1071-4,0))</f>
        <v/>
      </c>
      <c r="I1071" s="248" t="str">
        <f ca="1">IF(ISERROR($S1071),"",OFFSET('Smelter Reference List'!$H$4,$S1071-4,0))</f>
        <v/>
      </c>
      <c r="J1071" s="248" t="str">
        <f ca="1">IF(ISERROR($S1071),"",OFFSET('Smelter Reference List'!$I$4,$S1071-4,0))</f>
        <v/>
      </c>
      <c r="K1071" s="245"/>
      <c r="L1071" s="245"/>
      <c r="M1071" s="245"/>
      <c r="N1071" s="245"/>
      <c r="O1071" s="245"/>
      <c r="P1071" s="245"/>
      <c r="Q1071" s="246"/>
      <c r="R1071" s="233"/>
      <c r="S1071" s="234" t="e">
        <f>IF(C1071="",NA(),MATCH($B1071&amp;$C1071,'Smelter Reference List'!$J:$J,0))</f>
        <v>#N/A</v>
      </c>
      <c r="T1071" s="235"/>
      <c r="U1071" s="235">
        <f t="shared" ca="1" si="34"/>
        <v>0</v>
      </c>
      <c r="V1071" s="235"/>
      <c r="W1071" s="235"/>
      <c r="Y1071" s="228" t="str">
        <f t="shared" si="35"/>
        <v/>
      </c>
    </row>
    <row r="1072" spans="1:25" s="228" customFormat="1" ht="20.25">
      <c r="A1072" s="257"/>
      <c r="B1072" s="232" t="str">
        <f>IF(LEN(A1072)=0,"",INDEX('Smelter Reference List'!$A:$A,MATCH($A1072,'Smelter Reference List'!$E:$E,0)))</f>
        <v/>
      </c>
      <c r="C1072" s="297" t="str">
        <f>IF(LEN(A1072)=0,"",INDEX('Smelter Reference List'!$C:$C,MATCH($A1072,'Smelter Reference List'!$E:$E,0)))</f>
        <v/>
      </c>
      <c r="D1072" s="161" t="str">
        <f ca="1">IF(ISERROR($S1072),"",OFFSET('Smelter Reference List'!$C$4,$S1072-4,0)&amp;"")</f>
        <v/>
      </c>
      <c r="E1072" s="161" t="str">
        <f ca="1">IF(ISERROR($S1072),"",OFFSET('Smelter Reference List'!$D$4,$S1072-4,0)&amp;"")</f>
        <v/>
      </c>
      <c r="F1072" s="161" t="str">
        <f ca="1">IF(ISERROR($S1072),"",OFFSET('Smelter Reference List'!$E$4,$S1072-4,0))</f>
        <v/>
      </c>
      <c r="G1072" s="161" t="str">
        <f ca="1">IF(C1072=$U$4,"Enter smelter details", IF(ISERROR($S1072),"",OFFSET('Smelter Reference List'!$F$4,$S1072-4,0)))</f>
        <v/>
      </c>
      <c r="H1072" s="247" t="str">
        <f ca="1">IF(ISERROR($S1072),"",OFFSET('Smelter Reference List'!$G$4,$S1072-4,0))</f>
        <v/>
      </c>
      <c r="I1072" s="248" t="str">
        <f ca="1">IF(ISERROR($S1072),"",OFFSET('Smelter Reference List'!$H$4,$S1072-4,0))</f>
        <v/>
      </c>
      <c r="J1072" s="248" t="str">
        <f ca="1">IF(ISERROR($S1072),"",OFFSET('Smelter Reference List'!$I$4,$S1072-4,0))</f>
        <v/>
      </c>
      <c r="K1072" s="245"/>
      <c r="L1072" s="245"/>
      <c r="M1072" s="245"/>
      <c r="N1072" s="245"/>
      <c r="O1072" s="245"/>
      <c r="P1072" s="245"/>
      <c r="Q1072" s="246"/>
      <c r="R1072" s="233"/>
      <c r="S1072" s="234" t="e">
        <f>IF(C1072="",NA(),MATCH($B1072&amp;$C1072,'Smelter Reference List'!$J:$J,0))</f>
        <v>#N/A</v>
      </c>
      <c r="T1072" s="235"/>
      <c r="U1072" s="235">
        <f t="shared" ca="1" si="34"/>
        <v>0</v>
      </c>
      <c r="V1072" s="235"/>
      <c r="W1072" s="235"/>
      <c r="Y1072" s="228" t="str">
        <f t="shared" si="35"/>
        <v/>
      </c>
    </row>
    <row r="1073" spans="1:25" s="228" customFormat="1" ht="20.25">
      <c r="A1073" s="257"/>
      <c r="B1073" s="232" t="str">
        <f>IF(LEN(A1073)=0,"",INDEX('Smelter Reference List'!$A:$A,MATCH($A1073,'Smelter Reference List'!$E:$E,0)))</f>
        <v/>
      </c>
      <c r="C1073" s="297" t="str">
        <f>IF(LEN(A1073)=0,"",INDEX('Smelter Reference List'!$C:$C,MATCH($A1073,'Smelter Reference List'!$E:$E,0)))</f>
        <v/>
      </c>
      <c r="D1073" s="161" t="str">
        <f ca="1">IF(ISERROR($S1073),"",OFFSET('Smelter Reference List'!$C$4,$S1073-4,0)&amp;"")</f>
        <v/>
      </c>
      <c r="E1073" s="161" t="str">
        <f ca="1">IF(ISERROR($S1073),"",OFFSET('Smelter Reference List'!$D$4,$S1073-4,0)&amp;"")</f>
        <v/>
      </c>
      <c r="F1073" s="161" t="str">
        <f ca="1">IF(ISERROR($S1073),"",OFFSET('Smelter Reference List'!$E$4,$S1073-4,0))</f>
        <v/>
      </c>
      <c r="G1073" s="161" t="str">
        <f ca="1">IF(C1073=$U$4,"Enter smelter details", IF(ISERROR($S1073),"",OFFSET('Smelter Reference List'!$F$4,$S1073-4,0)))</f>
        <v/>
      </c>
      <c r="H1073" s="247" t="str">
        <f ca="1">IF(ISERROR($S1073),"",OFFSET('Smelter Reference List'!$G$4,$S1073-4,0))</f>
        <v/>
      </c>
      <c r="I1073" s="248" t="str">
        <f ca="1">IF(ISERROR($S1073),"",OFFSET('Smelter Reference List'!$H$4,$S1073-4,0))</f>
        <v/>
      </c>
      <c r="J1073" s="248" t="str">
        <f ca="1">IF(ISERROR($S1073),"",OFFSET('Smelter Reference List'!$I$4,$S1073-4,0))</f>
        <v/>
      </c>
      <c r="K1073" s="245"/>
      <c r="L1073" s="245"/>
      <c r="M1073" s="245"/>
      <c r="N1073" s="245"/>
      <c r="O1073" s="245"/>
      <c r="P1073" s="245"/>
      <c r="Q1073" s="246"/>
      <c r="R1073" s="233"/>
      <c r="S1073" s="234" t="e">
        <f>IF(C1073="",NA(),MATCH($B1073&amp;$C1073,'Smelter Reference List'!$J:$J,0))</f>
        <v>#N/A</v>
      </c>
      <c r="T1073" s="235"/>
      <c r="U1073" s="235">
        <f t="shared" ca="1" si="34"/>
        <v>0</v>
      </c>
      <c r="V1073" s="235"/>
      <c r="W1073" s="235"/>
      <c r="Y1073" s="228" t="str">
        <f t="shared" si="35"/>
        <v/>
      </c>
    </row>
    <row r="1074" spans="1:25" s="228" customFormat="1" ht="20.25">
      <c r="A1074" s="257"/>
      <c r="B1074" s="232" t="str">
        <f>IF(LEN(A1074)=0,"",INDEX('Smelter Reference List'!$A:$A,MATCH($A1074,'Smelter Reference List'!$E:$E,0)))</f>
        <v/>
      </c>
      <c r="C1074" s="297" t="str">
        <f>IF(LEN(A1074)=0,"",INDEX('Smelter Reference List'!$C:$C,MATCH($A1074,'Smelter Reference List'!$E:$E,0)))</f>
        <v/>
      </c>
      <c r="D1074" s="161" t="str">
        <f ca="1">IF(ISERROR($S1074),"",OFFSET('Smelter Reference List'!$C$4,$S1074-4,0)&amp;"")</f>
        <v/>
      </c>
      <c r="E1074" s="161" t="str">
        <f ca="1">IF(ISERROR($S1074),"",OFFSET('Smelter Reference List'!$D$4,$S1074-4,0)&amp;"")</f>
        <v/>
      </c>
      <c r="F1074" s="161" t="str">
        <f ca="1">IF(ISERROR($S1074),"",OFFSET('Smelter Reference List'!$E$4,$S1074-4,0))</f>
        <v/>
      </c>
      <c r="G1074" s="161" t="str">
        <f ca="1">IF(C1074=$U$4,"Enter smelter details", IF(ISERROR($S1074),"",OFFSET('Smelter Reference List'!$F$4,$S1074-4,0)))</f>
        <v/>
      </c>
      <c r="H1074" s="247" t="str">
        <f ca="1">IF(ISERROR($S1074),"",OFFSET('Smelter Reference List'!$G$4,$S1074-4,0))</f>
        <v/>
      </c>
      <c r="I1074" s="248" t="str">
        <f ca="1">IF(ISERROR($S1074),"",OFFSET('Smelter Reference List'!$H$4,$S1074-4,0))</f>
        <v/>
      </c>
      <c r="J1074" s="248" t="str">
        <f ca="1">IF(ISERROR($S1074),"",OFFSET('Smelter Reference List'!$I$4,$S1074-4,0))</f>
        <v/>
      </c>
      <c r="K1074" s="245"/>
      <c r="L1074" s="245"/>
      <c r="M1074" s="245"/>
      <c r="N1074" s="245"/>
      <c r="O1074" s="245"/>
      <c r="P1074" s="245"/>
      <c r="Q1074" s="246"/>
      <c r="R1074" s="233"/>
      <c r="S1074" s="234" t="e">
        <f>IF(C1074="",NA(),MATCH($B1074&amp;$C1074,'Smelter Reference List'!$J:$J,0))</f>
        <v>#N/A</v>
      </c>
      <c r="T1074" s="235"/>
      <c r="U1074" s="235">
        <f t="shared" ca="1" si="34"/>
        <v>0</v>
      </c>
      <c r="V1074" s="235"/>
      <c r="W1074" s="235"/>
      <c r="Y1074" s="228" t="str">
        <f t="shared" si="35"/>
        <v/>
      </c>
    </row>
    <row r="1075" spans="1:25" s="228" customFormat="1" ht="20.25">
      <c r="A1075" s="257"/>
      <c r="B1075" s="232" t="str">
        <f>IF(LEN(A1075)=0,"",INDEX('Smelter Reference List'!$A:$A,MATCH($A1075,'Smelter Reference List'!$E:$E,0)))</f>
        <v/>
      </c>
      <c r="C1075" s="297" t="str">
        <f>IF(LEN(A1075)=0,"",INDEX('Smelter Reference List'!$C:$C,MATCH($A1075,'Smelter Reference List'!$E:$E,0)))</f>
        <v/>
      </c>
      <c r="D1075" s="161" t="str">
        <f ca="1">IF(ISERROR($S1075),"",OFFSET('Smelter Reference List'!$C$4,$S1075-4,0)&amp;"")</f>
        <v/>
      </c>
      <c r="E1075" s="161" t="str">
        <f ca="1">IF(ISERROR($S1075),"",OFFSET('Smelter Reference List'!$D$4,$S1075-4,0)&amp;"")</f>
        <v/>
      </c>
      <c r="F1075" s="161" t="str">
        <f ca="1">IF(ISERROR($S1075),"",OFFSET('Smelter Reference List'!$E$4,$S1075-4,0))</f>
        <v/>
      </c>
      <c r="G1075" s="161" t="str">
        <f ca="1">IF(C1075=$U$4,"Enter smelter details", IF(ISERROR($S1075),"",OFFSET('Smelter Reference List'!$F$4,$S1075-4,0)))</f>
        <v/>
      </c>
      <c r="H1075" s="247" t="str">
        <f ca="1">IF(ISERROR($S1075),"",OFFSET('Smelter Reference List'!$G$4,$S1075-4,0))</f>
        <v/>
      </c>
      <c r="I1075" s="248" t="str">
        <f ca="1">IF(ISERROR($S1075),"",OFFSET('Smelter Reference List'!$H$4,$S1075-4,0))</f>
        <v/>
      </c>
      <c r="J1075" s="248" t="str">
        <f ca="1">IF(ISERROR($S1075),"",OFFSET('Smelter Reference List'!$I$4,$S1075-4,0))</f>
        <v/>
      </c>
      <c r="K1075" s="245"/>
      <c r="L1075" s="245"/>
      <c r="M1075" s="245"/>
      <c r="N1075" s="245"/>
      <c r="O1075" s="245"/>
      <c r="P1075" s="245"/>
      <c r="Q1075" s="246"/>
      <c r="R1075" s="233"/>
      <c r="S1075" s="234" t="e">
        <f>IF(C1075="",NA(),MATCH($B1075&amp;$C1075,'Smelter Reference List'!$J:$J,0))</f>
        <v>#N/A</v>
      </c>
      <c r="T1075" s="235"/>
      <c r="U1075" s="235">
        <f t="shared" ca="1" si="34"/>
        <v>0</v>
      </c>
      <c r="V1075" s="235"/>
      <c r="W1075" s="235"/>
      <c r="Y1075" s="228" t="str">
        <f t="shared" si="35"/>
        <v/>
      </c>
    </row>
    <row r="1076" spans="1:25" s="228" customFormat="1" ht="20.25">
      <c r="A1076" s="257"/>
      <c r="B1076" s="232" t="str">
        <f>IF(LEN(A1076)=0,"",INDEX('Smelter Reference List'!$A:$A,MATCH($A1076,'Smelter Reference List'!$E:$E,0)))</f>
        <v/>
      </c>
      <c r="C1076" s="297" t="str">
        <f>IF(LEN(A1076)=0,"",INDEX('Smelter Reference List'!$C:$C,MATCH($A1076,'Smelter Reference List'!$E:$E,0)))</f>
        <v/>
      </c>
      <c r="D1076" s="161" t="str">
        <f ca="1">IF(ISERROR($S1076),"",OFFSET('Smelter Reference List'!$C$4,$S1076-4,0)&amp;"")</f>
        <v/>
      </c>
      <c r="E1076" s="161" t="str">
        <f ca="1">IF(ISERROR($S1076),"",OFFSET('Smelter Reference List'!$D$4,$S1076-4,0)&amp;"")</f>
        <v/>
      </c>
      <c r="F1076" s="161" t="str">
        <f ca="1">IF(ISERROR($S1076),"",OFFSET('Smelter Reference List'!$E$4,$S1076-4,0))</f>
        <v/>
      </c>
      <c r="G1076" s="161" t="str">
        <f ca="1">IF(C1076=$U$4,"Enter smelter details", IF(ISERROR($S1076),"",OFFSET('Smelter Reference List'!$F$4,$S1076-4,0)))</f>
        <v/>
      </c>
      <c r="H1076" s="247" t="str">
        <f ca="1">IF(ISERROR($S1076),"",OFFSET('Smelter Reference List'!$G$4,$S1076-4,0))</f>
        <v/>
      </c>
      <c r="I1076" s="248" t="str">
        <f ca="1">IF(ISERROR($S1076),"",OFFSET('Smelter Reference List'!$H$4,$S1076-4,0))</f>
        <v/>
      </c>
      <c r="J1076" s="248" t="str">
        <f ca="1">IF(ISERROR($S1076),"",OFFSET('Smelter Reference List'!$I$4,$S1076-4,0))</f>
        <v/>
      </c>
      <c r="K1076" s="245"/>
      <c r="L1076" s="245"/>
      <c r="M1076" s="245"/>
      <c r="N1076" s="245"/>
      <c r="O1076" s="245"/>
      <c r="P1076" s="245"/>
      <c r="Q1076" s="246"/>
      <c r="R1076" s="233"/>
      <c r="S1076" s="234" t="e">
        <f>IF(C1076="",NA(),MATCH($B1076&amp;$C1076,'Smelter Reference List'!$J:$J,0))</f>
        <v>#N/A</v>
      </c>
      <c r="T1076" s="235"/>
      <c r="U1076" s="235">
        <f t="shared" ca="1" si="34"/>
        <v>0</v>
      </c>
      <c r="V1076" s="235"/>
      <c r="W1076" s="235"/>
      <c r="Y1076" s="228" t="str">
        <f t="shared" si="35"/>
        <v/>
      </c>
    </row>
    <row r="1077" spans="1:25" s="228" customFormat="1" ht="20.25">
      <c r="A1077" s="257"/>
      <c r="B1077" s="232" t="str">
        <f>IF(LEN(A1077)=0,"",INDEX('Smelter Reference List'!$A:$A,MATCH($A1077,'Smelter Reference List'!$E:$E,0)))</f>
        <v/>
      </c>
      <c r="C1077" s="297" t="str">
        <f>IF(LEN(A1077)=0,"",INDEX('Smelter Reference List'!$C:$C,MATCH($A1077,'Smelter Reference List'!$E:$E,0)))</f>
        <v/>
      </c>
      <c r="D1077" s="161" t="str">
        <f ca="1">IF(ISERROR($S1077),"",OFFSET('Smelter Reference List'!$C$4,$S1077-4,0)&amp;"")</f>
        <v/>
      </c>
      <c r="E1077" s="161" t="str">
        <f ca="1">IF(ISERROR($S1077),"",OFFSET('Smelter Reference List'!$D$4,$S1077-4,0)&amp;"")</f>
        <v/>
      </c>
      <c r="F1077" s="161" t="str">
        <f ca="1">IF(ISERROR($S1077),"",OFFSET('Smelter Reference List'!$E$4,$S1077-4,0))</f>
        <v/>
      </c>
      <c r="G1077" s="161" t="str">
        <f ca="1">IF(C1077=$U$4,"Enter smelter details", IF(ISERROR($S1077),"",OFFSET('Smelter Reference List'!$F$4,$S1077-4,0)))</f>
        <v/>
      </c>
      <c r="H1077" s="247" t="str">
        <f ca="1">IF(ISERROR($S1077),"",OFFSET('Smelter Reference List'!$G$4,$S1077-4,0))</f>
        <v/>
      </c>
      <c r="I1077" s="248" t="str">
        <f ca="1">IF(ISERROR($S1077),"",OFFSET('Smelter Reference List'!$H$4,$S1077-4,0))</f>
        <v/>
      </c>
      <c r="J1077" s="248" t="str">
        <f ca="1">IF(ISERROR($S1077),"",OFFSET('Smelter Reference List'!$I$4,$S1077-4,0))</f>
        <v/>
      </c>
      <c r="K1077" s="245"/>
      <c r="L1077" s="245"/>
      <c r="M1077" s="245"/>
      <c r="N1077" s="245"/>
      <c r="O1077" s="245"/>
      <c r="P1077" s="245"/>
      <c r="Q1077" s="246"/>
      <c r="R1077" s="233"/>
      <c r="S1077" s="234" t="e">
        <f>IF(C1077="",NA(),MATCH($B1077&amp;$C1077,'Smelter Reference List'!$J:$J,0))</f>
        <v>#N/A</v>
      </c>
      <c r="T1077" s="235"/>
      <c r="U1077" s="235">
        <f t="shared" ca="1" si="34"/>
        <v>0</v>
      </c>
      <c r="V1077" s="235"/>
      <c r="W1077" s="235"/>
      <c r="Y1077" s="228" t="str">
        <f t="shared" si="35"/>
        <v/>
      </c>
    </row>
    <row r="1078" spans="1:25" s="228" customFormat="1" ht="20.25">
      <c r="A1078" s="257"/>
      <c r="B1078" s="232" t="str">
        <f>IF(LEN(A1078)=0,"",INDEX('Smelter Reference List'!$A:$A,MATCH($A1078,'Smelter Reference List'!$E:$E,0)))</f>
        <v/>
      </c>
      <c r="C1078" s="297" t="str">
        <f>IF(LEN(A1078)=0,"",INDEX('Smelter Reference List'!$C:$C,MATCH($A1078,'Smelter Reference List'!$E:$E,0)))</f>
        <v/>
      </c>
      <c r="D1078" s="161" t="str">
        <f ca="1">IF(ISERROR($S1078),"",OFFSET('Smelter Reference List'!$C$4,$S1078-4,0)&amp;"")</f>
        <v/>
      </c>
      <c r="E1078" s="161" t="str">
        <f ca="1">IF(ISERROR($S1078),"",OFFSET('Smelter Reference List'!$D$4,$S1078-4,0)&amp;"")</f>
        <v/>
      </c>
      <c r="F1078" s="161" t="str">
        <f ca="1">IF(ISERROR($S1078),"",OFFSET('Smelter Reference List'!$E$4,$S1078-4,0))</f>
        <v/>
      </c>
      <c r="G1078" s="161" t="str">
        <f ca="1">IF(C1078=$U$4,"Enter smelter details", IF(ISERROR($S1078),"",OFFSET('Smelter Reference List'!$F$4,$S1078-4,0)))</f>
        <v/>
      </c>
      <c r="H1078" s="247" t="str">
        <f ca="1">IF(ISERROR($S1078),"",OFFSET('Smelter Reference List'!$G$4,$S1078-4,0))</f>
        <v/>
      </c>
      <c r="I1078" s="248" t="str">
        <f ca="1">IF(ISERROR($S1078),"",OFFSET('Smelter Reference List'!$H$4,$S1078-4,0))</f>
        <v/>
      </c>
      <c r="J1078" s="248" t="str">
        <f ca="1">IF(ISERROR($S1078),"",OFFSET('Smelter Reference List'!$I$4,$S1078-4,0))</f>
        <v/>
      </c>
      <c r="K1078" s="245"/>
      <c r="L1078" s="245"/>
      <c r="M1078" s="245"/>
      <c r="N1078" s="245"/>
      <c r="O1078" s="245"/>
      <c r="P1078" s="245"/>
      <c r="Q1078" s="246"/>
      <c r="R1078" s="233"/>
      <c r="S1078" s="234" t="e">
        <f>IF(C1078="",NA(),MATCH($B1078&amp;$C1078,'Smelter Reference List'!$J:$J,0))</f>
        <v>#N/A</v>
      </c>
      <c r="T1078" s="235"/>
      <c r="U1078" s="235">
        <f t="shared" ca="1" si="34"/>
        <v>0</v>
      </c>
      <c r="V1078" s="235"/>
      <c r="W1078" s="235"/>
      <c r="Y1078" s="228" t="str">
        <f t="shared" si="35"/>
        <v/>
      </c>
    </row>
    <row r="1079" spans="1:25" s="228" customFormat="1" ht="20.25">
      <c r="A1079" s="257"/>
      <c r="B1079" s="232" t="str">
        <f>IF(LEN(A1079)=0,"",INDEX('Smelter Reference List'!$A:$A,MATCH($A1079,'Smelter Reference List'!$E:$E,0)))</f>
        <v/>
      </c>
      <c r="C1079" s="297" t="str">
        <f>IF(LEN(A1079)=0,"",INDEX('Smelter Reference List'!$C:$C,MATCH($A1079,'Smelter Reference List'!$E:$E,0)))</f>
        <v/>
      </c>
      <c r="D1079" s="161" t="str">
        <f ca="1">IF(ISERROR($S1079),"",OFFSET('Smelter Reference List'!$C$4,$S1079-4,0)&amp;"")</f>
        <v/>
      </c>
      <c r="E1079" s="161" t="str">
        <f ca="1">IF(ISERROR($S1079),"",OFFSET('Smelter Reference List'!$D$4,$S1079-4,0)&amp;"")</f>
        <v/>
      </c>
      <c r="F1079" s="161" t="str">
        <f ca="1">IF(ISERROR($S1079),"",OFFSET('Smelter Reference List'!$E$4,$S1079-4,0))</f>
        <v/>
      </c>
      <c r="G1079" s="161" t="str">
        <f ca="1">IF(C1079=$U$4,"Enter smelter details", IF(ISERROR($S1079),"",OFFSET('Smelter Reference List'!$F$4,$S1079-4,0)))</f>
        <v/>
      </c>
      <c r="H1079" s="247" t="str">
        <f ca="1">IF(ISERROR($S1079),"",OFFSET('Smelter Reference List'!$G$4,$S1079-4,0))</f>
        <v/>
      </c>
      <c r="I1079" s="248" t="str">
        <f ca="1">IF(ISERROR($S1079),"",OFFSET('Smelter Reference List'!$H$4,$S1079-4,0))</f>
        <v/>
      </c>
      <c r="J1079" s="248" t="str">
        <f ca="1">IF(ISERROR($S1079),"",OFFSET('Smelter Reference List'!$I$4,$S1079-4,0))</f>
        <v/>
      </c>
      <c r="K1079" s="245"/>
      <c r="L1079" s="245"/>
      <c r="M1079" s="245"/>
      <c r="N1079" s="245"/>
      <c r="O1079" s="245"/>
      <c r="P1079" s="245"/>
      <c r="Q1079" s="246"/>
      <c r="R1079" s="233"/>
      <c r="S1079" s="234" t="e">
        <f>IF(C1079="",NA(),MATCH($B1079&amp;$C1079,'Smelter Reference List'!$J:$J,0))</f>
        <v>#N/A</v>
      </c>
      <c r="T1079" s="235"/>
      <c r="U1079" s="235">
        <f t="shared" ca="1" si="34"/>
        <v>0</v>
      </c>
      <c r="V1079" s="235"/>
      <c r="W1079" s="235"/>
      <c r="Y1079" s="228" t="str">
        <f t="shared" si="35"/>
        <v/>
      </c>
    </row>
    <row r="1080" spans="1:25" s="228" customFormat="1" ht="20.25">
      <c r="A1080" s="257"/>
      <c r="B1080" s="232" t="str">
        <f>IF(LEN(A1080)=0,"",INDEX('Smelter Reference List'!$A:$A,MATCH($A1080,'Smelter Reference List'!$E:$E,0)))</f>
        <v/>
      </c>
      <c r="C1080" s="297" t="str">
        <f>IF(LEN(A1080)=0,"",INDEX('Smelter Reference List'!$C:$C,MATCH($A1080,'Smelter Reference List'!$E:$E,0)))</f>
        <v/>
      </c>
      <c r="D1080" s="161" t="str">
        <f ca="1">IF(ISERROR($S1080),"",OFFSET('Smelter Reference List'!$C$4,$S1080-4,0)&amp;"")</f>
        <v/>
      </c>
      <c r="E1080" s="161" t="str">
        <f ca="1">IF(ISERROR($S1080),"",OFFSET('Smelter Reference List'!$D$4,$S1080-4,0)&amp;"")</f>
        <v/>
      </c>
      <c r="F1080" s="161" t="str">
        <f ca="1">IF(ISERROR($S1080),"",OFFSET('Smelter Reference List'!$E$4,$S1080-4,0))</f>
        <v/>
      </c>
      <c r="G1080" s="161" t="str">
        <f ca="1">IF(C1080=$U$4,"Enter smelter details", IF(ISERROR($S1080),"",OFFSET('Smelter Reference List'!$F$4,$S1080-4,0)))</f>
        <v/>
      </c>
      <c r="H1080" s="247" t="str">
        <f ca="1">IF(ISERROR($S1080),"",OFFSET('Smelter Reference List'!$G$4,$S1080-4,0))</f>
        <v/>
      </c>
      <c r="I1080" s="248" t="str">
        <f ca="1">IF(ISERROR($S1080),"",OFFSET('Smelter Reference List'!$H$4,$S1080-4,0))</f>
        <v/>
      </c>
      <c r="J1080" s="248" t="str">
        <f ca="1">IF(ISERROR($S1080),"",OFFSET('Smelter Reference List'!$I$4,$S1080-4,0))</f>
        <v/>
      </c>
      <c r="K1080" s="245"/>
      <c r="L1080" s="245"/>
      <c r="M1080" s="245"/>
      <c r="N1080" s="245"/>
      <c r="O1080" s="245"/>
      <c r="P1080" s="245"/>
      <c r="Q1080" s="246"/>
      <c r="R1080" s="233"/>
      <c r="S1080" s="234" t="e">
        <f>IF(C1080="",NA(),MATCH($B1080&amp;$C1080,'Smelter Reference List'!$J:$J,0))</f>
        <v>#N/A</v>
      </c>
      <c r="T1080" s="235"/>
      <c r="U1080" s="235">
        <f t="shared" ca="1" si="34"/>
        <v>0</v>
      </c>
      <c r="V1080" s="235"/>
      <c r="W1080" s="235"/>
      <c r="Y1080" s="228" t="str">
        <f t="shared" si="35"/>
        <v/>
      </c>
    </row>
    <row r="1081" spans="1:25" s="228" customFormat="1" ht="20.25">
      <c r="A1081" s="257"/>
      <c r="B1081" s="232" t="str">
        <f>IF(LEN(A1081)=0,"",INDEX('Smelter Reference List'!$A:$A,MATCH($A1081,'Smelter Reference List'!$E:$E,0)))</f>
        <v/>
      </c>
      <c r="C1081" s="297" t="str">
        <f>IF(LEN(A1081)=0,"",INDEX('Smelter Reference List'!$C:$C,MATCH($A1081,'Smelter Reference List'!$E:$E,0)))</f>
        <v/>
      </c>
      <c r="D1081" s="161" t="str">
        <f ca="1">IF(ISERROR($S1081),"",OFFSET('Smelter Reference List'!$C$4,$S1081-4,0)&amp;"")</f>
        <v/>
      </c>
      <c r="E1081" s="161" t="str">
        <f ca="1">IF(ISERROR($S1081),"",OFFSET('Smelter Reference List'!$D$4,$S1081-4,0)&amp;"")</f>
        <v/>
      </c>
      <c r="F1081" s="161" t="str">
        <f ca="1">IF(ISERROR($S1081),"",OFFSET('Smelter Reference List'!$E$4,$S1081-4,0))</f>
        <v/>
      </c>
      <c r="G1081" s="161" t="str">
        <f ca="1">IF(C1081=$U$4,"Enter smelter details", IF(ISERROR($S1081),"",OFFSET('Smelter Reference List'!$F$4,$S1081-4,0)))</f>
        <v/>
      </c>
      <c r="H1081" s="247" t="str">
        <f ca="1">IF(ISERROR($S1081),"",OFFSET('Smelter Reference List'!$G$4,$S1081-4,0))</f>
        <v/>
      </c>
      <c r="I1081" s="248" t="str">
        <f ca="1">IF(ISERROR($S1081),"",OFFSET('Smelter Reference List'!$H$4,$S1081-4,0))</f>
        <v/>
      </c>
      <c r="J1081" s="248" t="str">
        <f ca="1">IF(ISERROR($S1081),"",OFFSET('Smelter Reference List'!$I$4,$S1081-4,0))</f>
        <v/>
      </c>
      <c r="K1081" s="245"/>
      <c r="L1081" s="245"/>
      <c r="M1081" s="245"/>
      <c r="N1081" s="245"/>
      <c r="O1081" s="245"/>
      <c r="P1081" s="245"/>
      <c r="Q1081" s="246"/>
      <c r="R1081" s="233"/>
      <c r="S1081" s="234" t="e">
        <f>IF(C1081="",NA(),MATCH($B1081&amp;$C1081,'Smelter Reference List'!$J:$J,0))</f>
        <v>#N/A</v>
      </c>
      <c r="T1081" s="235"/>
      <c r="U1081" s="235">
        <f t="shared" ca="1" si="34"/>
        <v>0</v>
      </c>
      <c r="V1081" s="235"/>
      <c r="W1081" s="235"/>
      <c r="Y1081" s="228" t="str">
        <f t="shared" si="35"/>
        <v/>
      </c>
    </row>
    <row r="1082" spans="1:25" s="228" customFormat="1" ht="20.25">
      <c r="A1082" s="257"/>
      <c r="B1082" s="232" t="str">
        <f>IF(LEN(A1082)=0,"",INDEX('Smelter Reference List'!$A:$A,MATCH($A1082,'Smelter Reference List'!$E:$E,0)))</f>
        <v/>
      </c>
      <c r="C1082" s="297" t="str">
        <f>IF(LEN(A1082)=0,"",INDEX('Smelter Reference List'!$C:$C,MATCH($A1082,'Smelter Reference List'!$E:$E,0)))</f>
        <v/>
      </c>
      <c r="D1082" s="161" t="str">
        <f ca="1">IF(ISERROR($S1082),"",OFFSET('Smelter Reference List'!$C$4,$S1082-4,0)&amp;"")</f>
        <v/>
      </c>
      <c r="E1082" s="161" t="str">
        <f ca="1">IF(ISERROR($S1082),"",OFFSET('Smelter Reference List'!$D$4,$S1082-4,0)&amp;"")</f>
        <v/>
      </c>
      <c r="F1082" s="161" t="str">
        <f ca="1">IF(ISERROR($S1082),"",OFFSET('Smelter Reference List'!$E$4,$S1082-4,0))</f>
        <v/>
      </c>
      <c r="G1082" s="161" t="str">
        <f ca="1">IF(C1082=$U$4,"Enter smelter details", IF(ISERROR($S1082),"",OFFSET('Smelter Reference List'!$F$4,$S1082-4,0)))</f>
        <v/>
      </c>
      <c r="H1082" s="247" t="str">
        <f ca="1">IF(ISERROR($S1082),"",OFFSET('Smelter Reference List'!$G$4,$S1082-4,0))</f>
        <v/>
      </c>
      <c r="I1082" s="248" t="str">
        <f ca="1">IF(ISERROR($S1082),"",OFFSET('Smelter Reference List'!$H$4,$S1082-4,0))</f>
        <v/>
      </c>
      <c r="J1082" s="248" t="str">
        <f ca="1">IF(ISERROR($S1082),"",OFFSET('Smelter Reference List'!$I$4,$S1082-4,0))</f>
        <v/>
      </c>
      <c r="K1082" s="245"/>
      <c r="L1082" s="245"/>
      <c r="M1082" s="245"/>
      <c r="N1082" s="245"/>
      <c r="O1082" s="245"/>
      <c r="P1082" s="245"/>
      <c r="Q1082" s="246"/>
      <c r="R1082" s="233"/>
      <c r="S1082" s="234" t="e">
        <f>IF(C1082="",NA(),MATCH($B1082&amp;$C1082,'Smelter Reference List'!$J:$J,0))</f>
        <v>#N/A</v>
      </c>
      <c r="T1082" s="235"/>
      <c r="U1082" s="235">
        <f t="shared" ca="1" si="34"/>
        <v>0</v>
      </c>
      <c r="V1082" s="235"/>
      <c r="W1082" s="235"/>
      <c r="Y1082" s="228" t="str">
        <f t="shared" si="35"/>
        <v/>
      </c>
    </row>
    <row r="1083" spans="1:25" s="228" customFormat="1" ht="20.25">
      <c r="A1083" s="257"/>
      <c r="B1083" s="232" t="str">
        <f>IF(LEN(A1083)=0,"",INDEX('Smelter Reference List'!$A:$A,MATCH($A1083,'Smelter Reference List'!$E:$E,0)))</f>
        <v/>
      </c>
      <c r="C1083" s="297" t="str">
        <f>IF(LEN(A1083)=0,"",INDEX('Smelter Reference List'!$C:$C,MATCH($A1083,'Smelter Reference List'!$E:$E,0)))</f>
        <v/>
      </c>
      <c r="D1083" s="161" t="str">
        <f ca="1">IF(ISERROR($S1083),"",OFFSET('Smelter Reference List'!$C$4,$S1083-4,0)&amp;"")</f>
        <v/>
      </c>
      <c r="E1083" s="161" t="str">
        <f ca="1">IF(ISERROR($S1083),"",OFFSET('Smelter Reference List'!$D$4,$S1083-4,0)&amp;"")</f>
        <v/>
      </c>
      <c r="F1083" s="161" t="str">
        <f ca="1">IF(ISERROR($S1083),"",OFFSET('Smelter Reference List'!$E$4,$S1083-4,0))</f>
        <v/>
      </c>
      <c r="G1083" s="161" t="str">
        <f ca="1">IF(C1083=$U$4,"Enter smelter details", IF(ISERROR($S1083),"",OFFSET('Smelter Reference List'!$F$4,$S1083-4,0)))</f>
        <v/>
      </c>
      <c r="H1083" s="247" t="str">
        <f ca="1">IF(ISERROR($S1083),"",OFFSET('Smelter Reference List'!$G$4,$S1083-4,0))</f>
        <v/>
      </c>
      <c r="I1083" s="248" t="str">
        <f ca="1">IF(ISERROR($S1083),"",OFFSET('Smelter Reference List'!$H$4,$S1083-4,0))</f>
        <v/>
      </c>
      <c r="J1083" s="248" t="str">
        <f ca="1">IF(ISERROR($S1083),"",OFFSET('Smelter Reference List'!$I$4,$S1083-4,0))</f>
        <v/>
      </c>
      <c r="K1083" s="245"/>
      <c r="L1083" s="245"/>
      <c r="M1083" s="245"/>
      <c r="N1083" s="245"/>
      <c r="O1083" s="245"/>
      <c r="P1083" s="245"/>
      <c r="Q1083" s="246"/>
      <c r="R1083" s="233"/>
      <c r="S1083" s="234" t="e">
        <f>IF(C1083="",NA(),MATCH($B1083&amp;$C1083,'Smelter Reference List'!$J:$J,0))</f>
        <v>#N/A</v>
      </c>
      <c r="T1083" s="235"/>
      <c r="U1083" s="235">
        <f t="shared" ca="1" si="34"/>
        <v>0</v>
      </c>
      <c r="V1083" s="235"/>
      <c r="W1083" s="235"/>
      <c r="Y1083" s="228" t="str">
        <f t="shared" si="35"/>
        <v/>
      </c>
    </row>
    <row r="1084" spans="1:25" s="228" customFormat="1" ht="20.25">
      <c r="A1084" s="257"/>
      <c r="B1084" s="232" t="str">
        <f>IF(LEN(A1084)=0,"",INDEX('Smelter Reference List'!$A:$A,MATCH($A1084,'Smelter Reference List'!$E:$E,0)))</f>
        <v/>
      </c>
      <c r="C1084" s="297" t="str">
        <f>IF(LEN(A1084)=0,"",INDEX('Smelter Reference List'!$C:$C,MATCH($A1084,'Smelter Reference List'!$E:$E,0)))</f>
        <v/>
      </c>
      <c r="D1084" s="161" t="str">
        <f ca="1">IF(ISERROR($S1084),"",OFFSET('Smelter Reference List'!$C$4,$S1084-4,0)&amp;"")</f>
        <v/>
      </c>
      <c r="E1084" s="161" t="str">
        <f ca="1">IF(ISERROR($S1084),"",OFFSET('Smelter Reference List'!$D$4,$S1084-4,0)&amp;"")</f>
        <v/>
      </c>
      <c r="F1084" s="161" t="str">
        <f ca="1">IF(ISERROR($S1084),"",OFFSET('Smelter Reference List'!$E$4,$S1084-4,0))</f>
        <v/>
      </c>
      <c r="G1084" s="161" t="str">
        <f ca="1">IF(C1084=$U$4,"Enter smelter details", IF(ISERROR($S1084),"",OFFSET('Smelter Reference List'!$F$4,$S1084-4,0)))</f>
        <v/>
      </c>
      <c r="H1084" s="247" t="str">
        <f ca="1">IF(ISERROR($S1084),"",OFFSET('Smelter Reference List'!$G$4,$S1084-4,0))</f>
        <v/>
      </c>
      <c r="I1084" s="248" t="str">
        <f ca="1">IF(ISERROR($S1084),"",OFFSET('Smelter Reference List'!$H$4,$S1084-4,0))</f>
        <v/>
      </c>
      <c r="J1084" s="248" t="str">
        <f ca="1">IF(ISERROR($S1084),"",OFFSET('Smelter Reference List'!$I$4,$S1084-4,0))</f>
        <v/>
      </c>
      <c r="K1084" s="245"/>
      <c r="L1084" s="245"/>
      <c r="M1084" s="245"/>
      <c r="N1084" s="245"/>
      <c r="O1084" s="245"/>
      <c r="P1084" s="245"/>
      <c r="Q1084" s="246"/>
      <c r="R1084" s="233"/>
      <c r="S1084" s="234" t="e">
        <f>IF(C1084="",NA(),MATCH($B1084&amp;$C1084,'Smelter Reference List'!$J:$J,0))</f>
        <v>#N/A</v>
      </c>
      <c r="T1084" s="235"/>
      <c r="U1084" s="235">
        <f t="shared" ca="1" si="34"/>
        <v>0</v>
      </c>
      <c r="V1084" s="235"/>
      <c r="W1084" s="235"/>
      <c r="Y1084" s="228" t="str">
        <f t="shared" si="35"/>
        <v/>
      </c>
    </row>
    <row r="1085" spans="1:25" s="228" customFormat="1" ht="20.25">
      <c r="A1085" s="257"/>
      <c r="B1085" s="232" t="str">
        <f>IF(LEN(A1085)=0,"",INDEX('Smelter Reference List'!$A:$A,MATCH($A1085,'Smelter Reference List'!$E:$E,0)))</f>
        <v/>
      </c>
      <c r="C1085" s="297" t="str">
        <f>IF(LEN(A1085)=0,"",INDEX('Smelter Reference List'!$C:$C,MATCH($A1085,'Smelter Reference List'!$E:$E,0)))</f>
        <v/>
      </c>
      <c r="D1085" s="161" t="str">
        <f ca="1">IF(ISERROR($S1085),"",OFFSET('Smelter Reference List'!$C$4,$S1085-4,0)&amp;"")</f>
        <v/>
      </c>
      <c r="E1085" s="161" t="str">
        <f ca="1">IF(ISERROR($S1085),"",OFFSET('Smelter Reference List'!$D$4,$S1085-4,0)&amp;"")</f>
        <v/>
      </c>
      <c r="F1085" s="161" t="str">
        <f ca="1">IF(ISERROR($S1085),"",OFFSET('Smelter Reference List'!$E$4,$S1085-4,0))</f>
        <v/>
      </c>
      <c r="G1085" s="161" t="str">
        <f ca="1">IF(C1085=$U$4,"Enter smelter details", IF(ISERROR($S1085),"",OFFSET('Smelter Reference List'!$F$4,$S1085-4,0)))</f>
        <v/>
      </c>
      <c r="H1085" s="247" t="str">
        <f ca="1">IF(ISERROR($S1085),"",OFFSET('Smelter Reference List'!$G$4,$S1085-4,0))</f>
        <v/>
      </c>
      <c r="I1085" s="248" t="str">
        <f ca="1">IF(ISERROR($S1085),"",OFFSET('Smelter Reference List'!$H$4,$S1085-4,0))</f>
        <v/>
      </c>
      <c r="J1085" s="248" t="str">
        <f ca="1">IF(ISERROR($S1085),"",OFFSET('Smelter Reference List'!$I$4,$S1085-4,0))</f>
        <v/>
      </c>
      <c r="K1085" s="245"/>
      <c r="L1085" s="245"/>
      <c r="M1085" s="245"/>
      <c r="N1085" s="245"/>
      <c r="O1085" s="245"/>
      <c r="P1085" s="245"/>
      <c r="Q1085" s="246"/>
      <c r="R1085" s="233"/>
      <c r="S1085" s="234" t="e">
        <f>IF(C1085="",NA(),MATCH($B1085&amp;$C1085,'Smelter Reference List'!$J:$J,0))</f>
        <v>#N/A</v>
      </c>
      <c r="T1085" s="235"/>
      <c r="U1085" s="235">
        <f t="shared" ca="1" si="34"/>
        <v>0</v>
      </c>
      <c r="V1085" s="235"/>
      <c r="W1085" s="235"/>
      <c r="Y1085" s="228" t="str">
        <f t="shared" si="35"/>
        <v/>
      </c>
    </row>
    <row r="1086" spans="1:25" s="228" customFormat="1" ht="20.25">
      <c r="A1086" s="257"/>
      <c r="B1086" s="232" t="str">
        <f>IF(LEN(A1086)=0,"",INDEX('Smelter Reference List'!$A:$A,MATCH($A1086,'Smelter Reference List'!$E:$E,0)))</f>
        <v/>
      </c>
      <c r="C1086" s="297" t="str">
        <f>IF(LEN(A1086)=0,"",INDEX('Smelter Reference List'!$C:$C,MATCH($A1086,'Smelter Reference List'!$E:$E,0)))</f>
        <v/>
      </c>
      <c r="D1086" s="161" t="str">
        <f ca="1">IF(ISERROR($S1086),"",OFFSET('Smelter Reference List'!$C$4,$S1086-4,0)&amp;"")</f>
        <v/>
      </c>
      <c r="E1086" s="161" t="str">
        <f ca="1">IF(ISERROR($S1086),"",OFFSET('Smelter Reference List'!$D$4,$S1086-4,0)&amp;"")</f>
        <v/>
      </c>
      <c r="F1086" s="161" t="str">
        <f ca="1">IF(ISERROR($S1086),"",OFFSET('Smelter Reference List'!$E$4,$S1086-4,0))</f>
        <v/>
      </c>
      <c r="G1086" s="161" t="str">
        <f ca="1">IF(C1086=$U$4,"Enter smelter details", IF(ISERROR($S1086),"",OFFSET('Smelter Reference List'!$F$4,$S1086-4,0)))</f>
        <v/>
      </c>
      <c r="H1086" s="247" t="str">
        <f ca="1">IF(ISERROR($S1086),"",OFFSET('Smelter Reference List'!$G$4,$S1086-4,0))</f>
        <v/>
      </c>
      <c r="I1086" s="248" t="str">
        <f ca="1">IF(ISERROR($S1086),"",OFFSET('Smelter Reference List'!$H$4,$S1086-4,0))</f>
        <v/>
      </c>
      <c r="J1086" s="248" t="str">
        <f ca="1">IF(ISERROR($S1086),"",OFFSET('Smelter Reference List'!$I$4,$S1086-4,0))</f>
        <v/>
      </c>
      <c r="K1086" s="245"/>
      <c r="L1086" s="245"/>
      <c r="M1086" s="245"/>
      <c r="N1086" s="245"/>
      <c r="O1086" s="245"/>
      <c r="P1086" s="245"/>
      <c r="Q1086" s="246"/>
      <c r="R1086" s="233"/>
      <c r="S1086" s="234" t="e">
        <f>IF(C1086="",NA(),MATCH($B1086&amp;$C1086,'Smelter Reference List'!$J:$J,0))</f>
        <v>#N/A</v>
      </c>
      <c r="T1086" s="235"/>
      <c r="U1086" s="235">
        <f t="shared" ca="1" si="34"/>
        <v>0</v>
      </c>
      <c r="V1086" s="235"/>
      <c r="W1086" s="235"/>
      <c r="Y1086" s="228" t="str">
        <f t="shared" si="35"/>
        <v/>
      </c>
    </row>
    <row r="1087" spans="1:25" s="228" customFormat="1" ht="20.25">
      <c r="A1087" s="257"/>
      <c r="B1087" s="232" t="str">
        <f>IF(LEN(A1087)=0,"",INDEX('Smelter Reference List'!$A:$A,MATCH($A1087,'Smelter Reference List'!$E:$E,0)))</f>
        <v/>
      </c>
      <c r="C1087" s="297" t="str">
        <f>IF(LEN(A1087)=0,"",INDEX('Smelter Reference List'!$C:$C,MATCH($A1087,'Smelter Reference List'!$E:$E,0)))</f>
        <v/>
      </c>
      <c r="D1087" s="161" t="str">
        <f ca="1">IF(ISERROR($S1087),"",OFFSET('Smelter Reference List'!$C$4,$S1087-4,0)&amp;"")</f>
        <v/>
      </c>
      <c r="E1087" s="161" t="str">
        <f ca="1">IF(ISERROR($S1087),"",OFFSET('Smelter Reference List'!$D$4,$S1087-4,0)&amp;"")</f>
        <v/>
      </c>
      <c r="F1087" s="161" t="str">
        <f ca="1">IF(ISERROR($S1087),"",OFFSET('Smelter Reference List'!$E$4,$S1087-4,0))</f>
        <v/>
      </c>
      <c r="G1087" s="161" t="str">
        <f ca="1">IF(C1087=$U$4,"Enter smelter details", IF(ISERROR($S1087),"",OFFSET('Smelter Reference List'!$F$4,$S1087-4,0)))</f>
        <v/>
      </c>
      <c r="H1087" s="247" t="str">
        <f ca="1">IF(ISERROR($S1087),"",OFFSET('Smelter Reference List'!$G$4,$S1087-4,0))</f>
        <v/>
      </c>
      <c r="I1087" s="248" t="str">
        <f ca="1">IF(ISERROR($S1087),"",OFFSET('Smelter Reference List'!$H$4,$S1087-4,0))</f>
        <v/>
      </c>
      <c r="J1087" s="248" t="str">
        <f ca="1">IF(ISERROR($S1087),"",OFFSET('Smelter Reference List'!$I$4,$S1087-4,0))</f>
        <v/>
      </c>
      <c r="K1087" s="245"/>
      <c r="L1087" s="245"/>
      <c r="M1087" s="245"/>
      <c r="N1087" s="245"/>
      <c r="O1087" s="245"/>
      <c r="P1087" s="245"/>
      <c r="Q1087" s="246"/>
      <c r="R1087" s="233"/>
      <c r="S1087" s="234" t="e">
        <f>IF(C1087="",NA(),MATCH($B1087&amp;$C1087,'Smelter Reference List'!$J:$J,0))</f>
        <v>#N/A</v>
      </c>
      <c r="T1087" s="235"/>
      <c r="U1087" s="235">
        <f t="shared" ca="1" si="34"/>
        <v>0</v>
      </c>
      <c r="V1087" s="235"/>
      <c r="W1087" s="235"/>
      <c r="Y1087" s="228" t="str">
        <f t="shared" si="35"/>
        <v/>
      </c>
    </row>
    <row r="1088" spans="1:25" s="228" customFormat="1" ht="20.25">
      <c r="A1088" s="257"/>
      <c r="B1088" s="232" t="str">
        <f>IF(LEN(A1088)=0,"",INDEX('Smelter Reference List'!$A:$A,MATCH($A1088,'Smelter Reference List'!$E:$E,0)))</f>
        <v/>
      </c>
      <c r="C1088" s="297" t="str">
        <f>IF(LEN(A1088)=0,"",INDEX('Smelter Reference List'!$C:$C,MATCH($A1088,'Smelter Reference List'!$E:$E,0)))</f>
        <v/>
      </c>
      <c r="D1088" s="161" t="str">
        <f ca="1">IF(ISERROR($S1088),"",OFFSET('Smelter Reference List'!$C$4,$S1088-4,0)&amp;"")</f>
        <v/>
      </c>
      <c r="E1088" s="161" t="str">
        <f ca="1">IF(ISERROR($S1088),"",OFFSET('Smelter Reference List'!$D$4,$S1088-4,0)&amp;"")</f>
        <v/>
      </c>
      <c r="F1088" s="161" t="str">
        <f ca="1">IF(ISERROR($S1088),"",OFFSET('Smelter Reference List'!$E$4,$S1088-4,0))</f>
        <v/>
      </c>
      <c r="G1088" s="161" t="str">
        <f ca="1">IF(C1088=$U$4,"Enter smelter details", IF(ISERROR($S1088),"",OFFSET('Smelter Reference List'!$F$4,$S1088-4,0)))</f>
        <v/>
      </c>
      <c r="H1088" s="247" t="str">
        <f ca="1">IF(ISERROR($S1088),"",OFFSET('Smelter Reference List'!$G$4,$S1088-4,0))</f>
        <v/>
      </c>
      <c r="I1088" s="248" t="str">
        <f ca="1">IF(ISERROR($S1088),"",OFFSET('Smelter Reference List'!$H$4,$S1088-4,0))</f>
        <v/>
      </c>
      <c r="J1088" s="248" t="str">
        <f ca="1">IF(ISERROR($S1088),"",OFFSET('Smelter Reference List'!$I$4,$S1088-4,0))</f>
        <v/>
      </c>
      <c r="K1088" s="245"/>
      <c r="L1088" s="245"/>
      <c r="M1088" s="245"/>
      <c r="N1088" s="245"/>
      <c r="O1088" s="245"/>
      <c r="P1088" s="245"/>
      <c r="Q1088" s="246"/>
      <c r="R1088" s="233"/>
      <c r="S1088" s="234" t="e">
        <f>IF(C1088="",NA(),MATCH($B1088&amp;$C1088,'Smelter Reference List'!$J:$J,0))</f>
        <v>#N/A</v>
      </c>
      <c r="T1088" s="235"/>
      <c r="U1088" s="235">
        <f t="shared" ca="1" si="34"/>
        <v>0</v>
      </c>
      <c r="V1088" s="235"/>
      <c r="W1088" s="235"/>
      <c r="Y1088" s="228" t="str">
        <f t="shared" si="35"/>
        <v/>
      </c>
    </row>
    <row r="1089" spans="1:25" s="228" customFormat="1" ht="20.25">
      <c r="A1089" s="257"/>
      <c r="B1089" s="232" t="str">
        <f>IF(LEN(A1089)=0,"",INDEX('Smelter Reference List'!$A:$A,MATCH($A1089,'Smelter Reference List'!$E:$E,0)))</f>
        <v/>
      </c>
      <c r="C1089" s="297" t="str">
        <f>IF(LEN(A1089)=0,"",INDEX('Smelter Reference List'!$C:$C,MATCH($A1089,'Smelter Reference List'!$E:$E,0)))</f>
        <v/>
      </c>
      <c r="D1089" s="161" t="str">
        <f ca="1">IF(ISERROR($S1089),"",OFFSET('Smelter Reference List'!$C$4,$S1089-4,0)&amp;"")</f>
        <v/>
      </c>
      <c r="E1089" s="161" t="str">
        <f ca="1">IF(ISERROR($S1089),"",OFFSET('Smelter Reference List'!$D$4,$S1089-4,0)&amp;"")</f>
        <v/>
      </c>
      <c r="F1089" s="161" t="str">
        <f ca="1">IF(ISERROR($S1089),"",OFFSET('Smelter Reference List'!$E$4,$S1089-4,0))</f>
        <v/>
      </c>
      <c r="G1089" s="161" t="str">
        <f ca="1">IF(C1089=$U$4,"Enter smelter details", IF(ISERROR($S1089),"",OFFSET('Smelter Reference List'!$F$4,$S1089-4,0)))</f>
        <v/>
      </c>
      <c r="H1089" s="247" t="str">
        <f ca="1">IF(ISERROR($S1089),"",OFFSET('Smelter Reference List'!$G$4,$S1089-4,0))</f>
        <v/>
      </c>
      <c r="I1089" s="248" t="str">
        <f ca="1">IF(ISERROR($S1089),"",OFFSET('Smelter Reference List'!$H$4,$S1089-4,0))</f>
        <v/>
      </c>
      <c r="J1089" s="248" t="str">
        <f ca="1">IF(ISERROR($S1089),"",OFFSET('Smelter Reference List'!$I$4,$S1089-4,0))</f>
        <v/>
      </c>
      <c r="K1089" s="245"/>
      <c r="L1089" s="245"/>
      <c r="M1089" s="245"/>
      <c r="N1089" s="245"/>
      <c r="O1089" s="245"/>
      <c r="P1089" s="245"/>
      <c r="Q1089" s="246"/>
      <c r="R1089" s="233"/>
      <c r="S1089" s="234" t="e">
        <f>IF(C1089="",NA(),MATCH($B1089&amp;$C1089,'Smelter Reference List'!$J:$J,0))</f>
        <v>#N/A</v>
      </c>
      <c r="T1089" s="235"/>
      <c r="U1089" s="235">
        <f t="shared" ca="1" si="34"/>
        <v>0</v>
      </c>
      <c r="V1089" s="235"/>
      <c r="W1089" s="235"/>
      <c r="Y1089" s="228" t="str">
        <f t="shared" si="35"/>
        <v/>
      </c>
    </row>
    <row r="1090" spans="1:25" s="228" customFormat="1" ht="20.25">
      <c r="A1090" s="257"/>
      <c r="B1090" s="232" t="str">
        <f>IF(LEN(A1090)=0,"",INDEX('Smelter Reference List'!$A:$A,MATCH($A1090,'Smelter Reference List'!$E:$E,0)))</f>
        <v/>
      </c>
      <c r="C1090" s="297" t="str">
        <f>IF(LEN(A1090)=0,"",INDEX('Smelter Reference List'!$C:$C,MATCH($A1090,'Smelter Reference List'!$E:$E,0)))</f>
        <v/>
      </c>
      <c r="D1090" s="161" t="str">
        <f ca="1">IF(ISERROR($S1090),"",OFFSET('Smelter Reference List'!$C$4,$S1090-4,0)&amp;"")</f>
        <v/>
      </c>
      <c r="E1090" s="161" t="str">
        <f ca="1">IF(ISERROR($S1090),"",OFFSET('Smelter Reference List'!$D$4,$S1090-4,0)&amp;"")</f>
        <v/>
      </c>
      <c r="F1090" s="161" t="str">
        <f ca="1">IF(ISERROR($S1090),"",OFFSET('Smelter Reference List'!$E$4,$S1090-4,0))</f>
        <v/>
      </c>
      <c r="G1090" s="161" t="str">
        <f ca="1">IF(C1090=$U$4,"Enter smelter details", IF(ISERROR($S1090),"",OFFSET('Smelter Reference List'!$F$4,$S1090-4,0)))</f>
        <v/>
      </c>
      <c r="H1090" s="247" t="str">
        <f ca="1">IF(ISERROR($S1090),"",OFFSET('Smelter Reference List'!$G$4,$S1090-4,0))</f>
        <v/>
      </c>
      <c r="I1090" s="248" t="str">
        <f ca="1">IF(ISERROR($S1090),"",OFFSET('Smelter Reference List'!$H$4,$S1090-4,0))</f>
        <v/>
      </c>
      <c r="J1090" s="248" t="str">
        <f ca="1">IF(ISERROR($S1090),"",OFFSET('Smelter Reference List'!$I$4,$S1090-4,0))</f>
        <v/>
      </c>
      <c r="K1090" s="245"/>
      <c r="L1090" s="245"/>
      <c r="M1090" s="245"/>
      <c r="N1090" s="245"/>
      <c r="O1090" s="245"/>
      <c r="P1090" s="245"/>
      <c r="Q1090" s="246"/>
      <c r="R1090" s="233"/>
      <c r="S1090" s="234" t="e">
        <f>IF(C1090="",NA(),MATCH($B1090&amp;$C1090,'Smelter Reference List'!$J:$J,0))</f>
        <v>#N/A</v>
      </c>
      <c r="T1090" s="235"/>
      <c r="U1090" s="235">
        <f t="shared" ca="1" si="34"/>
        <v>0</v>
      </c>
      <c r="V1090" s="235"/>
      <c r="W1090" s="235"/>
      <c r="Y1090" s="228" t="str">
        <f t="shared" si="35"/>
        <v/>
      </c>
    </row>
    <row r="1091" spans="1:25" s="228" customFormat="1" ht="20.25">
      <c r="A1091" s="257"/>
      <c r="B1091" s="232" t="str">
        <f>IF(LEN(A1091)=0,"",INDEX('Smelter Reference List'!$A:$A,MATCH($A1091,'Smelter Reference List'!$E:$E,0)))</f>
        <v/>
      </c>
      <c r="C1091" s="297" t="str">
        <f>IF(LEN(A1091)=0,"",INDEX('Smelter Reference List'!$C:$C,MATCH($A1091,'Smelter Reference List'!$E:$E,0)))</f>
        <v/>
      </c>
      <c r="D1091" s="161" t="str">
        <f ca="1">IF(ISERROR($S1091),"",OFFSET('Smelter Reference List'!$C$4,$S1091-4,0)&amp;"")</f>
        <v/>
      </c>
      <c r="E1091" s="161" t="str">
        <f ca="1">IF(ISERROR($S1091),"",OFFSET('Smelter Reference List'!$D$4,$S1091-4,0)&amp;"")</f>
        <v/>
      </c>
      <c r="F1091" s="161" t="str">
        <f ca="1">IF(ISERROR($S1091),"",OFFSET('Smelter Reference List'!$E$4,$S1091-4,0))</f>
        <v/>
      </c>
      <c r="G1091" s="161" t="str">
        <f ca="1">IF(C1091=$U$4,"Enter smelter details", IF(ISERROR($S1091),"",OFFSET('Smelter Reference List'!$F$4,$S1091-4,0)))</f>
        <v/>
      </c>
      <c r="H1091" s="247" t="str">
        <f ca="1">IF(ISERROR($S1091),"",OFFSET('Smelter Reference List'!$G$4,$S1091-4,0))</f>
        <v/>
      </c>
      <c r="I1091" s="248" t="str">
        <f ca="1">IF(ISERROR($S1091),"",OFFSET('Smelter Reference List'!$H$4,$S1091-4,0))</f>
        <v/>
      </c>
      <c r="J1091" s="248" t="str">
        <f ca="1">IF(ISERROR($S1091),"",OFFSET('Smelter Reference List'!$I$4,$S1091-4,0))</f>
        <v/>
      </c>
      <c r="K1091" s="245"/>
      <c r="L1091" s="245"/>
      <c r="M1091" s="245"/>
      <c r="N1091" s="245"/>
      <c r="O1091" s="245"/>
      <c r="P1091" s="245"/>
      <c r="Q1091" s="246"/>
      <c r="R1091" s="233"/>
      <c r="S1091" s="234" t="e">
        <f>IF(C1091="",NA(),MATCH($B1091&amp;$C1091,'Smelter Reference List'!$J:$J,0))</f>
        <v>#N/A</v>
      </c>
      <c r="T1091" s="235"/>
      <c r="U1091" s="235">
        <f t="shared" ca="1" si="34"/>
        <v>0</v>
      </c>
      <c r="V1091" s="235"/>
      <c r="W1091" s="235"/>
      <c r="Y1091" s="228" t="str">
        <f t="shared" si="35"/>
        <v/>
      </c>
    </row>
    <row r="1092" spans="1:25" s="228" customFormat="1" ht="20.25">
      <c r="A1092" s="257"/>
      <c r="B1092" s="232" t="str">
        <f>IF(LEN(A1092)=0,"",INDEX('Smelter Reference List'!$A:$A,MATCH($A1092,'Smelter Reference List'!$E:$E,0)))</f>
        <v/>
      </c>
      <c r="C1092" s="297" t="str">
        <f>IF(LEN(A1092)=0,"",INDEX('Smelter Reference List'!$C:$C,MATCH($A1092,'Smelter Reference List'!$E:$E,0)))</f>
        <v/>
      </c>
      <c r="D1092" s="161" t="str">
        <f ca="1">IF(ISERROR($S1092),"",OFFSET('Smelter Reference List'!$C$4,$S1092-4,0)&amp;"")</f>
        <v/>
      </c>
      <c r="E1092" s="161" t="str">
        <f ca="1">IF(ISERROR($S1092),"",OFFSET('Smelter Reference List'!$D$4,$S1092-4,0)&amp;"")</f>
        <v/>
      </c>
      <c r="F1092" s="161" t="str">
        <f ca="1">IF(ISERROR($S1092),"",OFFSET('Smelter Reference List'!$E$4,$S1092-4,0))</f>
        <v/>
      </c>
      <c r="G1092" s="161" t="str">
        <f ca="1">IF(C1092=$U$4,"Enter smelter details", IF(ISERROR($S1092),"",OFFSET('Smelter Reference List'!$F$4,$S1092-4,0)))</f>
        <v/>
      </c>
      <c r="H1092" s="247" t="str">
        <f ca="1">IF(ISERROR($S1092),"",OFFSET('Smelter Reference List'!$G$4,$S1092-4,0))</f>
        <v/>
      </c>
      <c r="I1092" s="248" t="str">
        <f ca="1">IF(ISERROR($S1092),"",OFFSET('Smelter Reference List'!$H$4,$S1092-4,0))</f>
        <v/>
      </c>
      <c r="J1092" s="248" t="str">
        <f ca="1">IF(ISERROR($S1092),"",OFFSET('Smelter Reference List'!$I$4,$S1092-4,0))</f>
        <v/>
      </c>
      <c r="K1092" s="245"/>
      <c r="L1092" s="245"/>
      <c r="M1092" s="245"/>
      <c r="N1092" s="245"/>
      <c r="O1092" s="245"/>
      <c r="P1092" s="245"/>
      <c r="Q1092" s="246"/>
      <c r="R1092" s="233"/>
      <c r="S1092" s="234" t="e">
        <f>IF(C1092="",NA(),MATCH($B1092&amp;$C1092,'Smelter Reference List'!$J:$J,0))</f>
        <v>#N/A</v>
      </c>
      <c r="T1092" s="235"/>
      <c r="U1092" s="235">
        <f t="shared" ca="1" si="34"/>
        <v>0</v>
      </c>
      <c r="V1092" s="235"/>
      <c r="W1092" s="235"/>
      <c r="Y1092" s="228" t="str">
        <f t="shared" si="35"/>
        <v/>
      </c>
    </row>
    <row r="1093" spans="1:25" s="228" customFormat="1" ht="20.25">
      <c r="A1093" s="257"/>
      <c r="B1093" s="232" t="str">
        <f>IF(LEN(A1093)=0,"",INDEX('Smelter Reference List'!$A:$A,MATCH($A1093,'Smelter Reference List'!$E:$E,0)))</f>
        <v/>
      </c>
      <c r="C1093" s="297" t="str">
        <f>IF(LEN(A1093)=0,"",INDEX('Smelter Reference List'!$C:$C,MATCH($A1093,'Smelter Reference List'!$E:$E,0)))</f>
        <v/>
      </c>
      <c r="D1093" s="161" t="str">
        <f ca="1">IF(ISERROR($S1093),"",OFFSET('Smelter Reference List'!$C$4,$S1093-4,0)&amp;"")</f>
        <v/>
      </c>
      <c r="E1093" s="161" t="str">
        <f ca="1">IF(ISERROR($S1093),"",OFFSET('Smelter Reference List'!$D$4,$S1093-4,0)&amp;"")</f>
        <v/>
      </c>
      <c r="F1093" s="161" t="str">
        <f ca="1">IF(ISERROR($S1093),"",OFFSET('Smelter Reference List'!$E$4,$S1093-4,0))</f>
        <v/>
      </c>
      <c r="G1093" s="161" t="str">
        <f ca="1">IF(C1093=$U$4,"Enter smelter details", IF(ISERROR($S1093),"",OFFSET('Smelter Reference List'!$F$4,$S1093-4,0)))</f>
        <v/>
      </c>
      <c r="H1093" s="247" t="str">
        <f ca="1">IF(ISERROR($S1093),"",OFFSET('Smelter Reference List'!$G$4,$S1093-4,0))</f>
        <v/>
      </c>
      <c r="I1093" s="248" t="str">
        <f ca="1">IF(ISERROR($S1093),"",OFFSET('Smelter Reference List'!$H$4,$S1093-4,0))</f>
        <v/>
      </c>
      <c r="J1093" s="248" t="str">
        <f ca="1">IF(ISERROR($S1093),"",OFFSET('Smelter Reference List'!$I$4,$S1093-4,0))</f>
        <v/>
      </c>
      <c r="K1093" s="245"/>
      <c r="L1093" s="245"/>
      <c r="M1093" s="245"/>
      <c r="N1093" s="245"/>
      <c r="O1093" s="245"/>
      <c r="P1093" s="245"/>
      <c r="Q1093" s="246"/>
      <c r="R1093" s="233"/>
      <c r="S1093" s="234" t="e">
        <f>IF(C1093="",NA(),MATCH($B1093&amp;$C1093,'Smelter Reference List'!$J:$J,0))</f>
        <v>#N/A</v>
      </c>
      <c r="T1093" s="235"/>
      <c r="U1093" s="235">
        <f t="shared" ca="1" si="34"/>
        <v>0</v>
      </c>
      <c r="V1093" s="235"/>
      <c r="W1093" s="235"/>
      <c r="Y1093" s="228" t="str">
        <f t="shared" si="35"/>
        <v/>
      </c>
    </row>
    <row r="1094" spans="1:25" s="228" customFormat="1" ht="20.25">
      <c r="A1094" s="257"/>
      <c r="B1094" s="232" t="str">
        <f>IF(LEN(A1094)=0,"",INDEX('Smelter Reference List'!$A:$A,MATCH($A1094,'Smelter Reference List'!$E:$E,0)))</f>
        <v/>
      </c>
      <c r="C1094" s="297" t="str">
        <f>IF(LEN(A1094)=0,"",INDEX('Smelter Reference List'!$C:$C,MATCH($A1094,'Smelter Reference List'!$E:$E,0)))</f>
        <v/>
      </c>
      <c r="D1094" s="161" t="str">
        <f ca="1">IF(ISERROR($S1094),"",OFFSET('Smelter Reference List'!$C$4,$S1094-4,0)&amp;"")</f>
        <v/>
      </c>
      <c r="E1094" s="161" t="str">
        <f ca="1">IF(ISERROR($S1094),"",OFFSET('Smelter Reference List'!$D$4,$S1094-4,0)&amp;"")</f>
        <v/>
      </c>
      <c r="F1094" s="161" t="str">
        <f ca="1">IF(ISERROR($S1094),"",OFFSET('Smelter Reference List'!$E$4,$S1094-4,0))</f>
        <v/>
      </c>
      <c r="G1094" s="161" t="str">
        <f ca="1">IF(C1094=$U$4,"Enter smelter details", IF(ISERROR($S1094),"",OFFSET('Smelter Reference List'!$F$4,$S1094-4,0)))</f>
        <v/>
      </c>
      <c r="H1094" s="247" t="str">
        <f ca="1">IF(ISERROR($S1094),"",OFFSET('Smelter Reference List'!$G$4,$S1094-4,0))</f>
        <v/>
      </c>
      <c r="I1094" s="248" t="str">
        <f ca="1">IF(ISERROR($S1094),"",OFFSET('Smelter Reference List'!$H$4,$S1094-4,0))</f>
        <v/>
      </c>
      <c r="J1094" s="248" t="str">
        <f ca="1">IF(ISERROR($S1094),"",OFFSET('Smelter Reference List'!$I$4,$S1094-4,0))</f>
        <v/>
      </c>
      <c r="K1094" s="245"/>
      <c r="L1094" s="245"/>
      <c r="M1094" s="245"/>
      <c r="N1094" s="245"/>
      <c r="O1094" s="245"/>
      <c r="P1094" s="245"/>
      <c r="Q1094" s="246"/>
      <c r="R1094" s="233"/>
      <c r="S1094" s="234" t="e">
        <f>IF(C1094="",NA(),MATCH($B1094&amp;$C1094,'Smelter Reference List'!$J:$J,0))</f>
        <v>#N/A</v>
      </c>
      <c r="T1094" s="235"/>
      <c r="U1094" s="235">
        <f t="shared" ca="1" si="34"/>
        <v>0</v>
      </c>
      <c r="V1094" s="235"/>
      <c r="W1094" s="235"/>
      <c r="Y1094" s="228" t="str">
        <f t="shared" si="35"/>
        <v/>
      </c>
    </row>
    <row r="1095" spans="1:25" s="228" customFormat="1" ht="20.25">
      <c r="A1095" s="257"/>
      <c r="B1095" s="232" t="str">
        <f>IF(LEN(A1095)=0,"",INDEX('Smelter Reference List'!$A:$A,MATCH($A1095,'Smelter Reference List'!$E:$E,0)))</f>
        <v/>
      </c>
      <c r="C1095" s="297" t="str">
        <f>IF(LEN(A1095)=0,"",INDEX('Smelter Reference List'!$C:$C,MATCH($A1095,'Smelter Reference List'!$E:$E,0)))</f>
        <v/>
      </c>
      <c r="D1095" s="161" t="str">
        <f ca="1">IF(ISERROR($S1095),"",OFFSET('Smelter Reference List'!$C$4,$S1095-4,0)&amp;"")</f>
        <v/>
      </c>
      <c r="E1095" s="161" t="str">
        <f ca="1">IF(ISERROR($S1095),"",OFFSET('Smelter Reference List'!$D$4,$S1095-4,0)&amp;"")</f>
        <v/>
      </c>
      <c r="F1095" s="161" t="str">
        <f ca="1">IF(ISERROR($S1095),"",OFFSET('Smelter Reference List'!$E$4,$S1095-4,0))</f>
        <v/>
      </c>
      <c r="G1095" s="161" t="str">
        <f ca="1">IF(C1095=$U$4,"Enter smelter details", IF(ISERROR($S1095),"",OFFSET('Smelter Reference List'!$F$4,$S1095-4,0)))</f>
        <v/>
      </c>
      <c r="H1095" s="247" t="str">
        <f ca="1">IF(ISERROR($S1095),"",OFFSET('Smelter Reference List'!$G$4,$S1095-4,0))</f>
        <v/>
      </c>
      <c r="I1095" s="248" t="str">
        <f ca="1">IF(ISERROR($S1095),"",OFFSET('Smelter Reference List'!$H$4,$S1095-4,0))</f>
        <v/>
      </c>
      <c r="J1095" s="248" t="str">
        <f ca="1">IF(ISERROR($S1095),"",OFFSET('Smelter Reference List'!$I$4,$S1095-4,0))</f>
        <v/>
      </c>
      <c r="K1095" s="245"/>
      <c r="L1095" s="245"/>
      <c r="M1095" s="245"/>
      <c r="N1095" s="245"/>
      <c r="O1095" s="245"/>
      <c r="P1095" s="245"/>
      <c r="Q1095" s="246"/>
      <c r="R1095" s="233"/>
      <c r="S1095" s="234" t="e">
        <f>IF(C1095="",NA(),MATCH($B1095&amp;$C1095,'Smelter Reference List'!$J:$J,0))</f>
        <v>#N/A</v>
      </c>
      <c r="T1095" s="235"/>
      <c r="U1095" s="235">
        <f t="shared" ca="1" si="34"/>
        <v>0</v>
      </c>
      <c r="V1095" s="235"/>
      <c r="W1095" s="235"/>
      <c r="Y1095" s="228" t="str">
        <f t="shared" si="35"/>
        <v/>
      </c>
    </row>
    <row r="1096" spans="1:25" s="228" customFormat="1" ht="20.25">
      <c r="A1096" s="257"/>
      <c r="B1096" s="232" t="str">
        <f>IF(LEN(A1096)=0,"",INDEX('Smelter Reference List'!$A:$A,MATCH($A1096,'Smelter Reference List'!$E:$E,0)))</f>
        <v/>
      </c>
      <c r="C1096" s="297" t="str">
        <f>IF(LEN(A1096)=0,"",INDEX('Smelter Reference List'!$C:$C,MATCH($A1096,'Smelter Reference List'!$E:$E,0)))</f>
        <v/>
      </c>
      <c r="D1096" s="161" t="str">
        <f ca="1">IF(ISERROR($S1096),"",OFFSET('Smelter Reference List'!$C$4,$S1096-4,0)&amp;"")</f>
        <v/>
      </c>
      <c r="E1096" s="161" t="str">
        <f ca="1">IF(ISERROR($S1096),"",OFFSET('Smelter Reference List'!$D$4,$S1096-4,0)&amp;"")</f>
        <v/>
      </c>
      <c r="F1096" s="161" t="str">
        <f ca="1">IF(ISERROR($S1096),"",OFFSET('Smelter Reference List'!$E$4,$S1096-4,0))</f>
        <v/>
      </c>
      <c r="G1096" s="161" t="str">
        <f ca="1">IF(C1096=$U$4,"Enter smelter details", IF(ISERROR($S1096),"",OFFSET('Smelter Reference List'!$F$4,$S1096-4,0)))</f>
        <v/>
      </c>
      <c r="H1096" s="247" t="str">
        <f ca="1">IF(ISERROR($S1096),"",OFFSET('Smelter Reference List'!$G$4,$S1096-4,0))</f>
        <v/>
      </c>
      <c r="I1096" s="248" t="str">
        <f ca="1">IF(ISERROR($S1096),"",OFFSET('Smelter Reference List'!$H$4,$S1096-4,0))</f>
        <v/>
      </c>
      <c r="J1096" s="248" t="str">
        <f ca="1">IF(ISERROR($S1096),"",OFFSET('Smelter Reference List'!$I$4,$S1096-4,0))</f>
        <v/>
      </c>
      <c r="K1096" s="245"/>
      <c r="L1096" s="245"/>
      <c r="M1096" s="245"/>
      <c r="N1096" s="245"/>
      <c r="O1096" s="245"/>
      <c r="P1096" s="245"/>
      <c r="Q1096" s="246"/>
      <c r="R1096" s="233"/>
      <c r="S1096" s="234" t="e">
        <f>IF(C1096="",NA(),MATCH($B1096&amp;$C1096,'Smelter Reference List'!$J:$J,0))</f>
        <v>#N/A</v>
      </c>
      <c r="T1096" s="235"/>
      <c r="U1096" s="235">
        <f t="shared" ca="1" si="34"/>
        <v>0</v>
      </c>
      <c r="V1096" s="235"/>
      <c r="W1096" s="235"/>
      <c r="Y1096" s="228" t="str">
        <f t="shared" si="35"/>
        <v/>
      </c>
    </row>
    <row r="1097" spans="1:25" s="228" customFormat="1" ht="20.25">
      <c r="A1097" s="257"/>
      <c r="B1097" s="232" t="str">
        <f>IF(LEN(A1097)=0,"",INDEX('Smelter Reference List'!$A:$A,MATCH($A1097,'Smelter Reference List'!$E:$E,0)))</f>
        <v/>
      </c>
      <c r="C1097" s="297" t="str">
        <f>IF(LEN(A1097)=0,"",INDEX('Smelter Reference List'!$C:$C,MATCH($A1097,'Smelter Reference List'!$E:$E,0)))</f>
        <v/>
      </c>
      <c r="D1097" s="161" t="str">
        <f ca="1">IF(ISERROR($S1097),"",OFFSET('Smelter Reference List'!$C$4,$S1097-4,0)&amp;"")</f>
        <v/>
      </c>
      <c r="E1097" s="161" t="str">
        <f ca="1">IF(ISERROR($S1097),"",OFFSET('Smelter Reference List'!$D$4,$S1097-4,0)&amp;"")</f>
        <v/>
      </c>
      <c r="F1097" s="161" t="str">
        <f ca="1">IF(ISERROR($S1097),"",OFFSET('Smelter Reference List'!$E$4,$S1097-4,0))</f>
        <v/>
      </c>
      <c r="G1097" s="161" t="str">
        <f ca="1">IF(C1097=$U$4,"Enter smelter details", IF(ISERROR($S1097),"",OFFSET('Smelter Reference List'!$F$4,$S1097-4,0)))</f>
        <v/>
      </c>
      <c r="H1097" s="247" t="str">
        <f ca="1">IF(ISERROR($S1097),"",OFFSET('Smelter Reference List'!$G$4,$S1097-4,0))</f>
        <v/>
      </c>
      <c r="I1097" s="248" t="str">
        <f ca="1">IF(ISERROR($S1097),"",OFFSET('Smelter Reference List'!$H$4,$S1097-4,0))</f>
        <v/>
      </c>
      <c r="J1097" s="248" t="str">
        <f ca="1">IF(ISERROR($S1097),"",OFFSET('Smelter Reference List'!$I$4,$S1097-4,0))</f>
        <v/>
      </c>
      <c r="K1097" s="245"/>
      <c r="L1097" s="245"/>
      <c r="M1097" s="245"/>
      <c r="N1097" s="245"/>
      <c r="O1097" s="245"/>
      <c r="P1097" s="245"/>
      <c r="Q1097" s="246"/>
      <c r="R1097" s="233"/>
      <c r="S1097" s="234" t="e">
        <f>IF(C1097="",NA(),MATCH($B1097&amp;$C1097,'Smelter Reference List'!$J:$J,0))</f>
        <v>#N/A</v>
      </c>
      <c r="T1097" s="235"/>
      <c r="U1097" s="235">
        <f t="shared" ca="1" si="34"/>
        <v>0</v>
      </c>
      <c r="V1097" s="235"/>
      <c r="W1097" s="235"/>
      <c r="Y1097" s="228" t="str">
        <f t="shared" si="35"/>
        <v/>
      </c>
    </row>
    <row r="1098" spans="1:25" s="228" customFormat="1" ht="20.25">
      <c r="A1098" s="257"/>
      <c r="B1098" s="232" t="str">
        <f>IF(LEN(A1098)=0,"",INDEX('Smelter Reference List'!$A:$A,MATCH($A1098,'Smelter Reference List'!$E:$E,0)))</f>
        <v/>
      </c>
      <c r="C1098" s="297" t="str">
        <f>IF(LEN(A1098)=0,"",INDEX('Smelter Reference List'!$C:$C,MATCH($A1098,'Smelter Reference List'!$E:$E,0)))</f>
        <v/>
      </c>
      <c r="D1098" s="161" t="str">
        <f ca="1">IF(ISERROR($S1098),"",OFFSET('Smelter Reference List'!$C$4,$S1098-4,0)&amp;"")</f>
        <v/>
      </c>
      <c r="E1098" s="161" t="str">
        <f ca="1">IF(ISERROR($S1098),"",OFFSET('Smelter Reference List'!$D$4,$S1098-4,0)&amp;"")</f>
        <v/>
      </c>
      <c r="F1098" s="161" t="str">
        <f ca="1">IF(ISERROR($S1098),"",OFFSET('Smelter Reference List'!$E$4,$S1098-4,0))</f>
        <v/>
      </c>
      <c r="G1098" s="161" t="str">
        <f ca="1">IF(C1098=$U$4,"Enter smelter details", IF(ISERROR($S1098),"",OFFSET('Smelter Reference List'!$F$4,$S1098-4,0)))</f>
        <v/>
      </c>
      <c r="H1098" s="247" t="str">
        <f ca="1">IF(ISERROR($S1098),"",OFFSET('Smelter Reference List'!$G$4,$S1098-4,0))</f>
        <v/>
      </c>
      <c r="I1098" s="248" t="str">
        <f ca="1">IF(ISERROR($S1098),"",OFFSET('Smelter Reference List'!$H$4,$S1098-4,0))</f>
        <v/>
      </c>
      <c r="J1098" s="248" t="str">
        <f ca="1">IF(ISERROR($S1098),"",OFFSET('Smelter Reference List'!$I$4,$S1098-4,0))</f>
        <v/>
      </c>
      <c r="K1098" s="245"/>
      <c r="L1098" s="245"/>
      <c r="M1098" s="245"/>
      <c r="N1098" s="245"/>
      <c r="O1098" s="245"/>
      <c r="P1098" s="245"/>
      <c r="Q1098" s="246"/>
      <c r="R1098" s="233"/>
      <c r="S1098" s="234" t="e">
        <f>IF(C1098="",NA(),MATCH($B1098&amp;$C1098,'Smelter Reference List'!$J:$J,0))</f>
        <v>#N/A</v>
      </c>
      <c r="T1098" s="235"/>
      <c r="U1098" s="235">
        <f t="shared" ca="1" si="34"/>
        <v>0</v>
      </c>
      <c r="V1098" s="235"/>
      <c r="W1098" s="235"/>
      <c r="Y1098" s="228" t="str">
        <f t="shared" si="35"/>
        <v/>
      </c>
    </row>
    <row r="1099" spans="1:25" s="228" customFormat="1" ht="20.25">
      <c r="A1099" s="257"/>
      <c r="B1099" s="232" t="str">
        <f>IF(LEN(A1099)=0,"",INDEX('Smelter Reference List'!$A:$A,MATCH($A1099,'Smelter Reference List'!$E:$E,0)))</f>
        <v/>
      </c>
      <c r="C1099" s="297" t="str">
        <f>IF(LEN(A1099)=0,"",INDEX('Smelter Reference List'!$C:$C,MATCH($A1099,'Smelter Reference List'!$E:$E,0)))</f>
        <v/>
      </c>
      <c r="D1099" s="161" t="str">
        <f ca="1">IF(ISERROR($S1099),"",OFFSET('Smelter Reference List'!$C$4,$S1099-4,0)&amp;"")</f>
        <v/>
      </c>
      <c r="E1099" s="161" t="str">
        <f ca="1">IF(ISERROR($S1099),"",OFFSET('Smelter Reference List'!$D$4,$S1099-4,0)&amp;"")</f>
        <v/>
      </c>
      <c r="F1099" s="161" t="str">
        <f ca="1">IF(ISERROR($S1099),"",OFFSET('Smelter Reference List'!$E$4,$S1099-4,0))</f>
        <v/>
      </c>
      <c r="G1099" s="161" t="str">
        <f ca="1">IF(C1099=$U$4,"Enter smelter details", IF(ISERROR($S1099),"",OFFSET('Smelter Reference List'!$F$4,$S1099-4,0)))</f>
        <v/>
      </c>
      <c r="H1099" s="247" t="str">
        <f ca="1">IF(ISERROR($S1099),"",OFFSET('Smelter Reference List'!$G$4,$S1099-4,0))</f>
        <v/>
      </c>
      <c r="I1099" s="248" t="str">
        <f ca="1">IF(ISERROR($S1099),"",OFFSET('Smelter Reference List'!$H$4,$S1099-4,0))</f>
        <v/>
      </c>
      <c r="J1099" s="248" t="str">
        <f ca="1">IF(ISERROR($S1099),"",OFFSET('Smelter Reference List'!$I$4,$S1099-4,0))</f>
        <v/>
      </c>
      <c r="K1099" s="245"/>
      <c r="L1099" s="245"/>
      <c r="M1099" s="245"/>
      <c r="N1099" s="245"/>
      <c r="O1099" s="245"/>
      <c r="P1099" s="245"/>
      <c r="Q1099" s="246"/>
      <c r="R1099" s="233"/>
      <c r="S1099" s="234" t="e">
        <f>IF(C1099="",NA(),MATCH($B1099&amp;$C1099,'Smelter Reference List'!$J:$J,0))</f>
        <v>#N/A</v>
      </c>
      <c r="T1099" s="235"/>
      <c r="U1099" s="235">
        <f t="shared" ca="1" si="34"/>
        <v>0</v>
      </c>
      <c r="V1099" s="235"/>
      <c r="W1099" s="235"/>
      <c r="Y1099" s="228" t="str">
        <f t="shared" si="35"/>
        <v/>
      </c>
    </row>
    <row r="1100" spans="1:25" s="228" customFormat="1" ht="20.25">
      <c r="A1100" s="257"/>
      <c r="B1100" s="232" t="str">
        <f>IF(LEN(A1100)=0,"",INDEX('Smelter Reference List'!$A:$A,MATCH($A1100,'Smelter Reference List'!$E:$E,0)))</f>
        <v/>
      </c>
      <c r="C1100" s="297" t="str">
        <f>IF(LEN(A1100)=0,"",INDEX('Smelter Reference List'!$C:$C,MATCH($A1100,'Smelter Reference List'!$E:$E,0)))</f>
        <v/>
      </c>
      <c r="D1100" s="161" t="str">
        <f ca="1">IF(ISERROR($S1100),"",OFFSET('Smelter Reference List'!$C$4,$S1100-4,0)&amp;"")</f>
        <v/>
      </c>
      <c r="E1100" s="161" t="str">
        <f ca="1">IF(ISERROR($S1100),"",OFFSET('Smelter Reference List'!$D$4,$S1100-4,0)&amp;"")</f>
        <v/>
      </c>
      <c r="F1100" s="161" t="str">
        <f ca="1">IF(ISERROR($S1100),"",OFFSET('Smelter Reference List'!$E$4,$S1100-4,0))</f>
        <v/>
      </c>
      <c r="G1100" s="161" t="str">
        <f ca="1">IF(C1100=$U$4,"Enter smelter details", IF(ISERROR($S1100),"",OFFSET('Smelter Reference List'!$F$4,$S1100-4,0)))</f>
        <v/>
      </c>
      <c r="H1100" s="247" t="str">
        <f ca="1">IF(ISERROR($S1100),"",OFFSET('Smelter Reference List'!$G$4,$S1100-4,0))</f>
        <v/>
      </c>
      <c r="I1100" s="248" t="str">
        <f ca="1">IF(ISERROR($S1100),"",OFFSET('Smelter Reference List'!$H$4,$S1100-4,0))</f>
        <v/>
      </c>
      <c r="J1100" s="248" t="str">
        <f ca="1">IF(ISERROR($S1100),"",OFFSET('Smelter Reference List'!$I$4,$S1100-4,0))</f>
        <v/>
      </c>
      <c r="K1100" s="245"/>
      <c r="L1100" s="245"/>
      <c r="M1100" s="245"/>
      <c r="N1100" s="245"/>
      <c r="O1100" s="245"/>
      <c r="P1100" s="245"/>
      <c r="Q1100" s="246"/>
      <c r="R1100" s="233"/>
      <c r="S1100" s="234" t="e">
        <f>IF(C1100="",NA(),MATCH($B1100&amp;$C1100,'Smelter Reference List'!$J:$J,0))</f>
        <v>#N/A</v>
      </c>
      <c r="T1100" s="235"/>
      <c r="U1100" s="235">
        <f t="shared" ca="1" si="34"/>
        <v>0</v>
      </c>
      <c r="V1100" s="235"/>
      <c r="W1100" s="235"/>
      <c r="Y1100" s="228" t="str">
        <f t="shared" si="35"/>
        <v/>
      </c>
    </row>
    <row r="1101" spans="1:25" s="228" customFormat="1" ht="20.25">
      <c r="A1101" s="257"/>
      <c r="B1101" s="232" t="str">
        <f>IF(LEN(A1101)=0,"",INDEX('Smelter Reference List'!$A:$A,MATCH($A1101,'Smelter Reference List'!$E:$E,0)))</f>
        <v/>
      </c>
      <c r="C1101" s="297" t="str">
        <f>IF(LEN(A1101)=0,"",INDEX('Smelter Reference List'!$C:$C,MATCH($A1101,'Smelter Reference List'!$E:$E,0)))</f>
        <v/>
      </c>
      <c r="D1101" s="161" t="str">
        <f ca="1">IF(ISERROR($S1101),"",OFFSET('Smelter Reference List'!$C$4,$S1101-4,0)&amp;"")</f>
        <v/>
      </c>
      <c r="E1101" s="161" t="str">
        <f ca="1">IF(ISERROR($S1101),"",OFFSET('Smelter Reference List'!$D$4,$S1101-4,0)&amp;"")</f>
        <v/>
      </c>
      <c r="F1101" s="161" t="str">
        <f ca="1">IF(ISERROR($S1101),"",OFFSET('Smelter Reference List'!$E$4,$S1101-4,0))</f>
        <v/>
      </c>
      <c r="G1101" s="161" t="str">
        <f ca="1">IF(C1101=$U$4,"Enter smelter details", IF(ISERROR($S1101),"",OFFSET('Smelter Reference List'!$F$4,$S1101-4,0)))</f>
        <v/>
      </c>
      <c r="H1101" s="247" t="str">
        <f ca="1">IF(ISERROR($S1101),"",OFFSET('Smelter Reference List'!$G$4,$S1101-4,0))</f>
        <v/>
      </c>
      <c r="I1101" s="248" t="str">
        <f ca="1">IF(ISERROR($S1101),"",OFFSET('Smelter Reference List'!$H$4,$S1101-4,0))</f>
        <v/>
      </c>
      <c r="J1101" s="248" t="str">
        <f ca="1">IF(ISERROR($S1101),"",OFFSET('Smelter Reference List'!$I$4,$S1101-4,0))</f>
        <v/>
      </c>
      <c r="K1101" s="245"/>
      <c r="L1101" s="245"/>
      <c r="M1101" s="245"/>
      <c r="N1101" s="245"/>
      <c r="O1101" s="245"/>
      <c r="P1101" s="245"/>
      <c r="Q1101" s="246"/>
      <c r="R1101" s="233"/>
      <c r="S1101" s="234" t="e">
        <f>IF(C1101="",NA(),MATCH($B1101&amp;$C1101,'Smelter Reference List'!$J:$J,0))</f>
        <v>#N/A</v>
      </c>
      <c r="T1101" s="235"/>
      <c r="U1101" s="235">
        <f t="shared" ca="1" si="34"/>
        <v>0</v>
      </c>
      <c r="V1101" s="235"/>
      <c r="W1101" s="235"/>
      <c r="Y1101" s="228" t="str">
        <f t="shared" si="35"/>
        <v/>
      </c>
    </row>
    <row r="1102" spans="1:25" s="228" customFormat="1" ht="20.25">
      <c r="A1102" s="257"/>
      <c r="B1102" s="232" t="str">
        <f>IF(LEN(A1102)=0,"",INDEX('Smelter Reference List'!$A:$A,MATCH($A1102,'Smelter Reference List'!$E:$E,0)))</f>
        <v/>
      </c>
      <c r="C1102" s="297" t="str">
        <f>IF(LEN(A1102)=0,"",INDEX('Smelter Reference List'!$C:$C,MATCH($A1102,'Smelter Reference List'!$E:$E,0)))</f>
        <v/>
      </c>
      <c r="D1102" s="161" t="str">
        <f ca="1">IF(ISERROR($S1102),"",OFFSET('Smelter Reference List'!$C$4,$S1102-4,0)&amp;"")</f>
        <v/>
      </c>
      <c r="E1102" s="161" t="str">
        <f ca="1">IF(ISERROR($S1102),"",OFFSET('Smelter Reference List'!$D$4,$S1102-4,0)&amp;"")</f>
        <v/>
      </c>
      <c r="F1102" s="161" t="str">
        <f ca="1">IF(ISERROR($S1102),"",OFFSET('Smelter Reference List'!$E$4,$S1102-4,0))</f>
        <v/>
      </c>
      <c r="G1102" s="161" t="str">
        <f ca="1">IF(C1102=$U$4,"Enter smelter details", IF(ISERROR($S1102),"",OFFSET('Smelter Reference List'!$F$4,$S1102-4,0)))</f>
        <v/>
      </c>
      <c r="H1102" s="247" t="str">
        <f ca="1">IF(ISERROR($S1102),"",OFFSET('Smelter Reference List'!$G$4,$S1102-4,0))</f>
        <v/>
      </c>
      <c r="I1102" s="248" t="str">
        <f ca="1">IF(ISERROR($S1102),"",OFFSET('Smelter Reference List'!$H$4,$S1102-4,0))</f>
        <v/>
      </c>
      <c r="J1102" s="248" t="str">
        <f ca="1">IF(ISERROR($S1102),"",OFFSET('Smelter Reference List'!$I$4,$S1102-4,0))</f>
        <v/>
      </c>
      <c r="K1102" s="245"/>
      <c r="L1102" s="245"/>
      <c r="M1102" s="245"/>
      <c r="N1102" s="245"/>
      <c r="O1102" s="245"/>
      <c r="P1102" s="245"/>
      <c r="Q1102" s="246"/>
      <c r="R1102" s="233"/>
      <c r="S1102" s="234" t="e">
        <f>IF(C1102="",NA(),MATCH($B1102&amp;$C1102,'Smelter Reference List'!$J:$J,0))</f>
        <v>#N/A</v>
      </c>
      <c r="T1102" s="235"/>
      <c r="U1102" s="235">
        <f t="shared" ca="1" si="34"/>
        <v>0</v>
      </c>
      <c r="V1102" s="235"/>
      <c r="W1102" s="235"/>
      <c r="Y1102" s="228" t="str">
        <f t="shared" si="35"/>
        <v/>
      </c>
    </row>
    <row r="1103" spans="1:25" s="228" customFormat="1" ht="20.25">
      <c r="A1103" s="257"/>
      <c r="B1103" s="232" t="str">
        <f>IF(LEN(A1103)=0,"",INDEX('Smelter Reference List'!$A:$A,MATCH($A1103,'Smelter Reference List'!$E:$E,0)))</f>
        <v/>
      </c>
      <c r="C1103" s="297" t="str">
        <f>IF(LEN(A1103)=0,"",INDEX('Smelter Reference List'!$C:$C,MATCH($A1103,'Smelter Reference List'!$E:$E,0)))</f>
        <v/>
      </c>
      <c r="D1103" s="161" t="str">
        <f ca="1">IF(ISERROR($S1103),"",OFFSET('Smelter Reference List'!$C$4,$S1103-4,0)&amp;"")</f>
        <v/>
      </c>
      <c r="E1103" s="161" t="str">
        <f ca="1">IF(ISERROR($S1103),"",OFFSET('Smelter Reference List'!$D$4,$S1103-4,0)&amp;"")</f>
        <v/>
      </c>
      <c r="F1103" s="161" t="str">
        <f ca="1">IF(ISERROR($S1103),"",OFFSET('Smelter Reference List'!$E$4,$S1103-4,0))</f>
        <v/>
      </c>
      <c r="G1103" s="161" t="str">
        <f ca="1">IF(C1103=$U$4,"Enter smelter details", IF(ISERROR($S1103),"",OFFSET('Smelter Reference List'!$F$4,$S1103-4,0)))</f>
        <v/>
      </c>
      <c r="H1103" s="247" t="str">
        <f ca="1">IF(ISERROR($S1103),"",OFFSET('Smelter Reference List'!$G$4,$S1103-4,0))</f>
        <v/>
      </c>
      <c r="I1103" s="248" t="str">
        <f ca="1">IF(ISERROR($S1103),"",OFFSET('Smelter Reference List'!$H$4,$S1103-4,0))</f>
        <v/>
      </c>
      <c r="J1103" s="248" t="str">
        <f ca="1">IF(ISERROR($S1103),"",OFFSET('Smelter Reference List'!$I$4,$S1103-4,0))</f>
        <v/>
      </c>
      <c r="K1103" s="245"/>
      <c r="L1103" s="245"/>
      <c r="M1103" s="245"/>
      <c r="N1103" s="245"/>
      <c r="O1103" s="245"/>
      <c r="P1103" s="245"/>
      <c r="Q1103" s="246"/>
      <c r="R1103" s="233"/>
      <c r="S1103" s="234" t="e">
        <f>IF(C1103="",NA(),MATCH($B1103&amp;$C1103,'Smelter Reference List'!$J:$J,0))</f>
        <v>#N/A</v>
      </c>
      <c r="T1103" s="235"/>
      <c r="U1103" s="235">
        <f t="shared" ca="1" si="34"/>
        <v>0</v>
      </c>
      <c r="V1103" s="235"/>
      <c r="W1103" s="235"/>
      <c r="Y1103" s="228" t="str">
        <f t="shared" si="35"/>
        <v/>
      </c>
    </row>
    <row r="1104" spans="1:25" s="228" customFormat="1" ht="20.25">
      <c r="A1104" s="257"/>
      <c r="B1104" s="232" t="str">
        <f>IF(LEN(A1104)=0,"",INDEX('Smelter Reference List'!$A:$A,MATCH($A1104,'Smelter Reference List'!$E:$E,0)))</f>
        <v/>
      </c>
      <c r="C1104" s="297" t="str">
        <f>IF(LEN(A1104)=0,"",INDEX('Smelter Reference List'!$C:$C,MATCH($A1104,'Smelter Reference List'!$E:$E,0)))</f>
        <v/>
      </c>
      <c r="D1104" s="161" t="str">
        <f ca="1">IF(ISERROR($S1104),"",OFFSET('Smelter Reference List'!$C$4,$S1104-4,0)&amp;"")</f>
        <v/>
      </c>
      <c r="E1104" s="161" t="str">
        <f ca="1">IF(ISERROR($S1104),"",OFFSET('Smelter Reference List'!$D$4,$S1104-4,0)&amp;"")</f>
        <v/>
      </c>
      <c r="F1104" s="161" t="str">
        <f ca="1">IF(ISERROR($S1104),"",OFFSET('Smelter Reference List'!$E$4,$S1104-4,0))</f>
        <v/>
      </c>
      <c r="G1104" s="161" t="str">
        <f ca="1">IF(C1104=$U$4,"Enter smelter details", IF(ISERROR($S1104),"",OFFSET('Smelter Reference List'!$F$4,$S1104-4,0)))</f>
        <v/>
      </c>
      <c r="H1104" s="247" t="str">
        <f ca="1">IF(ISERROR($S1104),"",OFFSET('Smelter Reference List'!$G$4,$S1104-4,0))</f>
        <v/>
      </c>
      <c r="I1104" s="248" t="str">
        <f ca="1">IF(ISERROR($S1104),"",OFFSET('Smelter Reference List'!$H$4,$S1104-4,0))</f>
        <v/>
      </c>
      <c r="J1104" s="248" t="str">
        <f ca="1">IF(ISERROR($S1104),"",OFFSET('Smelter Reference List'!$I$4,$S1104-4,0))</f>
        <v/>
      </c>
      <c r="K1104" s="245"/>
      <c r="L1104" s="245"/>
      <c r="M1104" s="245"/>
      <c r="N1104" s="245"/>
      <c r="O1104" s="245"/>
      <c r="P1104" s="245"/>
      <c r="Q1104" s="246"/>
      <c r="R1104" s="233"/>
      <c r="S1104" s="234" t="e">
        <f>IF(C1104="",NA(),MATCH($B1104&amp;$C1104,'Smelter Reference List'!$J:$J,0))</f>
        <v>#N/A</v>
      </c>
      <c r="T1104" s="235"/>
      <c r="U1104" s="235">
        <f t="shared" ca="1" si="34"/>
        <v>0</v>
      </c>
      <c r="V1104" s="235"/>
      <c r="W1104" s="235"/>
      <c r="Y1104" s="228" t="str">
        <f t="shared" si="35"/>
        <v/>
      </c>
    </row>
    <row r="1105" spans="1:25" s="228" customFormat="1" ht="20.25">
      <c r="A1105" s="257"/>
      <c r="B1105" s="232" t="str">
        <f>IF(LEN(A1105)=0,"",INDEX('Smelter Reference List'!$A:$A,MATCH($A1105,'Smelter Reference List'!$E:$E,0)))</f>
        <v/>
      </c>
      <c r="C1105" s="297" t="str">
        <f>IF(LEN(A1105)=0,"",INDEX('Smelter Reference List'!$C:$C,MATCH($A1105,'Smelter Reference List'!$E:$E,0)))</f>
        <v/>
      </c>
      <c r="D1105" s="161" t="str">
        <f ca="1">IF(ISERROR($S1105),"",OFFSET('Smelter Reference List'!$C$4,$S1105-4,0)&amp;"")</f>
        <v/>
      </c>
      <c r="E1105" s="161" t="str">
        <f ca="1">IF(ISERROR($S1105),"",OFFSET('Smelter Reference List'!$D$4,$S1105-4,0)&amp;"")</f>
        <v/>
      </c>
      <c r="F1105" s="161" t="str">
        <f ca="1">IF(ISERROR($S1105),"",OFFSET('Smelter Reference List'!$E$4,$S1105-4,0))</f>
        <v/>
      </c>
      <c r="G1105" s="161" t="str">
        <f ca="1">IF(C1105=$U$4,"Enter smelter details", IF(ISERROR($S1105),"",OFFSET('Smelter Reference List'!$F$4,$S1105-4,0)))</f>
        <v/>
      </c>
      <c r="H1105" s="247" t="str">
        <f ca="1">IF(ISERROR($S1105),"",OFFSET('Smelter Reference List'!$G$4,$S1105-4,0))</f>
        <v/>
      </c>
      <c r="I1105" s="248" t="str">
        <f ca="1">IF(ISERROR($S1105),"",OFFSET('Smelter Reference List'!$H$4,$S1105-4,0))</f>
        <v/>
      </c>
      <c r="J1105" s="248" t="str">
        <f ca="1">IF(ISERROR($S1105),"",OFFSET('Smelter Reference List'!$I$4,$S1105-4,0))</f>
        <v/>
      </c>
      <c r="K1105" s="245"/>
      <c r="L1105" s="245"/>
      <c r="M1105" s="245"/>
      <c r="N1105" s="245"/>
      <c r="O1105" s="245"/>
      <c r="P1105" s="245"/>
      <c r="Q1105" s="246"/>
      <c r="R1105" s="233"/>
      <c r="S1105" s="234" t="e">
        <f>IF(C1105="",NA(),MATCH($B1105&amp;$C1105,'Smelter Reference List'!$J:$J,0))</f>
        <v>#N/A</v>
      </c>
      <c r="T1105" s="235"/>
      <c r="U1105" s="235">
        <f t="shared" ca="1" si="34"/>
        <v>0</v>
      </c>
      <c r="V1105" s="235"/>
      <c r="W1105" s="235"/>
      <c r="Y1105" s="228" t="str">
        <f t="shared" si="35"/>
        <v/>
      </c>
    </row>
    <row r="1106" spans="1:25" s="228" customFormat="1" ht="20.25">
      <c r="A1106" s="257"/>
      <c r="B1106" s="232" t="str">
        <f>IF(LEN(A1106)=0,"",INDEX('Smelter Reference List'!$A:$A,MATCH($A1106,'Smelter Reference List'!$E:$E,0)))</f>
        <v/>
      </c>
      <c r="C1106" s="297" t="str">
        <f>IF(LEN(A1106)=0,"",INDEX('Smelter Reference List'!$C:$C,MATCH($A1106,'Smelter Reference List'!$E:$E,0)))</f>
        <v/>
      </c>
      <c r="D1106" s="161" t="str">
        <f ca="1">IF(ISERROR($S1106),"",OFFSET('Smelter Reference List'!$C$4,$S1106-4,0)&amp;"")</f>
        <v/>
      </c>
      <c r="E1106" s="161" t="str">
        <f ca="1">IF(ISERROR($S1106),"",OFFSET('Smelter Reference List'!$D$4,$S1106-4,0)&amp;"")</f>
        <v/>
      </c>
      <c r="F1106" s="161" t="str">
        <f ca="1">IF(ISERROR($S1106),"",OFFSET('Smelter Reference List'!$E$4,$S1106-4,0))</f>
        <v/>
      </c>
      <c r="G1106" s="161" t="str">
        <f ca="1">IF(C1106=$U$4,"Enter smelter details", IF(ISERROR($S1106),"",OFFSET('Smelter Reference List'!$F$4,$S1106-4,0)))</f>
        <v/>
      </c>
      <c r="H1106" s="247" t="str">
        <f ca="1">IF(ISERROR($S1106),"",OFFSET('Smelter Reference List'!$G$4,$S1106-4,0))</f>
        <v/>
      </c>
      <c r="I1106" s="248" t="str">
        <f ca="1">IF(ISERROR($S1106),"",OFFSET('Smelter Reference List'!$H$4,$S1106-4,0))</f>
        <v/>
      </c>
      <c r="J1106" s="248" t="str">
        <f ca="1">IF(ISERROR($S1106),"",OFFSET('Smelter Reference List'!$I$4,$S1106-4,0))</f>
        <v/>
      </c>
      <c r="K1106" s="245"/>
      <c r="L1106" s="245"/>
      <c r="M1106" s="245"/>
      <c r="N1106" s="245"/>
      <c r="O1106" s="245"/>
      <c r="P1106" s="245"/>
      <c r="Q1106" s="246"/>
      <c r="R1106" s="233"/>
      <c r="S1106" s="234" t="e">
        <f>IF(C1106="",NA(),MATCH($B1106&amp;$C1106,'Smelter Reference List'!$J:$J,0))</f>
        <v>#N/A</v>
      </c>
      <c r="T1106" s="235"/>
      <c r="U1106" s="235">
        <f t="shared" ca="1" si="34"/>
        <v>0</v>
      </c>
      <c r="V1106" s="235"/>
      <c r="W1106" s="235"/>
      <c r="Y1106" s="228" t="str">
        <f t="shared" si="35"/>
        <v/>
      </c>
    </row>
    <row r="1107" spans="1:25" s="228" customFormat="1" ht="20.25">
      <c r="A1107" s="257"/>
      <c r="B1107" s="232" t="str">
        <f>IF(LEN(A1107)=0,"",INDEX('Smelter Reference List'!$A:$A,MATCH($A1107,'Smelter Reference List'!$E:$E,0)))</f>
        <v/>
      </c>
      <c r="C1107" s="297" t="str">
        <f>IF(LEN(A1107)=0,"",INDEX('Smelter Reference List'!$C:$C,MATCH($A1107,'Smelter Reference List'!$E:$E,0)))</f>
        <v/>
      </c>
      <c r="D1107" s="161" t="str">
        <f ca="1">IF(ISERROR($S1107),"",OFFSET('Smelter Reference List'!$C$4,$S1107-4,0)&amp;"")</f>
        <v/>
      </c>
      <c r="E1107" s="161" t="str">
        <f ca="1">IF(ISERROR($S1107),"",OFFSET('Smelter Reference List'!$D$4,$S1107-4,0)&amp;"")</f>
        <v/>
      </c>
      <c r="F1107" s="161" t="str">
        <f ca="1">IF(ISERROR($S1107),"",OFFSET('Smelter Reference List'!$E$4,$S1107-4,0))</f>
        <v/>
      </c>
      <c r="G1107" s="161" t="str">
        <f ca="1">IF(C1107=$U$4,"Enter smelter details", IF(ISERROR($S1107),"",OFFSET('Smelter Reference List'!$F$4,$S1107-4,0)))</f>
        <v/>
      </c>
      <c r="H1107" s="247" t="str">
        <f ca="1">IF(ISERROR($S1107),"",OFFSET('Smelter Reference List'!$G$4,$S1107-4,0))</f>
        <v/>
      </c>
      <c r="I1107" s="248" t="str">
        <f ca="1">IF(ISERROR($S1107),"",OFFSET('Smelter Reference List'!$H$4,$S1107-4,0))</f>
        <v/>
      </c>
      <c r="J1107" s="248" t="str">
        <f ca="1">IF(ISERROR($S1107),"",OFFSET('Smelter Reference List'!$I$4,$S1107-4,0))</f>
        <v/>
      </c>
      <c r="K1107" s="245"/>
      <c r="L1107" s="245"/>
      <c r="M1107" s="245"/>
      <c r="N1107" s="245"/>
      <c r="O1107" s="245"/>
      <c r="P1107" s="245"/>
      <c r="Q1107" s="246"/>
      <c r="R1107" s="233"/>
      <c r="S1107" s="234" t="e">
        <f>IF(C1107="",NA(),MATCH($B1107&amp;$C1107,'Smelter Reference List'!$J:$J,0))</f>
        <v>#N/A</v>
      </c>
      <c r="T1107" s="235"/>
      <c r="U1107" s="235">
        <f t="shared" ca="1" si="34"/>
        <v>0</v>
      </c>
      <c r="V1107" s="235"/>
      <c r="W1107" s="235"/>
      <c r="Y1107" s="228" t="str">
        <f t="shared" si="35"/>
        <v/>
      </c>
    </row>
    <row r="1108" spans="1:25" s="228" customFormat="1" ht="20.25">
      <c r="A1108" s="257"/>
      <c r="B1108" s="232" t="str">
        <f>IF(LEN(A1108)=0,"",INDEX('Smelter Reference List'!$A:$A,MATCH($A1108,'Smelter Reference List'!$E:$E,0)))</f>
        <v/>
      </c>
      <c r="C1108" s="297" t="str">
        <f>IF(LEN(A1108)=0,"",INDEX('Smelter Reference List'!$C:$C,MATCH($A1108,'Smelter Reference List'!$E:$E,0)))</f>
        <v/>
      </c>
      <c r="D1108" s="161" t="str">
        <f ca="1">IF(ISERROR($S1108),"",OFFSET('Smelter Reference List'!$C$4,$S1108-4,0)&amp;"")</f>
        <v/>
      </c>
      <c r="E1108" s="161" t="str">
        <f ca="1">IF(ISERROR($S1108),"",OFFSET('Smelter Reference List'!$D$4,$S1108-4,0)&amp;"")</f>
        <v/>
      </c>
      <c r="F1108" s="161" t="str">
        <f ca="1">IF(ISERROR($S1108),"",OFFSET('Smelter Reference List'!$E$4,$S1108-4,0))</f>
        <v/>
      </c>
      <c r="G1108" s="161" t="str">
        <f ca="1">IF(C1108=$U$4,"Enter smelter details", IF(ISERROR($S1108),"",OFFSET('Smelter Reference List'!$F$4,$S1108-4,0)))</f>
        <v/>
      </c>
      <c r="H1108" s="247" t="str">
        <f ca="1">IF(ISERROR($S1108),"",OFFSET('Smelter Reference List'!$G$4,$S1108-4,0))</f>
        <v/>
      </c>
      <c r="I1108" s="248" t="str">
        <f ca="1">IF(ISERROR($S1108),"",OFFSET('Smelter Reference List'!$H$4,$S1108-4,0))</f>
        <v/>
      </c>
      <c r="J1108" s="248" t="str">
        <f ca="1">IF(ISERROR($S1108),"",OFFSET('Smelter Reference List'!$I$4,$S1108-4,0))</f>
        <v/>
      </c>
      <c r="K1108" s="245"/>
      <c r="L1108" s="245"/>
      <c r="M1108" s="245"/>
      <c r="N1108" s="245"/>
      <c r="O1108" s="245"/>
      <c r="P1108" s="245"/>
      <c r="Q1108" s="246"/>
      <c r="R1108" s="233"/>
      <c r="S1108" s="234" t="e">
        <f>IF(C1108="",NA(),MATCH($B1108&amp;$C1108,'Smelter Reference List'!$J:$J,0))</f>
        <v>#N/A</v>
      </c>
      <c r="T1108" s="235"/>
      <c r="U1108" s="235">
        <f t="shared" ca="1" si="34"/>
        <v>0</v>
      </c>
      <c r="V1108" s="235"/>
      <c r="W1108" s="235"/>
      <c r="Y1108" s="228" t="str">
        <f t="shared" si="35"/>
        <v/>
      </c>
    </row>
    <row r="1109" spans="1:25" s="228" customFormat="1" ht="20.25">
      <c r="A1109" s="257"/>
      <c r="B1109" s="232" t="str">
        <f>IF(LEN(A1109)=0,"",INDEX('Smelter Reference List'!$A:$A,MATCH($A1109,'Smelter Reference List'!$E:$E,0)))</f>
        <v/>
      </c>
      <c r="C1109" s="297" t="str">
        <f>IF(LEN(A1109)=0,"",INDEX('Smelter Reference List'!$C:$C,MATCH($A1109,'Smelter Reference List'!$E:$E,0)))</f>
        <v/>
      </c>
      <c r="D1109" s="161" t="str">
        <f ca="1">IF(ISERROR($S1109),"",OFFSET('Smelter Reference List'!$C$4,$S1109-4,0)&amp;"")</f>
        <v/>
      </c>
      <c r="E1109" s="161" t="str">
        <f ca="1">IF(ISERROR($S1109),"",OFFSET('Smelter Reference List'!$D$4,$S1109-4,0)&amp;"")</f>
        <v/>
      </c>
      <c r="F1109" s="161" t="str">
        <f ca="1">IF(ISERROR($S1109),"",OFFSET('Smelter Reference List'!$E$4,$S1109-4,0))</f>
        <v/>
      </c>
      <c r="G1109" s="161" t="str">
        <f ca="1">IF(C1109=$U$4,"Enter smelter details", IF(ISERROR($S1109),"",OFFSET('Smelter Reference List'!$F$4,$S1109-4,0)))</f>
        <v/>
      </c>
      <c r="H1109" s="247" t="str">
        <f ca="1">IF(ISERROR($S1109),"",OFFSET('Smelter Reference List'!$G$4,$S1109-4,0))</f>
        <v/>
      </c>
      <c r="I1109" s="248" t="str">
        <f ca="1">IF(ISERROR($S1109),"",OFFSET('Smelter Reference List'!$H$4,$S1109-4,0))</f>
        <v/>
      </c>
      <c r="J1109" s="248" t="str">
        <f ca="1">IF(ISERROR($S1109),"",OFFSET('Smelter Reference List'!$I$4,$S1109-4,0))</f>
        <v/>
      </c>
      <c r="K1109" s="245"/>
      <c r="L1109" s="245"/>
      <c r="M1109" s="245"/>
      <c r="N1109" s="245"/>
      <c r="O1109" s="245"/>
      <c r="P1109" s="245"/>
      <c r="Q1109" s="246"/>
      <c r="R1109" s="233"/>
      <c r="S1109" s="234" t="e">
        <f>IF(C1109="",NA(),MATCH($B1109&amp;$C1109,'Smelter Reference List'!$J:$J,0))</f>
        <v>#N/A</v>
      </c>
      <c r="T1109" s="235"/>
      <c r="U1109" s="235">
        <f t="shared" ca="1" si="34"/>
        <v>0</v>
      </c>
      <c r="V1109" s="235"/>
      <c r="W1109" s="235"/>
      <c r="Y1109" s="228" t="str">
        <f t="shared" si="35"/>
        <v/>
      </c>
    </row>
    <row r="1110" spans="1:25" s="228" customFormat="1" ht="20.25">
      <c r="A1110" s="257"/>
      <c r="B1110" s="232" t="str">
        <f>IF(LEN(A1110)=0,"",INDEX('Smelter Reference List'!$A:$A,MATCH($A1110,'Smelter Reference List'!$E:$E,0)))</f>
        <v/>
      </c>
      <c r="C1110" s="297" t="str">
        <f>IF(LEN(A1110)=0,"",INDEX('Smelter Reference List'!$C:$C,MATCH($A1110,'Smelter Reference List'!$E:$E,0)))</f>
        <v/>
      </c>
      <c r="D1110" s="161" t="str">
        <f ca="1">IF(ISERROR($S1110),"",OFFSET('Smelter Reference List'!$C$4,$S1110-4,0)&amp;"")</f>
        <v/>
      </c>
      <c r="E1110" s="161" t="str">
        <f ca="1">IF(ISERROR($S1110),"",OFFSET('Smelter Reference List'!$D$4,$S1110-4,0)&amp;"")</f>
        <v/>
      </c>
      <c r="F1110" s="161" t="str">
        <f ca="1">IF(ISERROR($S1110),"",OFFSET('Smelter Reference List'!$E$4,$S1110-4,0))</f>
        <v/>
      </c>
      <c r="G1110" s="161" t="str">
        <f ca="1">IF(C1110=$U$4,"Enter smelter details", IF(ISERROR($S1110),"",OFFSET('Smelter Reference List'!$F$4,$S1110-4,0)))</f>
        <v/>
      </c>
      <c r="H1110" s="247" t="str">
        <f ca="1">IF(ISERROR($S1110),"",OFFSET('Smelter Reference List'!$G$4,$S1110-4,0))</f>
        <v/>
      </c>
      <c r="I1110" s="248" t="str">
        <f ca="1">IF(ISERROR($S1110),"",OFFSET('Smelter Reference List'!$H$4,$S1110-4,0))</f>
        <v/>
      </c>
      <c r="J1110" s="248" t="str">
        <f ca="1">IF(ISERROR($S1110),"",OFFSET('Smelter Reference List'!$I$4,$S1110-4,0))</f>
        <v/>
      </c>
      <c r="K1110" s="245"/>
      <c r="L1110" s="245"/>
      <c r="M1110" s="245"/>
      <c r="N1110" s="245"/>
      <c r="O1110" s="245"/>
      <c r="P1110" s="245"/>
      <c r="Q1110" s="246"/>
      <c r="R1110" s="233"/>
      <c r="S1110" s="234" t="e">
        <f>IF(C1110="",NA(),MATCH($B1110&amp;$C1110,'Smelter Reference List'!$J:$J,0))</f>
        <v>#N/A</v>
      </c>
      <c r="T1110" s="235"/>
      <c r="U1110" s="235">
        <f t="shared" ca="1" si="34"/>
        <v>0</v>
      </c>
      <c r="V1110" s="235"/>
      <c r="W1110" s="235"/>
      <c r="Y1110" s="228" t="str">
        <f t="shared" si="35"/>
        <v/>
      </c>
    </row>
    <row r="1111" spans="1:25" s="228" customFormat="1" ht="20.25">
      <c r="A1111" s="257"/>
      <c r="B1111" s="232" t="str">
        <f>IF(LEN(A1111)=0,"",INDEX('Smelter Reference List'!$A:$A,MATCH($A1111,'Smelter Reference List'!$E:$E,0)))</f>
        <v/>
      </c>
      <c r="C1111" s="297" t="str">
        <f>IF(LEN(A1111)=0,"",INDEX('Smelter Reference List'!$C:$C,MATCH($A1111,'Smelter Reference List'!$E:$E,0)))</f>
        <v/>
      </c>
      <c r="D1111" s="161" t="str">
        <f ca="1">IF(ISERROR($S1111),"",OFFSET('Smelter Reference List'!$C$4,$S1111-4,0)&amp;"")</f>
        <v/>
      </c>
      <c r="E1111" s="161" t="str">
        <f ca="1">IF(ISERROR($S1111),"",OFFSET('Smelter Reference List'!$D$4,$S1111-4,0)&amp;"")</f>
        <v/>
      </c>
      <c r="F1111" s="161" t="str">
        <f ca="1">IF(ISERROR($S1111),"",OFFSET('Smelter Reference List'!$E$4,$S1111-4,0))</f>
        <v/>
      </c>
      <c r="G1111" s="161" t="str">
        <f ca="1">IF(C1111=$U$4,"Enter smelter details", IF(ISERROR($S1111),"",OFFSET('Smelter Reference List'!$F$4,$S1111-4,0)))</f>
        <v/>
      </c>
      <c r="H1111" s="247" t="str">
        <f ca="1">IF(ISERROR($S1111),"",OFFSET('Smelter Reference List'!$G$4,$S1111-4,0))</f>
        <v/>
      </c>
      <c r="I1111" s="248" t="str">
        <f ca="1">IF(ISERROR($S1111),"",OFFSET('Smelter Reference List'!$H$4,$S1111-4,0))</f>
        <v/>
      </c>
      <c r="J1111" s="248" t="str">
        <f ca="1">IF(ISERROR($S1111),"",OFFSET('Smelter Reference List'!$I$4,$S1111-4,0))</f>
        <v/>
      </c>
      <c r="K1111" s="245"/>
      <c r="L1111" s="245"/>
      <c r="M1111" s="245"/>
      <c r="N1111" s="245"/>
      <c r="O1111" s="245"/>
      <c r="P1111" s="245"/>
      <c r="Q1111" s="246"/>
      <c r="R1111" s="233"/>
      <c r="S1111" s="234" t="e">
        <f>IF(C1111="",NA(),MATCH($B1111&amp;$C1111,'Smelter Reference List'!$J:$J,0))</f>
        <v>#N/A</v>
      </c>
      <c r="T1111" s="235"/>
      <c r="U1111" s="235">
        <f t="shared" ca="1" si="34"/>
        <v>0</v>
      </c>
      <c r="V1111" s="235"/>
      <c r="W1111" s="235"/>
      <c r="Y1111" s="228" t="str">
        <f t="shared" si="35"/>
        <v/>
      </c>
    </row>
    <row r="1112" spans="1:25" s="228" customFormat="1" ht="20.25">
      <c r="A1112" s="257"/>
      <c r="B1112" s="232" t="str">
        <f>IF(LEN(A1112)=0,"",INDEX('Smelter Reference List'!$A:$A,MATCH($A1112,'Smelter Reference List'!$E:$E,0)))</f>
        <v/>
      </c>
      <c r="C1112" s="297" t="str">
        <f>IF(LEN(A1112)=0,"",INDEX('Smelter Reference List'!$C:$C,MATCH($A1112,'Smelter Reference List'!$E:$E,0)))</f>
        <v/>
      </c>
      <c r="D1112" s="161" t="str">
        <f ca="1">IF(ISERROR($S1112),"",OFFSET('Smelter Reference List'!$C$4,$S1112-4,0)&amp;"")</f>
        <v/>
      </c>
      <c r="E1112" s="161" t="str">
        <f ca="1">IF(ISERROR($S1112),"",OFFSET('Smelter Reference List'!$D$4,$S1112-4,0)&amp;"")</f>
        <v/>
      </c>
      <c r="F1112" s="161" t="str">
        <f ca="1">IF(ISERROR($S1112),"",OFFSET('Smelter Reference List'!$E$4,$S1112-4,0))</f>
        <v/>
      </c>
      <c r="G1112" s="161" t="str">
        <f ca="1">IF(C1112=$U$4,"Enter smelter details", IF(ISERROR($S1112),"",OFFSET('Smelter Reference List'!$F$4,$S1112-4,0)))</f>
        <v/>
      </c>
      <c r="H1112" s="247" t="str">
        <f ca="1">IF(ISERROR($S1112),"",OFFSET('Smelter Reference List'!$G$4,$S1112-4,0))</f>
        <v/>
      </c>
      <c r="I1112" s="248" t="str">
        <f ca="1">IF(ISERROR($S1112),"",OFFSET('Smelter Reference List'!$H$4,$S1112-4,0))</f>
        <v/>
      </c>
      <c r="J1112" s="248" t="str">
        <f ca="1">IF(ISERROR($S1112),"",OFFSET('Smelter Reference List'!$I$4,$S1112-4,0))</f>
        <v/>
      </c>
      <c r="K1112" s="245"/>
      <c r="L1112" s="245"/>
      <c r="M1112" s="245"/>
      <c r="N1112" s="245"/>
      <c r="O1112" s="245"/>
      <c r="P1112" s="245"/>
      <c r="Q1112" s="246"/>
      <c r="R1112" s="233"/>
      <c r="S1112" s="234" t="e">
        <f>IF(C1112="",NA(),MATCH($B1112&amp;$C1112,'Smelter Reference List'!$J:$J,0))</f>
        <v>#N/A</v>
      </c>
      <c r="T1112" s="235"/>
      <c r="U1112" s="235">
        <f t="shared" ref="U1112:U1175" ca="1" si="36">IF(AND(C1112="Smelter not listed",OR(LEN(D1112)=0,LEN(E1112)=0)),1,0)</f>
        <v>0</v>
      </c>
      <c r="V1112" s="235"/>
      <c r="W1112" s="235"/>
      <c r="Y1112" s="228" t="str">
        <f t="shared" ref="Y1112:Y1175" si="37">B1112&amp;C1112</f>
        <v/>
      </c>
    </row>
    <row r="1113" spans="1:25" s="228" customFormat="1" ht="20.25">
      <c r="A1113" s="257"/>
      <c r="B1113" s="232" t="str">
        <f>IF(LEN(A1113)=0,"",INDEX('Smelter Reference List'!$A:$A,MATCH($A1113,'Smelter Reference List'!$E:$E,0)))</f>
        <v/>
      </c>
      <c r="C1113" s="297" t="str">
        <f>IF(LEN(A1113)=0,"",INDEX('Smelter Reference List'!$C:$C,MATCH($A1113,'Smelter Reference List'!$E:$E,0)))</f>
        <v/>
      </c>
      <c r="D1113" s="161" t="str">
        <f ca="1">IF(ISERROR($S1113),"",OFFSET('Smelter Reference List'!$C$4,$S1113-4,0)&amp;"")</f>
        <v/>
      </c>
      <c r="E1113" s="161" t="str">
        <f ca="1">IF(ISERROR($S1113),"",OFFSET('Smelter Reference List'!$D$4,$S1113-4,0)&amp;"")</f>
        <v/>
      </c>
      <c r="F1113" s="161" t="str">
        <f ca="1">IF(ISERROR($S1113),"",OFFSET('Smelter Reference List'!$E$4,$S1113-4,0))</f>
        <v/>
      </c>
      <c r="G1113" s="161" t="str">
        <f ca="1">IF(C1113=$U$4,"Enter smelter details", IF(ISERROR($S1113),"",OFFSET('Smelter Reference List'!$F$4,$S1113-4,0)))</f>
        <v/>
      </c>
      <c r="H1113" s="247" t="str">
        <f ca="1">IF(ISERROR($S1113),"",OFFSET('Smelter Reference List'!$G$4,$S1113-4,0))</f>
        <v/>
      </c>
      <c r="I1113" s="248" t="str">
        <f ca="1">IF(ISERROR($S1113),"",OFFSET('Smelter Reference List'!$H$4,$S1113-4,0))</f>
        <v/>
      </c>
      <c r="J1113" s="248" t="str">
        <f ca="1">IF(ISERROR($S1113),"",OFFSET('Smelter Reference List'!$I$4,$S1113-4,0))</f>
        <v/>
      </c>
      <c r="K1113" s="245"/>
      <c r="L1113" s="245"/>
      <c r="M1113" s="245"/>
      <c r="N1113" s="245"/>
      <c r="O1113" s="245"/>
      <c r="P1113" s="245"/>
      <c r="Q1113" s="246"/>
      <c r="R1113" s="233"/>
      <c r="S1113" s="234" t="e">
        <f>IF(C1113="",NA(),MATCH($B1113&amp;$C1113,'Smelter Reference List'!$J:$J,0))</f>
        <v>#N/A</v>
      </c>
      <c r="T1113" s="235"/>
      <c r="U1113" s="235">
        <f t="shared" ca="1" si="36"/>
        <v>0</v>
      </c>
      <c r="V1113" s="235"/>
      <c r="W1113" s="235"/>
      <c r="Y1113" s="228" t="str">
        <f t="shared" si="37"/>
        <v/>
      </c>
    </row>
    <row r="1114" spans="1:25" s="228" customFormat="1" ht="20.25">
      <c r="A1114" s="257"/>
      <c r="B1114" s="232" t="str">
        <f>IF(LEN(A1114)=0,"",INDEX('Smelter Reference List'!$A:$A,MATCH($A1114,'Smelter Reference List'!$E:$E,0)))</f>
        <v/>
      </c>
      <c r="C1114" s="297" t="str">
        <f>IF(LEN(A1114)=0,"",INDEX('Smelter Reference List'!$C:$C,MATCH($A1114,'Smelter Reference List'!$E:$E,0)))</f>
        <v/>
      </c>
      <c r="D1114" s="161" t="str">
        <f ca="1">IF(ISERROR($S1114),"",OFFSET('Smelter Reference List'!$C$4,$S1114-4,0)&amp;"")</f>
        <v/>
      </c>
      <c r="E1114" s="161" t="str">
        <f ca="1">IF(ISERROR($S1114),"",OFFSET('Smelter Reference List'!$D$4,$S1114-4,0)&amp;"")</f>
        <v/>
      </c>
      <c r="F1114" s="161" t="str">
        <f ca="1">IF(ISERROR($S1114),"",OFFSET('Smelter Reference List'!$E$4,$S1114-4,0))</f>
        <v/>
      </c>
      <c r="G1114" s="161" t="str">
        <f ca="1">IF(C1114=$U$4,"Enter smelter details", IF(ISERROR($S1114),"",OFFSET('Smelter Reference List'!$F$4,$S1114-4,0)))</f>
        <v/>
      </c>
      <c r="H1114" s="247" t="str">
        <f ca="1">IF(ISERROR($S1114),"",OFFSET('Smelter Reference List'!$G$4,$S1114-4,0))</f>
        <v/>
      </c>
      <c r="I1114" s="248" t="str">
        <f ca="1">IF(ISERROR($S1114),"",OFFSET('Smelter Reference List'!$H$4,$S1114-4,0))</f>
        <v/>
      </c>
      <c r="J1114" s="248" t="str">
        <f ca="1">IF(ISERROR($S1114),"",OFFSET('Smelter Reference List'!$I$4,$S1114-4,0))</f>
        <v/>
      </c>
      <c r="K1114" s="245"/>
      <c r="L1114" s="245"/>
      <c r="M1114" s="245"/>
      <c r="N1114" s="245"/>
      <c r="O1114" s="245"/>
      <c r="P1114" s="245"/>
      <c r="Q1114" s="246"/>
      <c r="R1114" s="233"/>
      <c r="S1114" s="234" t="e">
        <f>IF(C1114="",NA(),MATCH($B1114&amp;$C1114,'Smelter Reference List'!$J:$J,0))</f>
        <v>#N/A</v>
      </c>
      <c r="T1114" s="235"/>
      <c r="U1114" s="235">
        <f t="shared" ca="1" si="36"/>
        <v>0</v>
      </c>
      <c r="V1114" s="235"/>
      <c r="W1114" s="235"/>
      <c r="Y1114" s="228" t="str">
        <f t="shared" si="37"/>
        <v/>
      </c>
    </row>
    <row r="1115" spans="1:25" s="228" customFormat="1" ht="20.25">
      <c r="A1115" s="257"/>
      <c r="B1115" s="232" t="str">
        <f>IF(LEN(A1115)=0,"",INDEX('Smelter Reference List'!$A:$A,MATCH($A1115,'Smelter Reference List'!$E:$E,0)))</f>
        <v/>
      </c>
      <c r="C1115" s="297" t="str">
        <f>IF(LEN(A1115)=0,"",INDEX('Smelter Reference List'!$C:$C,MATCH($A1115,'Smelter Reference List'!$E:$E,0)))</f>
        <v/>
      </c>
      <c r="D1115" s="161" t="str">
        <f ca="1">IF(ISERROR($S1115),"",OFFSET('Smelter Reference List'!$C$4,$S1115-4,0)&amp;"")</f>
        <v/>
      </c>
      <c r="E1115" s="161" t="str">
        <f ca="1">IF(ISERROR($S1115),"",OFFSET('Smelter Reference List'!$D$4,$S1115-4,0)&amp;"")</f>
        <v/>
      </c>
      <c r="F1115" s="161" t="str">
        <f ca="1">IF(ISERROR($S1115),"",OFFSET('Smelter Reference List'!$E$4,$S1115-4,0))</f>
        <v/>
      </c>
      <c r="G1115" s="161" t="str">
        <f ca="1">IF(C1115=$U$4,"Enter smelter details", IF(ISERROR($S1115),"",OFFSET('Smelter Reference List'!$F$4,$S1115-4,0)))</f>
        <v/>
      </c>
      <c r="H1115" s="247" t="str">
        <f ca="1">IF(ISERROR($S1115),"",OFFSET('Smelter Reference List'!$G$4,$S1115-4,0))</f>
        <v/>
      </c>
      <c r="I1115" s="248" t="str">
        <f ca="1">IF(ISERROR($S1115),"",OFFSET('Smelter Reference List'!$H$4,$S1115-4,0))</f>
        <v/>
      </c>
      <c r="J1115" s="248" t="str">
        <f ca="1">IF(ISERROR($S1115),"",OFFSET('Smelter Reference List'!$I$4,$S1115-4,0))</f>
        <v/>
      </c>
      <c r="K1115" s="245"/>
      <c r="L1115" s="245"/>
      <c r="M1115" s="245"/>
      <c r="N1115" s="245"/>
      <c r="O1115" s="245"/>
      <c r="P1115" s="245"/>
      <c r="Q1115" s="246"/>
      <c r="R1115" s="233"/>
      <c r="S1115" s="234" t="e">
        <f>IF(C1115="",NA(),MATCH($B1115&amp;$C1115,'Smelter Reference List'!$J:$J,0))</f>
        <v>#N/A</v>
      </c>
      <c r="T1115" s="235"/>
      <c r="U1115" s="235">
        <f t="shared" ca="1" si="36"/>
        <v>0</v>
      </c>
      <c r="V1115" s="235"/>
      <c r="W1115" s="235"/>
      <c r="Y1115" s="228" t="str">
        <f t="shared" si="37"/>
        <v/>
      </c>
    </row>
    <row r="1116" spans="1:25" s="228" customFormat="1" ht="20.25">
      <c r="A1116" s="257"/>
      <c r="B1116" s="232" t="str">
        <f>IF(LEN(A1116)=0,"",INDEX('Smelter Reference List'!$A:$A,MATCH($A1116,'Smelter Reference List'!$E:$E,0)))</f>
        <v/>
      </c>
      <c r="C1116" s="297" t="str">
        <f>IF(LEN(A1116)=0,"",INDEX('Smelter Reference List'!$C:$C,MATCH($A1116,'Smelter Reference List'!$E:$E,0)))</f>
        <v/>
      </c>
      <c r="D1116" s="161" t="str">
        <f ca="1">IF(ISERROR($S1116),"",OFFSET('Smelter Reference List'!$C$4,$S1116-4,0)&amp;"")</f>
        <v/>
      </c>
      <c r="E1116" s="161" t="str">
        <f ca="1">IF(ISERROR($S1116),"",OFFSET('Smelter Reference List'!$D$4,$S1116-4,0)&amp;"")</f>
        <v/>
      </c>
      <c r="F1116" s="161" t="str">
        <f ca="1">IF(ISERROR($S1116),"",OFFSET('Smelter Reference List'!$E$4,$S1116-4,0))</f>
        <v/>
      </c>
      <c r="G1116" s="161" t="str">
        <f ca="1">IF(C1116=$U$4,"Enter smelter details", IF(ISERROR($S1116),"",OFFSET('Smelter Reference List'!$F$4,$S1116-4,0)))</f>
        <v/>
      </c>
      <c r="H1116" s="247" t="str">
        <f ca="1">IF(ISERROR($S1116),"",OFFSET('Smelter Reference List'!$G$4,$S1116-4,0))</f>
        <v/>
      </c>
      <c r="I1116" s="248" t="str">
        <f ca="1">IF(ISERROR($S1116),"",OFFSET('Smelter Reference List'!$H$4,$S1116-4,0))</f>
        <v/>
      </c>
      <c r="J1116" s="248" t="str">
        <f ca="1">IF(ISERROR($S1116),"",OFFSET('Smelter Reference List'!$I$4,$S1116-4,0))</f>
        <v/>
      </c>
      <c r="K1116" s="245"/>
      <c r="L1116" s="245"/>
      <c r="M1116" s="245"/>
      <c r="N1116" s="245"/>
      <c r="O1116" s="245"/>
      <c r="P1116" s="245"/>
      <c r="Q1116" s="246"/>
      <c r="R1116" s="233"/>
      <c r="S1116" s="234" t="e">
        <f>IF(C1116="",NA(),MATCH($B1116&amp;$C1116,'Smelter Reference List'!$J:$J,0))</f>
        <v>#N/A</v>
      </c>
      <c r="T1116" s="235"/>
      <c r="U1116" s="235">
        <f t="shared" ca="1" si="36"/>
        <v>0</v>
      </c>
      <c r="V1116" s="235"/>
      <c r="W1116" s="235"/>
      <c r="Y1116" s="228" t="str">
        <f t="shared" si="37"/>
        <v/>
      </c>
    </row>
    <row r="1117" spans="1:25" s="228" customFormat="1" ht="20.25">
      <c r="A1117" s="257"/>
      <c r="B1117" s="232" t="str">
        <f>IF(LEN(A1117)=0,"",INDEX('Smelter Reference List'!$A:$A,MATCH($A1117,'Smelter Reference List'!$E:$E,0)))</f>
        <v/>
      </c>
      <c r="C1117" s="297" t="str">
        <f>IF(LEN(A1117)=0,"",INDEX('Smelter Reference List'!$C:$C,MATCH($A1117,'Smelter Reference List'!$E:$E,0)))</f>
        <v/>
      </c>
      <c r="D1117" s="161" t="str">
        <f ca="1">IF(ISERROR($S1117),"",OFFSET('Smelter Reference List'!$C$4,$S1117-4,0)&amp;"")</f>
        <v/>
      </c>
      <c r="E1117" s="161" t="str">
        <f ca="1">IF(ISERROR($S1117),"",OFFSET('Smelter Reference List'!$D$4,$S1117-4,0)&amp;"")</f>
        <v/>
      </c>
      <c r="F1117" s="161" t="str">
        <f ca="1">IF(ISERROR($S1117),"",OFFSET('Smelter Reference List'!$E$4,$S1117-4,0))</f>
        <v/>
      </c>
      <c r="G1117" s="161" t="str">
        <f ca="1">IF(C1117=$U$4,"Enter smelter details", IF(ISERROR($S1117),"",OFFSET('Smelter Reference List'!$F$4,$S1117-4,0)))</f>
        <v/>
      </c>
      <c r="H1117" s="247" t="str">
        <f ca="1">IF(ISERROR($S1117),"",OFFSET('Smelter Reference List'!$G$4,$S1117-4,0))</f>
        <v/>
      </c>
      <c r="I1117" s="248" t="str">
        <f ca="1">IF(ISERROR($S1117),"",OFFSET('Smelter Reference List'!$H$4,$S1117-4,0))</f>
        <v/>
      </c>
      <c r="J1117" s="248" t="str">
        <f ca="1">IF(ISERROR($S1117),"",OFFSET('Smelter Reference List'!$I$4,$S1117-4,0))</f>
        <v/>
      </c>
      <c r="K1117" s="245"/>
      <c r="L1117" s="245"/>
      <c r="M1117" s="245"/>
      <c r="N1117" s="245"/>
      <c r="O1117" s="245"/>
      <c r="P1117" s="245"/>
      <c r="Q1117" s="246"/>
      <c r="R1117" s="233"/>
      <c r="S1117" s="234" t="e">
        <f>IF(C1117="",NA(),MATCH($B1117&amp;$C1117,'Smelter Reference List'!$J:$J,0))</f>
        <v>#N/A</v>
      </c>
      <c r="T1117" s="235"/>
      <c r="U1117" s="235">
        <f t="shared" ca="1" si="36"/>
        <v>0</v>
      </c>
      <c r="V1117" s="235"/>
      <c r="W1117" s="235"/>
      <c r="Y1117" s="228" t="str">
        <f t="shared" si="37"/>
        <v/>
      </c>
    </row>
    <row r="1118" spans="1:25" s="228" customFormat="1" ht="20.25">
      <c r="A1118" s="257"/>
      <c r="B1118" s="232" t="str">
        <f>IF(LEN(A1118)=0,"",INDEX('Smelter Reference List'!$A:$A,MATCH($A1118,'Smelter Reference List'!$E:$E,0)))</f>
        <v/>
      </c>
      <c r="C1118" s="297" t="str">
        <f>IF(LEN(A1118)=0,"",INDEX('Smelter Reference List'!$C:$C,MATCH($A1118,'Smelter Reference List'!$E:$E,0)))</f>
        <v/>
      </c>
      <c r="D1118" s="161" t="str">
        <f ca="1">IF(ISERROR($S1118),"",OFFSET('Smelter Reference List'!$C$4,$S1118-4,0)&amp;"")</f>
        <v/>
      </c>
      <c r="E1118" s="161" t="str">
        <f ca="1">IF(ISERROR($S1118),"",OFFSET('Smelter Reference List'!$D$4,$S1118-4,0)&amp;"")</f>
        <v/>
      </c>
      <c r="F1118" s="161" t="str">
        <f ca="1">IF(ISERROR($S1118),"",OFFSET('Smelter Reference List'!$E$4,$S1118-4,0))</f>
        <v/>
      </c>
      <c r="G1118" s="161" t="str">
        <f ca="1">IF(C1118=$U$4,"Enter smelter details", IF(ISERROR($S1118),"",OFFSET('Smelter Reference List'!$F$4,$S1118-4,0)))</f>
        <v/>
      </c>
      <c r="H1118" s="247" t="str">
        <f ca="1">IF(ISERROR($S1118),"",OFFSET('Smelter Reference List'!$G$4,$S1118-4,0))</f>
        <v/>
      </c>
      <c r="I1118" s="248" t="str">
        <f ca="1">IF(ISERROR($S1118),"",OFFSET('Smelter Reference List'!$H$4,$S1118-4,0))</f>
        <v/>
      </c>
      <c r="J1118" s="248" t="str">
        <f ca="1">IF(ISERROR($S1118),"",OFFSET('Smelter Reference List'!$I$4,$S1118-4,0))</f>
        <v/>
      </c>
      <c r="K1118" s="245"/>
      <c r="L1118" s="245"/>
      <c r="M1118" s="245"/>
      <c r="N1118" s="245"/>
      <c r="O1118" s="245"/>
      <c r="P1118" s="245"/>
      <c r="Q1118" s="246"/>
      <c r="R1118" s="233"/>
      <c r="S1118" s="234" t="e">
        <f>IF(C1118="",NA(),MATCH($B1118&amp;$C1118,'Smelter Reference List'!$J:$J,0))</f>
        <v>#N/A</v>
      </c>
      <c r="T1118" s="235"/>
      <c r="U1118" s="235">
        <f t="shared" ca="1" si="36"/>
        <v>0</v>
      </c>
      <c r="V1118" s="235"/>
      <c r="W1118" s="235"/>
      <c r="Y1118" s="228" t="str">
        <f t="shared" si="37"/>
        <v/>
      </c>
    </row>
    <row r="1119" spans="1:25" s="228" customFormat="1" ht="20.25">
      <c r="A1119" s="257"/>
      <c r="B1119" s="232" t="str">
        <f>IF(LEN(A1119)=0,"",INDEX('Smelter Reference List'!$A:$A,MATCH($A1119,'Smelter Reference List'!$E:$E,0)))</f>
        <v/>
      </c>
      <c r="C1119" s="297" t="str">
        <f>IF(LEN(A1119)=0,"",INDEX('Smelter Reference List'!$C:$C,MATCH($A1119,'Smelter Reference List'!$E:$E,0)))</f>
        <v/>
      </c>
      <c r="D1119" s="161" t="str">
        <f ca="1">IF(ISERROR($S1119),"",OFFSET('Smelter Reference List'!$C$4,$S1119-4,0)&amp;"")</f>
        <v/>
      </c>
      <c r="E1119" s="161" t="str">
        <f ca="1">IF(ISERROR($S1119),"",OFFSET('Smelter Reference List'!$D$4,$S1119-4,0)&amp;"")</f>
        <v/>
      </c>
      <c r="F1119" s="161" t="str">
        <f ca="1">IF(ISERROR($S1119),"",OFFSET('Smelter Reference List'!$E$4,$S1119-4,0))</f>
        <v/>
      </c>
      <c r="G1119" s="161" t="str">
        <f ca="1">IF(C1119=$U$4,"Enter smelter details", IF(ISERROR($S1119),"",OFFSET('Smelter Reference List'!$F$4,$S1119-4,0)))</f>
        <v/>
      </c>
      <c r="H1119" s="247" t="str">
        <f ca="1">IF(ISERROR($S1119),"",OFFSET('Smelter Reference List'!$G$4,$S1119-4,0))</f>
        <v/>
      </c>
      <c r="I1119" s="248" t="str">
        <f ca="1">IF(ISERROR($S1119),"",OFFSET('Smelter Reference List'!$H$4,$S1119-4,0))</f>
        <v/>
      </c>
      <c r="J1119" s="248" t="str">
        <f ca="1">IF(ISERROR($S1119),"",OFFSET('Smelter Reference List'!$I$4,$S1119-4,0))</f>
        <v/>
      </c>
      <c r="K1119" s="245"/>
      <c r="L1119" s="245"/>
      <c r="M1119" s="245"/>
      <c r="N1119" s="245"/>
      <c r="O1119" s="245"/>
      <c r="P1119" s="245"/>
      <c r="Q1119" s="246"/>
      <c r="R1119" s="233"/>
      <c r="S1119" s="234" t="e">
        <f>IF(C1119="",NA(),MATCH($B1119&amp;$C1119,'Smelter Reference List'!$J:$J,0))</f>
        <v>#N/A</v>
      </c>
      <c r="T1119" s="235"/>
      <c r="U1119" s="235">
        <f t="shared" ca="1" si="36"/>
        <v>0</v>
      </c>
      <c r="V1119" s="235"/>
      <c r="W1119" s="235"/>
      <c r="Y1119" s="228" t="str">
        <f t="shared" si="37"/>
        <v/>
      </c>
    </row>
    <row r="1120" spans="1:25" s="228" customFormat="1" ht="20.25">
      <c r="A1120" s="257"/>
      <c r="B1120" s="232" t="str">
        <f>IF(LEN(A1120)=0,"",INDEX('Smelter Reference List'!$A:$A,MATCH($A1120,'Smelter Reference List'!$E:$E,0)))</f>
        <v/>
      </c>
      <c r="C1120" s="297" t="str">
        <f>IF(LEN(A1120)=0,"",INDEX('Smelter Reference List'!$C:$C,MATCH($A1120,'Smelter Reference List'!$E:$E,0)))</f>
        <v/>
      </c>
      <c r="D1120" s="161" t="str">
        <f ca="1">IF(ISERROR($S1120),"",OFFSET('Smelter Reference List'!$C$4,$S1120-4,0)&amp;"")</f>
        <v/>
      </c>
      <c r="E1120" s="161" t="str">
        <f ca="1">IF(ISERROR($S1120),"",OFFSET('Smelter Reference List'!$D$4,$S1120-4,0)&amp;"")</f>
        <v/>
      </c>
      <c r="F1120" s="161" t="str">
        <f ca="1">IF(ISERROR($S1120),"",OFFSET('Smelter Reference List'!$E$4,$S1120-4,0))</f>
        <v/>
      </c>
      <c r="G1120" s="161" t="str">
        <f ca="1">IF(C1120=$U$4,"Enter smelter details", IF(ISERROR($S1120),"",OFFSET('Smelter Reference List'!$F$4,$S1120-4,0)))</f>
        <v/>
      </c>
      <c r="H1120" s="247" t="str">
        <f ca="1">IF(ISERROR($S1120),"",OFFSET('Smelter Reference List'!$G$4,$S1120-4,0))</f>
        <v/>
      </c>
      <c r="I1120" s="248" t="str">
        <f ca="1">IF(ISERROR($S1120),"",OFFSET('Smelter Reference List'!$H$4,$S1120-4,0))</f>
        <v/>
      </c>
      <c r="J1120" s="248" t="str">
        <f ca="1">IF(ISERROR($S1120),"",OFFSET('Smelter Reference List'!$I$4,$S1120-4,0))</f>
        <v/>
      </c>
      <c r="K1120" s="245"/>
      <c r="L1120" s="245"/>
      <c r="M1120" s="245"/>
      <c r="N1120" s="245"/>
      <c r="O1120" s="245"/>
      <c r="P1120" s="245"/>
      <c r="Q1120" s="246"/>
      <c r="R1120" s="233"/>
      <c r="S1120" s="234" t="e">
        <f>IF(C1120="",NA(),MATCH($B1120&amp;$C1120,'Smelter Reference List'!$J:$J,0))</f>
        <v>#N/A</v>
      </c>
      <c r="T1120" s="235"/>
      <c r="U1120" s="235">
        <f t="shared" ca="1" si="36"/>
        <v>0</v>
      </c>
      <c r="V1120" s="235"/>
      <c r="W1120" s="235"/>
      <c r="Y1120" s="228" t="str">
        <f t="shared" si="37"/>
        <v/>
      </c>
    </row>
    <row r="1121" spans="1:25" s="228" customFormat="1" ht="20.25">
      <c r="A1121" s="257"/>
      <c r="B1121" s="232" t="str">
        <f>IF(LEN(A1121)=0,"",INDEX('Smelter Reference List'!$A:$A,MATCH($A1121,'Smelter Reference List'!$E:$E,0)))</f>
        <v/>
      </c>
      <c r="C1121" s="297" t="str">
        <f>IF(LEN(A1121)=0,"",INDEX('Smelter Reference List'!$C:$C,MATCH($A1121,'Smelter Reference List'!$E:$E,0)))</f>
        <v/>
      </c>
      <c r="D1121" s="161" t="str">
        <f ca="1">IF(ISERROR($S1121),"",OFFSET('Smelter Reference List'!$C$4,$S1121-4,0)&amp;"")</f>
        <v/>
      </c>
      <c r="E1121" s="161" t="str">
        <f ca="1">IF(ISERROR($S1121),"",OFFSET('Smelter Reference List'!$D$4,$S1121-4,0)&amp;"")</f>
        <v/>
      </c>
      <c r="F1121" s="161" t="str">
        <f ca="1">IF(ISERROR($S1121),"",OFFSET('Smelter Reference List'!$E$4,$S1121-4,0))</f>
        <v/>
      </c>
      <c r="G1121" s="161" t="str">
        <f ca="1">IF(C1121=$U$4,"Enter smelter details", IF(ISERROR($S1121),"",OFFSET('Smelter Reference List'!$F$4,$S1121-4,0)))</f>
        <v/>
      </c>
      <c r="H1121" s="247" t="str">
        <f ca="1">IF(ISERROR($S1121),"",OFFSET('Smelter Reference List'!$G$4,$S1121-4,0))</f>
        <v/>
      </c>
      <c r="I1121" s="248" t="str">
        <f ca="1">IF(ISERROR($S1121),"",OFFSET('Smelter Reference List'!$H$4,$S1121-4,0))</f>
        <v/>
      </c>
      <c r="J1121" s="248" t="str">
        <f ca="1">IF(ISERROR($S1121),"",OFFSET('Smelter Reference List'!$I$4,$S1121-4,0))</f>
        <v/>
      </c>
      <c r="K1121" s="245"/>
      <c r="L1121" s="245"/>
      <c r="M1121" s="245"/>
      <c r="N1121" s="245"/>
      <c r="O1121" s="245"/>
      <c r="P1121" s="245"/>
      <c r="Q1121" s="246"/>
      <c r="R1121" s="233"/>
      <c r="S1121" s="234" t="e">
        <f>IF(C1121="",NA(),MATCH($B1121&amp;$C1121,'Smelter Reference List'!$J:$J,0))</f>
        <v>#N/A</v>
      </c>
      <c r="T1121" s="235"/>
      <c r="U1121" s="235">
        <f t="shared" ca="1" si="36"/>
        <v>0</v>
      </c>
      <c r="V1121" s="235"/>
      <c r="W1121" s="235"/>
      <c r="Y1121" s="228" t="str">
        <f t="shared" si="37"/>
        <v/>
      </c>
    </row>
    <row r="1122" spans="1:25" s="228" customFormat="1" ht="20.25">
      <c r="A1122" s="257"/>
      <c r="B1122" s="232" t="str">
        <f>IF(LEN(A1122)=0,"",INDEX('Smelter Reference List'!$A:$A,MATCH($A1122,'Smelter Reference List'!$E:$E,0)))</f>
        <v/>
      </c>
      <c r="C1122" s="297" t="str">
        <f>IF(LEN(A1122)=0,"",INDEX('Smelter Reference List'!$C:$C,MATCH($A1122,'Smelter Reference List'!$E:$E,0)))</f>
        <v/>
      </c>
      <c r="D1122" s="161" t="str">
        <f ca="1">IF(ISERROR($S1122),"",OFFSET('Smelter Reference List'!$C$4,$S1122-4,0)&amp;"")</f>
        <v/>
      </c>
      <c r="E1122" s="161" t="str">
        <f ca="1">IF(ISERROR($S1122),"",OFFSET('Smelter Reference List'!$D$4,$S1122-4,0)&amp;"")</f>
        <v/>
      </c>
      <c r="F1122" s="161" t="str">
        <f ca="1">IF(ISERROR($S1122),"",OFFSET('Smelter Reference List'!$E$4,$S1122-4,0))</f>
        <v/>
      </c>
      <c r="G1122" s="161" t="str">
        <f ca="1">IF(C1122=$U$4,"Enter smelter details", IF(ISERROR($S1122),"",OFFSET('Smelter Reference List'!$F$4,$S1122-4,0)))</f>
        <v/>
      </c>
      <c r="H1122" s="247" t="str">
        <f ca="1">IF(ISERROR($S1122),"",OFFSET('Smelter Reference List'!$G$4,$S1122-4,0))</f>
        <v/>
      </c>
      <c r="I1122" s="248" t="str">
        <f ca="1">IF(ISERROR($S1122),"",OFFSET('Smelter Reference List'!$H$4,$S1122-4,0))</f>
        <v/>
      </c>
      <c r="J1122" s="248" t="str">
        <f ca="1">IF(ISERROR($S1122),"",OFFSET('Smelter Reference List'!$I$4,$S1122-4,0))</f>
        <v/>
      </c>
      <c r="K1122" s="245"/>
      <c r="L1122" s="245"/>
      <c r="M1122" s="245"/>
      <c r="N1122" s="245"/>
      <c r="O1122" s="245"/>
      <c r="P1122" s="245"/>
      <c r="Q1122" s="246"/>
      <c r="R1122" s="233"/>
      <c r="S1122" s="234" t="e">
        <f>IF(C1122="",NA(),MATCH($B1122&amp;$C1122,'Smelter Reference List'!$J:$J,0))</f>
        <v>#N/A</v>
      </c>
      <c r="T1122" s="235"/>
      <c r="U1122" s="235">
        <f t="shared" ca="1" si="36"/>
        <v>0</v>
      </c>
      <c r="V1122" s="235"/>
      <c r="W1122" s="235"/>
      <c r="Y1122" s="228" t="str">
        <f t="shared" si="37"/>
        <v/>
      </c>
    </row>
    <row r="1123" spans="1:25" s="228" customFormat="1" ht="20.25">
      <c r="A1123" s="257"/>
      <c r="B1123" s="232" t="str">
        <f>IF(LEN(A1123)=0,"",INDEX('Smelter Reference List'!$A:$A,MATCH($A1123,'Smelter Reference List'!$E:$E,0)))</f>
        <v/>
      </c>
      <c r="C1123" s="297" t="str">
        <f>IF(LEN(A1123)=0,"",INDEX('Smelter Reference List'!$C:$C,MATCH($A1123,'Smelter Reference List'!$E:$E,0)))</f>
        <v/>
      </c>
      <c r="D1123" s="161" t="str">
        <f ca="1">IF(ISERROR($S1123),"",OFFSET('Smelter Reference List'!$C$4,$S1123-4,0)&amp;"")</f>
        <v/>
      </c>
      <c r="E1123" s="161" t="str">
        <f ca="1">IF(ISERROR($S1123),"",OFFSET('Smelter Reference List'!$D$4,$S1123-4,0)&amp;"")</f>
        <v/>
      </c>
      <c r="F1123" s="161" t="str">
        <f ca="1">IF(ISERROR($S1123),"",OFFSET('Smelter Reference List'!$E$4,$S1123-4,0))</f>
        <v/>
      </c>
      <c r="G1123" s="161" t="str">
        <f ca="1">IF(C1123=$U$4,"Enter smelter details", IF(ISERROR($S1123),"",OFFSET('Smelter Reference List'!$F$4,$S1123-4,0)))</f>
        <v/>
      </c>
      <c r="H1123" s="247" t="str">
        <f ca="1">IF(ISERROR($S1123),"",OFFSET('Smelter Reference List'!$G$4,$S1123-4,0))</f>
        <v/>
      </c>
      <c r="I1123" s="248" t="str">
        <f ca="1">IF(ISERROR($S1123),"",OFFSET('Smelter Reference List'!$H$4,$S1123-4,0))</f>
        <v/>
      </c>
      <c r="J1123" s="248" t="str">
        <f ca="1">IF(ISERROR($S1123),"",OFFSET('Smelter Reference List'!$I$4,$S1123-4,0))</f>
        <v/>
      </c>
      <c r="K1123" s="245"/>
      <c r="L1123" s="245"/>
      <c r="M1123" s="245"/>
      <c r="N1123" s="245"/>
      <c r="O1123" s="245"/>
      <c r="P1123" s="245"/>
      <c r="Q1123" s="246"/>
      <c r="R1123" s="233"/>
      <c r="S1123" s="234" t="e">
        <f>IF(C1123="",NA(),MATCH($B1123&amp;$C1123,'Smelter Reference List'!$J:$J,0))</f>
        <v>#N/A</v>
      </c>
      <c r="T1123" s="235"/>
      <c r="U1123" s="235">
        <f t="shared" ca="1" si="36"/>
        <v>0</v>
      </c>
      <c r="V1123" s="235"/>
      <c r="W1123" s="235"/>
      <c r="Y1123" s="228" t="str">
        <f t="shared" si="37"/>
        <v/>
      </c>
    </row>
    <row r="1124" spans="1:25" s="228" customFormat="1" ht="20.25">
      <c r="A1124" s="257"/>
      <c r="B1124" s="232" t="str">
        <f>IF(LEN(A1124)=0,"",INDEX('Smelter Reference List'!$A:$A,MATCH($A1124,'Smelter Reference List'!$E:$E,0)))</f>
        <v/>
      </c>
      <c r="C1124" s="297" t="str">
        <f>IF(LEN(A1124)=0,"",INDEX('Smelter Reference List'!$C:$C,MATCH($A1124,'Smelter Reference List'!$E:$E,0)))</f>
        <v/>
      </c>
      <c r="D1124" s="161" t="str">
        <f ca="1">IF(ISERROR($S1124),"",OFFSET('Smelter Reference List'!$C$4,$S1124-4,0)&amp;"")</f>
        <v/>
      </c>
      <c r="E1124" s="161" t="str">
        <f ca="1">IF(ISERROR($S1124),"",OFFSET('Smelter Reference List'!$D$4,$S1124-4,0)&amp;"")</f>
        <v/>
      </c>
      <c r="F1124" s="161" t="str">
        <f ca="1">IF(ISERROR($S1124),"",OFFSET('Smelter Reference List'!$E$4,$S1124-4,0))</f>
        <v/>
      </c>
      <c r="G1124" s="161" t="str">
        <f ca="1">IF(C1124=$U$4,"Enter smelter details", IF(ISERROR($S1124),"",OFFSET('Smelter Reference List'!$F$4,$S1124-4,0)))</f>
        <v/>
      </c>
      <c r="H1124" s="247" t="str">
        <f ca="1">IF(ISERROR($S1124),"",OFFSET('Smelter Reference List'!$G$4,$S1124-4,0))</f>
        <v/>
      </c>
      <c r="I1124" s="248" t="str">
        <f ca="1">IF(ISERROR($S1124),"",OFFSET('Smelter Reference List'!$H$4,$S1124-4,0))</f>
        <v/>
      </c>
      <c r="J1124" s="248" t="str">
        <f ca="1">IF(ISERROR($S1124),"",OFFSET('Smelter Reference List'!$I$4,$S1124-4,0))</f>
        <v/>
      </c>
      <c r="K1124" s="245"/>
      <c r="L1124" s="245"/>
      <c r="M1124" s="245"/>
      <c r="N1124" s="245"/>
      <c r="O1124" s="245"/>
      <c r="P1124" s="245"/>
      <c r="Q1124" s="246"/>
      <c r="R1124" s="233"/>
      <c r="S1124" s="234" t="e">
        <f>IF(C1124="",NA(),MATCH($B1124&amp;$C1124,'Smelter Reference List'!$J:$J,0))</f>
        <v>#N/A</v>
      </c>
      <c r="T1124" s="235"/>
      <c r="U1124" s="235">
        <f t="shared" ca="1" si="36"/>
        <v>0</v>
      </c>
      <c r="V1124" s="235"/>
      <c r="W1124" s="235"/>
      <c r="Y1124" s="228" t="str">
        <f t="shared" si="37"/>
        <v/>
      </c>
    </row>
    <row r="1125" spans="1:25" s="228" customFormat="1" ht="20.25">
      <c r="A1125" s="257"/>
      <c r="B1125" s="232" t="str">
        <f>IF(LEN(A1125)=0,"",INDEX('Smelter Reference List'!$A:$A,MATCH($A1125,'Smelter Reference List'!$E:$E,0)))</f>
        <v/>
      </c>
      <c r="C1125" s="297" t="str">
        <f>IF(LEN(A1125)=0,"",INDEX('Smelter Reference List'!$C:$C,MATCH($A1125,'Smelter Reference List'!$E:$E,0)))</f>
        <v/>
      </c>
      <c r="D1125" s="161" t="str">
        <f ca="1">IF(ISERROR($S1125),"",OFFSET('Smelter Reference List'!$C$4,$S1125-4,0)&amp;"")</f>
        <v/>
      </c>
      <c r="E1125" s="161" t="str">
        <f ca="1">IF(ISERROR($S1125),"",OFFSET('Smelter Reference List'!$D$4,$S1125-4,0)&amp;"")</f>
        <v/>
      </c>
      <c r="F1125" s="161" t="str">
        <f ca="1">IF(ISERROR($S1125),"",OFFSET('Smelter Reference List'!$E$4,$S1125-4,0))</f>
        <v/>
      </c>
      <c r="G1125" s="161" t="str">
        <f ca="1">IF(C1125=$U$4,"Enter smelter details", IF(ISERROR($S1125),"",OFFSET('Smelter Reference List'!$F$4,$S1125-4,0)))</f>
        <v/>
      </c>
      <c r="H1125" s="247" t="str">
        <f ca="1">IF(ISERROR($S1125),"",OFFSET('Smelter Reference List'!$G$4,$S1125-4,0))</f>
        <v/>
      </c>
      <c r="I1125" s="248" t="str">
        <f ca="1">IF(ISERROR($S1125),"",OFFSET('Smelter Reference List'!$H$4,$S1125-4,0))</f>
        <v/>
      </c>
      <c r="J1125" s="248" t="str">
        <f ca="1">IF(ISERROR($S1125),"",OFFSET('Smelter Reference List'!$I$4,$S1125-4,0))</f>
        <v/>
      </c>
      <c r="K1125" s="245"/>
      <c r="L1125" s="245"/>
      <c r="M1125" s="245"/>
      <c r="N1125" s="245"/>
      <c r="O1125" s="245"/>
      <c r="P1125" s="245"/>
      <c r="Q1125" s="246"/>
      <c r="R1125" s="233"/>
      <c r="S1125" s="234" t="e">
        <f>IF(C1125="",NA(),MATCH($B1125&amp;$C1125,'Smelter Reference List'!$J:$J,0))</f>
        <v>#N/A</v>
      </c>
      <c r="T1125" s="235"/>
      <c r="U1125" s="235">
        <f t="shared" ca="1" si="36"/>
        <v>0</v>
      </c>
      <c r="V1125" s="235"/>
      <c r="W1125" s="235"/>
      <c r="Y1125" s="228" t="str">
        <f t="shared" si="37"/>
        <v/>
      </c>
    </row>
    <row r="1126" spans="1:25" s="228" customFormat="1" ht="20.25">
      <c r="A1126" s="257"/>
      <c r="B1126" s="232" t="str">
        <f>IF(LEN(A1126)=0,"",INDEX('Smelter Reference List'!$A:$A,MATCH($A1126,'Smelter Reference List'!$E:$E,0)))</f>
        <v/>
      </c>
      <c r="C1126" s="297" t="str">
        <f>IF(LEN(A1126)=0,"",INDEX('Smelter Reference List'!$C:$C,MATCH($A1126,'Smelter Reference List'!$E:$E,0)))</f>
        <v/>
      </c>
      <c r="D1126" s="161" t="str">
        <f ca="1">IF(ISERROR($S1126),"",OFFSET('Smelter Reference List'!$C$4,$S1126-4,0)&amp;"")</f>
        <v/>
      </c>
      <c r="E1126" s="161" t="str">
        <f ca="1">IF(ISERROR($S1126),"",OFFSET('Smelter Reference List'!$D$4,$S1126-4,0)&amp;"")</f>
        <v/>
      </c>
      <c r="F1126" s="161" t="str">
        <f ca="1">IF(ISERROR($S1126),"",OFFSET('Smelter Reference List'!$E$4,$S1126-4,0))</f>
        <v/>
      </c>
      <c r="G1126" s="161" t="str">
        <f ca="1">IF(C1126=$U$4,"Enter smelter details", IF(ISERROR($S1126),"",OFFSET('Smelter Reference List'!$F$4,$S1126-4,0)))</f>
        <v/>
      </c>
      <c r="H1126" s="247" t="str">
        <f ca="1">IF(ISERROR($S1126),"",OFFSET('Smelter Reference List'!$G$4,$S1126-4,0))</f>
        <v/>
      </c>
      <c r="I1126" s="248" t="str">
        <f ca="1">IF(ISERROR($S1126),"",OFFSET('Smelter Reference List'!$H$4,$S1126-4,0))</f>
        <v/>
      </c>
      <c r="J1126" s="248" t="str">
        <f ca="1">IF(ISERROR($S1126),"",OFFSET('Smelter Reference List'!$I$4,$S1126-4,0))</f>
        <v/>
      </c>
      <c r="K1126" s="245"/>
      <c r="L1126" s="245"/>
      <c r="M1126" s="245"/>
      <c r="N1126" s="245"/>
      <c r="O1126" s="245"/>
      <c r="P1126" s="245"/>
      <c r="Q1126" s="246"/>
      <c r="R1126" s="233"/>
      <c r="S1126" s="234" t="e">
        <f>IF(C1126="",NA(),MATCH($B1126&amp;$C1126,'Smelter Reference List'!$J:$J,0))</f>
        <v>#N/A</v>
      </c>
      <c r="T1126" s="235"/>
      <c r="U1126" s="235">
        <f t="shared" ca="1" si="36"/>
        <v>0</v>
      </c>
      <c r="V1126" s="235"/>
      <c r="W1126" s="235"/>
      <c r="Y1126" s="228" t="str">
        <f t="shared" si="37"/>
        <v/>
      </c>
    </row>
    <row r="1127" spans="1:25" s="228" customFormat="1" ht="20.25">
      <c r="A1127" s="257"/>
      <c r="B1127" s="232" t="str">
        <f>IF(LEN(A1127)=0,"",INDEX('Smelter Reference List'!$A:$A,MATCH($A1127,'Smelter Reference List'!$E:$E,0)))</f>
        <v/>
      </c>
      <c r="C1127" s="297" t="str">
        <f>IF(LEN(A1127)=0,"",INDEX('Smelter Reference List'!$C:$C,MATCH($A1127,'Smelter Reference List'!$E:$E,0)))</f>
        <v/>
      </c>
      <c r="D1127" s="161" t="str">
        <f ca="1">IF(ISERROR($S1127),"",OFFSET('Smelter Reference List'!$C$4,$S1127-4,0)&amp;"")</f>
        <v/>
      </c>
      <c r="E1127" s="161" t="str">
        <f ca="1">IF(ISERROR($S1127),"",OFFSET('Smelter Reference List'!$D$4,$S1127-4,0)&amp;"")</f>
        <v/>
      </c>
      <c r="F1127" s="161" t="str">
        <f ca="1">IF(ISERROR($S1127),"",OFFSET('Smelter Reference List'!$E$4,$S1127-4,0))</f>
        <v/>
      </c>
      <c r="G1127" s="161" t="str">
        <f ca="1">IF(C1127=$U$4,"Enter smelter details", IF(ISERROR($S1127),"",OFFSET('Smelter Reference List'!$F$4,$S1127-4,0)))</f>
        <v/>
      </c>
      <c r="H1127" s="247" t="str">
        <f ca="1">IF(ISERROR($S1127),"",OFFSET('Smelter Reference List'!$G$4,$S1127-4,0))</f>
        <v/>
      </c>
      <c r="I1127" s="248" t="str">
        <f ca="1">IF(ISERROR($S1127),"",OFFSET('Smelter Reference List'!$H$4,$S1127-4,0))</f>
        <v/>
      </c>
      <c r="J1127" s="248" t="str">
        <f ca="1">IF(ISERROR($S1127),"",OFFSET('Smelter Reference List'!$I$4,$S1127-4,0))</f>
        <v/>
      </c>
      <c r="K1127" s="245"/>
      <c r="L1127" s="245"/>
      <c r="M1127" s="245"/>
      <c r="N1127" s="245"/>
      <c r="O1127" s="245"/>
      <c r="P1127" s="245"/>
      <c r="Q1127" s="246"/>
      <c r="R1127" s="233"/>
      <c r="S1127" s="234" t="e">
        <f>IF(C1127="",NA(),MATCH($B1127&amp;$C1127,'Smelter Reference List'!$J:$J,0))</f>
        <v>#N/A</v>
      </c>
      <c r="T1127" s="235"/>
      <c r="U1127" s="235">
        <f t="shared" ca="1" si="36"/>
        <v>0</v>
      </c>
      <c r="V1127" s="235"/>
      <c r="W1127" s="235"/>
      <c r="Y1127" s="228" t="str">
        <f t="shared" si="37"/>
        <v/>
      </c>
    </row>
    <row r="1128" spans="1:25" s="228" customFormat="1" ht="20.25">
      <c r="A1128" s="257"/>
      <c r="B1128" s="232" t="str">
        <f>IF(LEN(A1128)=0,"",INDEX('Smelter Reference List'!$A:$A,MATCH($A1128,'Smelter Reference List'!$E:$E,0)))</f>
        <v/>
      </c>
      <c r="C1128" s="297" t="str">
        <f>IF(LEN(A1128)=0,"",INDEX('Smelter Reference List'!$C:$C,MATCH($A1128,'Smelter Reference List'!$E:$E,0)))</f>
        <v/>
      </c>
      <c r="D1128" s="161" t="str">
        <f ca="1">IF(ISERROR($S1128),"",OFFSET('Smelter Reference List'!$C$4,$S1128-4,0)&amp;"")</f>
        <v/>
      </c>
      <c r="E1128" s="161" t="str">
        <f ca="1">IF(ISERROR($S1128),"",OFFSET('Smelter Reference List'!$D$4,$S1128-4,0)&amp;"")</f>
        <v/>
      </c>
      <c r="F1128" s="161" t="str">
        <f ca="1">IF(ISERROR($S1128),"",OFFSET('Smelter Reference List'!$E$4,$S1128-4,0))</f>
        <v/>
      </c>
      <c r="G1128" s="161" t="str">
        <f ca="1">IF(C1128=$U$4,"Enter smelter details", IF(ISERROR($S1128),"",OFFSET('Smelter Reference List'!$F$4,$S1128-4,0)))</f>
        <v/>
      </c>
      <c r="H1128" s="247" t="str">
        <f ca="1">IF(ISERROR($S1128),"",OFFSET('Smelter Reference List'!$G$4,$S1128-4,0))</f>
        <v/>
      </c>
      <c r="I1128" s="248" t="str">
        <f ca="1">IF(ISERROR($S1128),"",OFFSET('Smelter Reference List'!$H$4,$S1128-4,0))</f>
        <v/>
      </c>
      <c r="J1128" s="248" t="str">
        <f ca="1">IF(ISERROR($S1128),"",OFFSET('Smelter Reference List'!$I$4,$S1128-4,0))</f>
        <v/>
      </c>
      <c r="K1128" s="245"/>
      <c r="L1128" s="245"/>
      <c r="M1128" s="245"/>
      <c r="N1128" s="245"/>
      <c r="O1128" s="245"/>
      <c r="P1128" s="245"/>
      <c r="Q1128" s="246"/>
      <c r="R1128" s="233"/>
      <c r="S1128" s="234" t="e">
        <f>IF(C1128="",NA(),MATCH($B1128&amp;$C1128,'Smelter Reference List'!$J:$J,0))</f>
        <v>#N/A</v>
      </c>
      <c r="T1128" s="235"/>
      <c r="U1128" s="235">
        <f t="shared" ca="1" si="36"/>
        <v>0</v>
      </c>
      <c r="V1128" s="235"/>
      <c r="W1128" s="235"/>
      <c r="Y1128" s="228" t="str">
        <f t="shared" si="37"/>
        <v/>
      </c>
    </row>
    <row r="1129" spans="1:25" s="228" customFormat="1" ht="20.25">
      <c r="A1129" s="257"/>
      <c r="B1129" s="232" t="str">
        <f>IF(LEN(A1129)=0,"",INDEX('Smelter Reference List'!$A:$A,MATCH($A1129,'Smelter Reference List'!$E:$E,0)))</f>
        <v/>
      </c>
      <c r="C1129" s="297" t="str">
        <f>IF(LEN(A1129)=0,"",INDEX('Smelter Reference List'!$C:$C,MATCH($A1129,'Smelter Reference List'!$E:$E,0)))</f>
        <v/>
      </c>
      <c r="D1129" s="161" t="str">
        <f ca="1">IF(ISERROR($S1129),"",OFFSET('Smelter Reference List'!$C$4,$S1129-4,0)&amp;"")</f>
        <v/>
      </c>
      <c r="E1129" s="161" t="str">
        <f ca="1">IF(ISERROR($S1129),"",OFFSET('Smelter Reference List'!$D$4,$S1129-4,0)&amp;"")</f>
        <v/>
      </c>
      <c r="F1129" s="161" t="str">
        <f ca="1">IF(ISERROR($S1129),"",OFFSET('Smelter Reference List'!$E$4,$S1129-4,0))</f>
        <v/>
      </c>
      <c r="G1129" s="161" t="str">
        <f ca="1">IF(C1129=$U$4,"Enter smelter details", IF(ISERROR($S1129),"",OFFSET('Smelter Reference List'!$F$4,$S1129-4,0)))</f>
        <v/>
      </c>
      <c r="H1129" s="247" t="str">
        <f ca="1">IF(ISERROR($S1129),"",OFFSET('Smelter Reference List'!$G$4,$S1129-4,0))</f>
        <v/>
      </c>
      <c r="I1129" s="248" t="str">
        <f ca="1">IF(ISERROR($S1129),"",OFFSET('Smelter Reference List'!$H$4,$S1129-4,0))</f>
        <v/>
      </c>
      <c r="J1129" s="248" t="str">
        <f ca="1">IF(ISERROR($S1129),"",OFFSET('Smelter Reference List'!$I$4,$S1129-4,0))</f>
        <v/>
      </c>
      <c r="K1129" s="245"/>
      <c r="L1129" s="245"/>
      <c r="M1129" s="245"/>
      <c r="N1129" s="245"/>
      <c r="O1129" s="245"/>
      <c r="P1129" s="245"/>
      <c r="Q1129" s="246"/>
      <c r="R1129" s="233"/>
      <c r="S1129" s="234" t="e">
        <f>IF(C1129="",NA(),MATCH($B1129&amp;$C1129,'Smelter Reference List'!$J:$J,0))</f>
        <v>#N/A</v>
      </c>
      <c r="T1129" s="235"/>
      <c r="U1129" s="235">
        <f t="shared" ca="1" si="36"/>
        <v>0</v>
      </c>
      <c r="V1129" s="235"/>
      <c r="W1129" s="235"/>
      <c r="Y1129" s="228" t="str">
        <f t="shared" si="37"/>
        <v/>
      </c>
    </row>
    <row r="1130" spans="1:25" s="228" customFormat="1" ht="20.25">
      <c r="A1130" s="257"/>
      <c r="B1130" s="232" t="str">
        <f>IF(LEN(A1130)=0,"",INDEX('Smelter Reference List'!$A:$A,MATCH($A1130,'Smelter Reference List'!$E:$E,0)))</f>
        <v/>
      </c>
      <c r="C1130" s="297" t="str">
        <f>IF(LEN(A1130)=0,"",INDEX('Smelter Reference List'!$C:$C,MATCH($A1130,'Smelter Reference List'!$E:$E,0)))</f>
        <v/>
      </c>
      <c r="D1130" s="161" t="str">
        <f ca="1">IF(ISERROR($S1130),"",OFFSET('Smelter Reference List'!$C$4,$S1130-4,0)&amp;"")</f>
        <v/>
      </c>
      <c r="E1130" s="161" t="str">
        <f ca="1">IF(ISERROR($S1130),"",OFFSET('Smelter Reference List'!$D$4,$S1130-4,0)&amp;"")</f>
        <v/>
      </c>
      <c r="F1130" s="161" t="str">
        <f ca="1">IF(ISERROR($S1130),"",OFFSET('Smelter Reference List'!$E$4,$S1130-4,0))</f>
        <v/>
      </c>
      <c r="G1130" s="161" t="str">
        <f ca="1">IF(C1130=$U$4,"Enter smelter details", IF(ISERROR($S1130),"",OFFSET('Smelter Reference List'!$F$4,$S1130-4,0)))</f>
        <v/>
      </c>
      <c r="H1130" s="247" t="str">
        <f ca="1">IF(ISERROR($S1130),"",OFFSET('Smelter Reference List'!$G$4,$S1130-4,0))</f>
        <v/>
      </c>
      <c r="I1130" s="248" t="str">
        <f ca="1">IF(ISERROR($S1130),"",OFFSET('Smelter Reference List'!$H$4,$S1130-4,0))</f>
        <v/>
      </c>
      <c r="J1130" s="248" t="str">
        <f ca="1">IF(ISERROR($S1130),"",OFFSET('Smelter Reference List'!$I$4,$S1130-4,0))</f>
        <v/>
      </c>
      <c r="K1130" s="245"/>
      <c r="L1130" s="245"/>
      <c r="M1130" s="245"/>
      <c r="N1130" s="245"/>
      <c r="O1130" s="245"/>
      <c r="P1130" s="245"/>
      <c r="Q1130" s="246"/>
      <c r="R1130" s="233"/>
      <c r="S1130" s="234" t="e">
        <f>IF(C1130="",NA(),MATCH($B1130&amp;$C1130,'Smelter Reference List'!$J:$J,0))</f>
        <v>#N/A</v>
      </c>
      <c r="T1130" s="235"/>
      <c r="U1130" s="235">
        <f t="shared" ca="1" si="36"/>
        <v>0</v>
      </c>
      <c r="V1130" s="235"/>
      <c r="W1130" s="235"/>
      <c r="Y1130" s="228" t="str">
        <f t="shared" si="37"/>
        <v/>
      </c>
    </row>
    <row r="1131" spans="1:25" s="228" customFormat="1" ht="20.25">
      <c r="A1131" s="257"/>
      <c r="B1131" s="232" t="str">
        <f>IF(LEN(A1131)=0,"",INDEX('Smelter Reference List'!$A:$A,MATCH($A1131,'Smelter Reference List'!$E:$E,0)))</f>
        <v/>
      </c>
      <c r="C1131" s="297" t="str">
        <f>IF(LEN(A1131)=0,"",INDEX('Smelter Reference List'!$C:$C,MATCH($A1131,'Smelter Reference List'!$E:$E,0)))</f>
        <v/>
      </c>
      <c r="D1131" s="161" t="str">
        <f ca="1">IF(ISERROR($S1131),"",OFFSET('Smelter Reference List'!$C$4,$S1131-4,0)&amp;"")</f>
        <v/>
      </c>
      <c r="E1131" s="161" t="str">
        <f ca="1">IF(ISERROR($S1131),"",OFFSET('Smelter Reference List'!$D$4,$S1131-4,0)&amp;"")</f>
        <v/>
      </c>
      <c r="F1131" s="161" t="str">
        <f ca="1">IF(ISERROR($S1131),"",OFFSET('Smelter Reference List'!$E$4,$S1131-4,0))</f>
        <v/>
      </c>
      <c r="G1131" s="161" t="str">
        <f ca="1">IF(C1131=$U$4,"Enter smelter details", IF(ISERROR($S1131),"",OFFSET('Smelter Reference List'!$F$4,$S1131-4,0)))</f>
        <v/>
      </c>
      <c r="H1131" s="247" t="str">
        <f ca="1">IF(ISERROR($S1131),"",OFFSET('Smelter Reference List'!$G$4,$S1131-4,0))</f>
        <v/>
      </c>
      <c r="I1131" s="248" t="str">
        <f ca="1">IF(ISERROR($S1131),"",OFFSET('Smelter Reference List'!$H$4,$S1131-4,0))</f>
        <v/>
      </c>
      <c r="J1131" s="248" t="str">
        <f ca="1">IF(ISERROR($S1131),"",OFFSET('Smelter Reference List'!$I$4,$S1131-4,0))</f>
        <v/>
      </c>
      <c r="K1131" s="245"/>
      <c r="L1131" s="245"/>
      <c r="M1131" s="245"/>
      <c r="N1131" s="245"/>
      <c r="O1131" s="245"/>
      <c r="P1131" s="245"/>
      <c r="Q1131" s="246"/>
      <c r="R1131" s="233"/>
      <c r="S1131" s="234" t="e">
        <f>IF(C1131="",NA(),MATCH($B1131&amp;$C1131,'Smelter Reference List'!$J:$J,0))</f>
        <v>#N/A</v>
      </c>
      <c r="T1131" s="235"/>
      <c r="U1131" s="235">
        <f t="shared" ca="1" si="36"/>
        <v>0</v>
      </c>
      <c r="V1131" s="235"/>
      <c r="W1131" s="235"/>
      <c r="Y1131" s="228" t="str">
        <f t="shared" si="37"/>
        <v/>
      </c>
    </row>
    <row r="1132" spans="1:25" s="228" customFormat="1" ht="20.25">
      <c r="A1132" s="257"/>
      <c r="B1132" s="232" t="str">
        <f>IF(LEN(A1132)=0,"",INDEX('Smelter Reference List'!$A:$A,MATCH($A1132,'Smelter Reference List'!$E:$E,0)))</f>
        <v/>
      </c>
      <c r="C1132" s="297" t="str">
        <f>IF(LEN(A1132)=0,"",INDEX('Smelter Reference List'!$C:$C,MATCH($A1132,'Smelter Reference List'!$E:$E,0)))</f>
        <v/>
      </c>
      <c r="D1132" s="161" t="str">
        <f ca="1">IF(ISERROR($S1132),"",OFFSET('Smelter Reference List'!$C$4,$S1132-4,0)&amp;"")</f>
        <v/>
      </c>
      <c r="E1132" s="161" t="str">
        <f ca="1">IF(ISERROR($S1132),"",OFFSET('Smelter Reference List'!$D$4,$S1132-4,0)&amp;"")</f>
        <v/>
      </c>
      <c r="F1132" s="161" t="str">
        <f ca="1">IF(ISERROR($S1132),"",OFFSET('Smelter Reference List'!$E$4,$S1132-4,0))</f>
        <v/>
      </c>
      <c r="G1132" s="161" t="str">
        <f ca="1">IF(C1132=$U$4,"Enter smelter details", IF(ISERROR($S1132),"",OFFSET('Smelter Reference List'!$F$4,$S1132-4,0)))</f>
        <v/>
      </c>
      <c r="H1132" s="247" t="str">
        <f ca="1">IF(ISERROR($S1132),"",OFFSET('Smelter Reference List'!$G$4,$S1132-4,0))</f>
        <v/>
      </c>
      <c r="I1132" s="248" t="str">
        <f ca="1">IF(ISERROR($S1132),"",OFFSET('Smelter Reference List'!$H$4,$S1132-4,0))</f>
        <v/>
      </c>
      <c r="J1132" s="248" t="str">
        <f ca="1">IF(ISERROR($S1132),"",OFFSET('Smelter Reference List'!$I$4,$S1132-4,0))</f>
        <v/>
      </c>
      <c r="K1132" s="245"/>
      <c r="L1132" s="245"/>
      <c r="M1132" s="245"/>
      <c r="N1132" s="245"/>
      <c r="O1132" s="245"/>
      <c r="P1132" s="245"/>
      <c r="Q1132" s="246"/>
      <c r="R1132" s="233"/>
      <c r="S1132" s="234" t="e">
        <f>IF(C1132="",NA(),MATCH($B1132&amp;$C1132,'Smelter Reference List'!$J:$J,0))</f>
        <v>#N/A</v>
      </c>
      <c r="T1132" s="235"/>
      <c r="U1132" s="235">
        <f t="shared" ca="1" si="36"/>
        <v>0</v>
      </c>
      <c r="V1132" s="235"/>
      <c r="W1132" s="235"/>
      <c r="Y1132" s="228" t="str">
        <f t="shared" si="37"/>
        <v/>
      </c>
    </row>
    <row r="1133" spans="1:25" s="228" customFormat="1" ht="20.25">
      <c r="A1133" s="257"/>
      <c r="B1133" s="232" t="str">
        <f>IF(LEN(A1133)=0,"",INDEX('Smelter Reference List'!$A:$A,MATCH($A1133,'Smelter Reference List'!$E:$E,0)))</f>
        <v/>
      </c>
      <c r="C1133" s="297" t="str">
        <f>IF(LEN(A1133)=0,"",INDEX('Smelter Reference List'!$C:$C,MATCH($A1133,'Smelter Reference List'!$E:$E,0)))</f>
        <v/>
      </c>
      <c r="D1133" s="161" t="str">
        <f ca="1">IF(ISERROR($S1133),"",OFFSET('Smelter Reference List'!$C$4,$S1133-4,0)&amp;"")</f>
        <v/>
      </c>
      <c r="E1133" s="161" t="str">
        <f ca="1">IF(ISERROR($S1133),"",OFFSET('Smelter Reference List'!$D$4,$S1133-4,0)&amp;"")</f>
        <v/>
      </c>
      <c r="F1133" s="161" t="str">
        <f ca="1">IF(ISERROR($S1133),"",OFFSET('Smelter Reference List'!$E$4,$S1133-4,0))</f>
        <v/>
      </c>
      <c r="G1133" s="161" t="str">
        <f ca="1">IF(C1133=$U$4,"Enter smelter details", IF(ISERROR($S1133),"",OFFSET('Smelter Reference List'!$F$4,$S1133-4,0)))</f>
        <v/>
      </c>
      <c r="H1133" s="247" t="str">
        <f ca="1">IF(ISERROR($S1133),"",OFFSET('Smelter Reference List'!$G$4,$S1133-4,0))</f>
        <v/>
      </c>
      <c r="I1133" s="248" t="str">
        <f ca="1">IF(ISERROR($S1133),"",OFFSET('Smelter Reference List'!$H$4,$S1133-4,0))</f>
        <v/>
      </c>
      <c r="J1133" s="248" t="str">
        <f ca="1">IF(ISERROR($S1133),"",OFFSET('Smelter Reference List'!$I$4,$S1133-4,0))</f>
        <v/>
      </c>
      <c r="K1133" s="245"/>
      <c r="L1133" s="245"/>
      <c r="M1133" s="245"/>
      <c r="N1133" s="245"/>
      <c r="O1133" s="245"/>
      <c r="P1133" s="245"/>
      <c r="Q1133" s="246"/>
      <c r="R1133" s="233"/>
      <c r="S1133" s="234" t="e">
        <f>IF(C1133="",NA(),MATCH($B1133&amp;$C1133,'Smelter Reference List'!$J:$J,0))</f>
        <v>#N/A</v>
      </c>
      <c r="T1133" s="235"/>
      <c r="U1133" s="235">
        <f t="shared" ca="1" si="36"/>
        <v>0</v>
      </c>
      <c r="V1133" s="235"/>
      <c r="W1133" s="235"/>
      <c r="Y1133" s="228" t="str">
        <f t="shared" si="37"/>
        <v/>
      </c>
    </row>
    <row r="1134" spans="1:25" s="228" customFormat="1" ht="20.25">
      <c r="A1134" s="257"/>
      <c r="B1134" s="232" t="str">
        <f>IF(LEN(A1134)=0,"",INDEX('Smelter Reference List'!$A:$A,MATCH($A1134,'Smelter Reference List'!$E:$E,0)))</f>
        <v/>
      </c>
      <c r="C1134" s="297" t="str">
        <f>IF(LEN(A1134)=0,"",INDEX('Smelter Reference List'!$C:$C,MATCH($A1134,'Smelter Reference List'!$E:$E,0)))</f>
        <v/>
      </c>
      <c r="D1134" s="161" t="str">
        <f ca="1">IF(ISERROR($S1134),"",OFFSET('Smelter Reference List'!$C$4,$S1134-4,0)&amp;"")</f>
        <v/>
      </c>
      <c r="E1134" s="161" t="str">
        <f ca="1">IF(ISERROR($S1134),"",OFFSET('Smelter Reference List'!$D$4,$S1134-4,0)&amp;"")</f>
        <v/>
      </c>
      <c r="F1134" s="161" t="str">
        <f ca="1">IF(ISERROR($S1134),"",OFFSET('Smelter Reference List'!$E$4,$S1134-4,0))</f>
        <v/>
      </c>
      <c r="G1134" s="161" t="str">
        <f ca="1">IF(C1134=$U$4,"Enter smelter details", IF(ISERROR($S1134),"",OFFSET('Smelter Reference List'!$F$4,$S1134-4,0)))</f>
        <v/>
      </c>
      <c r="H1134" s="247" t="str">
        <f ca="1">IF(ISERROR($S1134),"",OFFSET('Smelter Reference List'!$G$4,$S1134-4,0))</f>
        <v/>
      </c>
      <c r="I1134" s="248" t="str">
        <f ca="1">IF(ISERROR($S1134),"",OFFSET('Smelter Reference List'!$H$4,$S1134-4,0))</f>
        <v/>
      </c>
      <c r="J1134" s="248" t="str">
        <f ca="1">IF(ISERROR($S1134),"",OFFSET('Smelter Reference List'!$I$4,$S1134-4,0))</f>
        <v/>
      </c>
      <c r="K1134" s="245"/>
      <c r="L1134" s="245"/>
      <c r="M1134" s="245"/>
      <c r="N1134" s="245"/>
      <c r="O1134" s="245"/>
      <c r="P1134" s="245"/>
      <c r="Q1134" s="246"/>
      <c r="R1134" s="233"/>
      <c r="S1134" s="234" t="e">
        <f>IF(C1134="",NA(),MATCH($B1134&amp;$C1134,'Smelter Reference List'!$J:$J,0))</f>
        <v>#N/A</v>
      </c>
      <c r="T1134" s="235"/>
      <c r="U1134" s="235">
        <f t="shared" ca="1" si="36"/>
        <v>0</v>
      </c>
      <c r="V1134" s="235"/>
      <c r="W1134" s="235"/>
      <c r="Y1134" s="228" t="str">
        <f t="shared" si="37"/>
        <v/>
      </c>
    </row>
    <row r="1135" spans="1:25" s="228" customFormat="1" ht="20.25">
      <c r="A1135" s="257"/>
      <c r="B1135" s="232" t="str">
        <f>IF(LEN(A1135)=0,"",INDEX('Smelter Reference List'!$A:$A,MATCH($A1135,'Smelter Reference List'!$E:$E,0)))</f>
        <v/>
      </c>
      <c r="C1135" s="297" t="str">
        <f>IF(LEN(A1135)=0,"",INDEX('Smelter Reference List'!$C:$C,MATCH($A1135,'Smelter Reference List'!$E:$E,0)))</f>
        <v/>
      </c>
      <c r="D1135" s="161" t="str">
        <f ca="1">IF(ISERROR($S1135),"",OFFSET('Smelter Reference List'!$C$4,$S1135-4,0)&amp;"")</f>
        <v/>
      </c>
      <c r="E1135" s="161" t="str">
        <f ca="1">IF(ISERROR($S1135),"",OFFSET('Smelter Reference List'!$D$4,$S1135-4,0)&amp;"")</f>
        <v/>
      </c>
      <c r="F1135" s="161" t="str">
        <f ca="1">IF(ISERROR($S1135),"",OFFSET('Smelter Reference List'!$E$4,$S1135-4,0))</f>
        <v/>
      </c>
      <c r="G1135" s="161" t="str">
        <f ca="1">IF(C1135=$U$4,"Enter smelter details", IF(ISERROR($S1135),"",OFFSET('Smelter Reference List'!$F$4,$S1135-4,0)))</f>
        <v/>
      </c>
      <c r="H1135" s="247" t="str">
        <f ca="1">IF(ISERROR($S1135),"",OFFSET('Smelter Reference List'!$G$4,$S1135-4,0))</f>
        <v/>
      </c>
      <c r="I1135" s="248" t="str">
        <f ca="1">IF(ISERROR($S1135),"",OFFSET('Smelter Reference List'!$H$4,$S1135-4,0))</f>
        <v/>
      </c>
      <c r="J1135" s="248" t="str">
        <f ca="1">IF(ISERROR($S1135),"",OFFSET('Smelter Reference List'!$I$4,$S1135-4,0))</f>
        <v/>
      </c>
      <c r="K1135" s="245"/>
      <c r="L1135" s="245"/>
      <c r="M1135" s="245"/>
      <c r="N1135" s="245"/>
      <c r="O1135" s="245"/>
      <c r="P1135" s="245"/>
      <c r="Q1135" s="246"/>
      <c r="R1135" s="233"/>
      <c r="S1135" s="234" t="e">
        <f>IF(C1135="",NA(),MATCH($B1135&amp;$C1135,'Smelter Reference List'!$J:$J,0))</f>
        <v>#N/A</v>
      </c>
      <c r="T1135" s="235"/>
      <c r="U1135" s="235">
        <f t="shared" ca="1" si="36"/>
        <v>0</v>
      </c>
      <c r="V1135" s="235"/>
      <c r="W1135" s="235"/>
      <c r="Y1135" s="228" t="str">
        <f t="shared" si="37"/>
        <v/>
      </c>
    </row>
    <row r="1136" spans="1:25" s="228" customFormat="1" ht="20.25">
      <c r="A1136" s="257"/>
      <c r="B1136" s="232" t="str">
        <f>IF(LEN(A1136)=0,"",INDEX('Smelter Reference List'!$A:$A,MATCH($A1136,'Smelter Reference List'!$E:$E,0)))</f>
        <v/>
      </c>
      <c r="C1136" s="297" t="str">
        <f>IF(LEN(A1136)=0,"",INDEX('Smelter Reference List'!$C:$C,MATCH($A1136,'Smelter Reference List'!$E:$E,0)))</f>
        <v/>
      </c>
      <c r="D1136" s="161" t="str">
        <f ca="1">IF(ISERROR($S1136),"",OFFSET('Smelter Reference List'!$C$4,$S1136-4,0)&amp;"")</f>
        <v/>
      </c>
      <c r="E1136" s="161" t="str">
        <f ca="1">IF(ISERROR($S1136),"",OFFSET('Smelter Reference List'!$D$4,$S1136-4,0)&amp;"")</f>
        <v/>
      </c>
      <c r="F1136" s="161" t="str">
        <f ca="1">IF(ISERROR($S1136),"",OFFSET('Smelter Reference List'!$E$4,$S1136-4,0))</f>
        <v/>
      </c>
      <c r="G1136" s="161" t="str">
        <f ca="1">IF(C1136=$U$4,"Enter smelter details", IF(ISERROR($S1136),"",OFFSET('Smelter Reference List'!$F$4,$S1136-4,0)))</f>
        <v/>
      </c>
      <c r="H1136" s="247" t="str">
        <f ca="1">IF(ISERROR($S1136),"",OFFSET('Smelter Reference List'!$G$4,$S1136-4,0))</f>
        <v/>
      </c>
      <c r="I1136" s="248" t="str">
        <f ca="1">IF(ISERROR($S1136),"",OFFSET('Smelter Reference List'!$H$4,$S1136-4,0))</f>
        <v/>
      </c>
      <c r="J1136" s="248" t="str">
        <f ca="1">IF(ISERROR($S1136),"",OFFSET('Smelter Reference List'!$I$4,$S1136-4,0))</f>
        <v/>
      </c>
      <c r="K1136" s="245"/>
      <c r="L1136" s="245"/>
      <c r="M1136" s="245"/>
      <c r="N1136" s="245"/>
      <c r="O1136" s="245"/>
      <c r="P1136" s="245"/>
      <c r="Q1136" s="246"/>
      <c r="R1136" s="233"/>
      <c r="S1136" s="234" t="e">
        <f>IF(C1136="",NA(),MATCH($B1136&amp;$C1136,'Smelter Reference List'!$J:$J,0))</f>
        <v>#N/A</v>
      </c>
      <c r="T1136" s="235"/>
      <c r="U1136" s="235">
        <f t="shared" ca="1" si="36"/>
        <v>0</v>
      </c>
      <c r="V1136" s="235"/>
      <c r="W1136" s="235"/>
      <c r="Y1136" s="228" t="str">
        <f t="shared" si="37"/>
        <v/>
      </c>
    </row>
    <row r="1137" spans="1:25" s="228" customFormat="1" ht="20.25">
      <c r="A1137" s="257"/>
      <c r="B1137" s="232" t="str">
        <f>IF(LEN(A1137)=0,"",INDEX('Smelter Reference List'!$A:$A,MATCH($A1137,'Smelter Reference List'!$E:$E,0)))</f>
        <v/>
      </c>
      <c r="C1137" s="297" t="str">
        <f>IF(LEN(A1137)=0,"",INDEX('Smelter Reference List'!$C:$C,MATCH($A1137,'Smelter Reference List'!$E:$E,0)))</f>
        <v/>
      </c>
      <c r="D1137" s="161" t="str">
        <f ca="1">IF(ISERROR($S1137),"",OFFSET('Smelter Reference List'!$C$4,$S1137-4,0)&amp;"")</f>
        <v/>
      </c>
      <c r="E1137" s="161" t="str">
        <f ca="1">IF(ISERROR($S1137),"",OFFSET('Smelter Reference List'!$D$4,$S1137-4,0)&amp;"")</f>
        <v/>
      </c>
      <c r="F1137" s="161" t="str">
        <f ca="1">IF(ISERROR($S1137),"",OFFSET('Smelter Reference List'!$E$4,$S1137-4,0))</f>
        <v/>
      </c>
      <c r="G1137" s="161" t="str">
        <f ca="1">IF(C1137=$U$4,"Enter smelter details", IF(ISERROR($S1137),"",OFFSET('Smelter Reference List'!$F$4,$S1137-4,0)))</f>
        <v/>
      </c>
      <c r="H1137" s="247" t="str">
        <f ca="1">IF(ISERROR($S1137),"",OFFSET('Smelter Reference List'!$G$4,$S1137-4,0))</f>
        <v/>
      </c>
      <c r="I1137" s="248" t="str">
        <f ca="1">IF(ISERROR($S1137),"",OFFSET('Smelter Reference List'!$H$4,$S1137-4,0))</f>
        <v/>
      </c>
      <c r="J1137" s="248" t="str">
        <f ca="1">IF(ISERROR($S1137),"",OFFSET('Smelter Reference List'!$I$4,$S1137-4,0))</f>
        <v/>
      </c>
      <c r="K1137" s="245"/>
      <c r="L1137" s="245"/>
      <c r="M1137" s="245"/>
      <c r="N1137" s="245"/>
      <c r="O1137" s="245"/>
      <c r="P1137" s="245"/>
      <c r="Q1137" s="246"/>
      <c r="R1137" s="233"/>
      <c r="S1137" s="234" t="e">
        <f>IF(C1137="",NA(),MATCH($B1137&amp;$C1137,'Smelter Reference List'!$J:$J,0))</f>
        <v>#N/A</v>
      </c>
      <c r="T1137" s="235"/>
      <c r="U1137" s="235">
        <f t="shared" ca="1" si="36"/>
        <v>0</v>
      </c>
      <c r="V1137" s="235"/>
      <c r="W1137" s="235"/>
      <c r="Y1137" s="228" t="str">
        <f t="shared" si="37"/>
        <v/>
      </c>
    </row>
    <row r="1138" spans="1:25" s="228" customFormat="1" ht="20.25">
      <c r="A1138" s="257"/>
      <c r="B1138" s="232" t="str">
        <f>IF(LEN(A1138)=0,"",INDEX('Smelter Reference List'!$A:$A,MATCH($A1138,'Smelter Reference List'!$E:$E,0)))</f>
        <v/>
      </c>
      <c r="C1138" s="297" t="str">
        <f>IF(LEN(A1138)=0,"",INDEX('Smelter Reference List'!$C:$C,MATCH($A1138,'Smelter Reference List'!$E:$E,0)))</f>
        <v/>
      </c>
      <c r="D1138" s="161" t="str">
        <f ca="1">IF(ISERROR($S1138),"",OFFSET('Smelter Reference List'!$C$4,$S1138-4,0)&amp;"")</f>
        <v/>
      </c>
      <c r="E1138" s="161" t="str">
        <f ca="1">IF(ISERROR($S1138),"",OFFSET('Smelter Reference List'!$D$4,$S1138-4,0)&amp;"")</f>
        <v/>
      </c>
      <c r="F1138" s="161" t="str">
        <f ca="1">IF(ISERROR($S1138),"",OFFSET('Smelter Reference List'!$E$4,$S1138-4,0))</f>
        <v/>
      </c>
      <c r="G1138" s="161" t="str">
        <f ca="1">IF(C1138=$U$4,"Enter smelter details", IF(ISERROR($S1138),"",OFFSET('Smelter Reference List'!$F$4,$S1138-4,0)))</f>
        <v/>
      </c>
      <c r="H1138" s="247" t="str">
        <f ca="1">IF(ISERROR($S1138),"",OFFSET('Smelter Reference List'!$G$4,$S1138-4,0))</f>
        <v/>
      </c>
      <c r="I1138" s="248" t="str">
        <f ca="1">IF(ISERROR($S1138),"",OFFSET('Smelter Reference List'!$H$4,$S1138-4,0))</f>
        <v/>
      </c>
      <c r="J1138" s="248" t="str">
        <f ca="1">IF(ISERROR($S1138),"",OFFSET('Smelter Reference List'!$I$4,$S1138-4,0))</f>
        <v/>
      </c>
      <c r="K1138" s="245"/>
      <c r="L1138" s="245"/>
      <c r="M1138" s="245"/>
      <c r="N1138" s="245"/>
      <c r="O1138" s="245"/>
      <c r="P1138" s="245"/>
      <c r="Q1138" s="246"/>
      <c r="R1138" s="233"/>
      <c r="S1138" s="234" t="e">
        <f>IF(C1138="",NA(),MATCH($B1138&amp;$C1138,'Smelter Reference List'!$J:$J,0))</f>
        <v>#N/A</v>
      </c>
      <c r="T1138" s="235"/>
      <c r="U1138" s="235">
        <f t="shared" ca="1" si="36"/>
        <v>0</v>
      </c>
      <c r="V1138" s="235"/>
      <c r="W1138" s="235"/>
      <c r="Y1138" s="228" t="str">
        <f t="shared" si="37"/>
        <v/>
      </c>
    </row>
    <row r="1139" spans="1:25" s="228" customFormat="1" ht="20.25">
      <c r="A1139" s="257"/>
      <c r="B1139" s="232" t="str">
        <f>IF(LEN(A1139)=0,"",INDEX('Smelter Reference List'!$A:$A,MATCH($A1139,'Smelter Reference List'!$E:$E,0)))</f>
        <v/>
      </c>
      <c r="C1139" s="297" t="str">
        <f>IF(LEN(A1139)=0,"",INDEX('Smelter Reference List'!$C:$C,MATCH($A1139,'Smelter Reference List'!$E:$E,0)))</f>
        <v/>
      </c>
      <c r="D1139" s="161" t="str">
        <f ca="1">IF(ISERROR($S1139),"",OFFSET('Smelter Reference List'!$C$4,$S1139-4,0)&amp;"")</f>
        <v/>
      </c>
      <c r="E1139" s="161" t="str">
        <f ca="1">IF(ISERROR($S1139),"",OFFSET('Smelter Reference List'!$D$4,$S1139-4,0)&amp;"")</f>
        <v/>
      </c>
      <c r="F1139" s="161" t="str">
        <f ca="1">IF(ISERROR($S1139),"",OFFSET('Smelter Reference List'!$E$4,$S1139-4,0))</f>
        <v/>
      </c>
      <c r="G1139" s="161" t="str">
        <f ca="1">IF(C1139=$U$4,"Enter smelter details", IF(ISERROR($S1139),"",OFFSET('Smelter Reference List'!$F$4,$S1139-4,0)))</f>
        <v/>
      </c>
      <c r="H1139" s="247" t="str">
        <f ca="1">IF(ISERROR($S1139),"",OFFSET('Smelter Reference List'!$G$4,$S1139-4,0))</f>
        <v/>
      </c>
      <c r="I1139" s="248" t="str">
        <f ca="1">IF(ISERROR($S1139),"",OFFSET('Smelter Reference List'!$H$4,$S1139-4,0))</f>
        <v/>
      </c>
      <c r="J1139" s="248" t="str">
        <f ca="1">IF(ISERROR($S1139),"",OFFSET('Smelter Reference List'!$I$4,$S1139-4,0))</f>
        <v/>
      </c>
      <c r="K1139" s="245"/>
      <c r="L1139" s="245"/>
      <c r="M1139" s="245"/>
      <c r="N1139" s="245"/>
      <c r="O1139" s="245"/>
      <c r="P1139" s="245"/>
      <c r="Q1139" s="246"/>
      <c r="R1139" s="233"/>
      <c r="S1139" s="234" t="e">
        <f>IF(C1139="",NA(),MATCH($B1139&amp;$C1139,'Smelter Reference List'!$J:$J,0))</f>
        <v>#N/A</v>
      </c>
      <c r="T1139" s="235"/>
      <c r="U1139" s="235">
        <f t="shared" ca="1" si="36"/>
        <v>0</v>
      </c>
      <c r="V1139" s="235"/>
      <c r="W1139" s="235"/>
      <c r="Y1139" s="228" t="str">
        <f t="shared" si="37"/>
        <v/>
      </c>
    </row>
    <row r="1140" spans="1:25" s="228" customFormat="1" ht="20.25">
      <c r="A1140" s="257"/>
      <c r="B1140" s="232" t="str">
        <f>IF(LEN(A1140)=0,"",INDEX('Smelter Reference List'!$A:$A,MATCH($A1140,'Smelter Reference List'!$E:$E,0)))</f>
        <v/>
      </c>
      <c r="C1140" s="297" t="str">
        <f>IF(LEN(A1140)=0,"",INDEX('Smelter Reference List'!$C:$C,MATCH($A1140,'Smelter Reference List'!$E:$E,0)))</f>
        <v/>
      </c>
      <c r="D1140" s="161" t="str">
        <f ca="1">IF(ISERROR($S1140),"",OFFSET('Smelter Reference List'!$C$4,$S1140-4,0)&amp;"")</f>
        <v/>
      </c>
      <c r="E1140" s="161" t="str">
        <f ca="1">IF(ISERROR($S1140),"",OFFSET('Smelter Reference List'!$D$4,$S1140-4,0)&amp;"")</f>
        <v/>
      </c>
      <c r="F1140" s="161" t="str">
        <f ca="1">IF(ISERROR($S1140),"",OFFSET('Smelter Reference List'!$E$4,$S1140-4,0))</f>
        <v/>
      </c>
      <c r="G1140" s="161" t="str">
        <f ca="1">IF(C1140=$U$4,"Enter smelter details", IF(ISERROR($S1140),"",OFFSET('Smelter Reference List'!$F$4,$S1140-4,0)))</f>
        <v/>
      </c>
      <c r="H1140" s="247" t="str">
        <f ca="1">IF(ISERROR($S1140),"",OFFSET('Smelter Reference List'!$G$4,$S1140-4,0))</f>
        <v/>
      </c>
      <c r="I1140" s="248" t="str">
        <f ca="1">IF(ISERROR($S1140),"",OFFSET('Smelter Reference List'!$H$4,$S1140-4,0))</f>
        <v/>
      </c>
      <c r="J1140" s="248" t="str">
        <f ca="1">IF(ISERROR($S1140),"",OFFSET('Smelter Reference List'!$I$4,$S1140-4,0))</f>
        <v/>
      </c>
      <c r="K1140" s="245"/>
      <c r="L1140" s="245"/>
      <c r="M1140" s="245"/>
      <c r="N1140" s="245"/>
      <c r="O1140" s="245"/>
      <c r="P1140" s="245"/>
      <c r="Q1140" s="246"/>
      <c r="R1140" s="233"/>
      <c r="S1140" s="234" t="e">
        <f>IF(C1140="",NA(),MATCH($B1140&amp;$C1140,'Smelter Reference List'!$J:$J,0))</f>
        <v>#N/A</v>
      </c>
      <c r="T1140" s="235"/>
      <c r="U1140" s="235">
        <f t="shared" ca="1" si="36"/>
        <v>0</v>
      </c>
      <c r="V1140" s="235"/>
      <c r="W1140" s="235"/>
      <c r="Y1140" s="228" t="str">
        <f t="shared" si="37"/>
        <v/>
      </c>
    </row>
    <row r="1141" spans="1:25" s="228" customFormat="1" ht="20.25">
      <c r="A1141" s="257"/>
      <c r="B1141" s="232" t="str">
        <f>IF(LEN(A1141)=0,"",INDEX('Smelter Reference List'!$A:$A,MATCH($A1141,'Smelter Reference List'!$E:$E,0)))</f>
        <v/>
      </c>
      <c r="C1141" s="297" t="str">
        <f>IF(LEN(A1141)=0,"",INDEX('Smelter Reference List'!$C:$C,MATCH($A1141,'Smelter Reference List'!$E:$E,0)))</f>
        <v/>
      </c>
      <c r="D1141" s="161" t="str">
        <f ca="1">IF(ISERROR($S1141),"",OFFSET('Smelter Reference List'!$C$4,$S1141-4,0)&amp;"")</f>
        <v/>
      </c>
      <c r="E1141" s="161" t="str">
        <f ca="1">IF(ISERROR($S1141),"",OFFSET('Smelter Reference List'!$D$4,$S1141-4,0)&amp;"")</f>
        <v/>
      </c>
      <c r="F1141" s="161" t="str">
        <f ca="1">IF(ISERROR($S1141),"",OFFSET('Smelter Reference List'!$E$4,$S1141-4,0))</f>
        <v/>
      </c>
      <c r="G1141" s="161" t="str">
        <f ca="1">IF(C1141=$U$4,"Enter smelter details", IF(ISERROR($S1141),"",OFFSET('Smelter Reference List'!$F$4,$S1141-4,0)))</f>
        <v/>
      </c>
      <c r="H1141" s="247" t="str">
        <f ca="1">IF(ISERROR($S1141),"",OFFSET('Smelter Reference List'!$G$4,$S1141-4,0))</f>
        <v/>
      </c>
      <c r="I1141" s="248" t="str">
        <f ca="1">IF(ISERROR($S1141),"",OFFSET('Smelter Reference List'!$H$4,$S1141-4,0))</f>
        <v/>
      </c>
      <c r="J1141" s="248" t="str">
        <f ca="1">IF(ISERROR($S1141),"",OFFSET('Smelter Reference List'!$I$4,$S1141-4,0))</f>
        <v/>
      </c>
      <c r="K1141" s="245"/>
      <c r="L1141" s="245"/>
      <c r="M1141" s="245"/>
      <c r="N1141" s="245"/>
      <c r="O1141" s="245"/>
      <c r="P1141" s="245"/>
      <c r="Q1141" s="246"/>
      <c r="R1141" s="233"/>
      <c r="S1141" s="234" t="e">
        <f>IF(C1141="",NA(),MATCH($B1141&amp;$C1141,'Smelter Reference List'!$J:$J,0))</f>
        <v>#N/A</v>
      </c>
      <c r="T1141" s="235"/>
      <c r="U1141" s="235">
        <f t="shared" ca="1" si="36"/>
        <v>0</v>
      </c>
      <c r="V1141" s="235"/>
      <c r="W1141" s="235"/>
      <c r="Y1141" s="228" t="str">
        <f t="shared" si="37"/>
        <v/>
      </c>
    </row>
    <row r="1142" spans="1:25" s="228" customFormat="1" ht="20.25">
      <c r="A1142" s="257"/>
      <c r="B1142" s="232" t="str">
        <f>IF(LEN(A1142)=0,"",INDEX('Smelter Reference List'!$A:$A,MATCH($A1142,'Smelter Reference List'!$E:$E,0)))</f>
        <v/>
      </c>
      <c r="C1142" s="297" t="str">
        <f>IF(LEN(A1142)=0,"",INDEX('Smelter Reference List'!$C:$C,MATCH($A1142,'Smelter Reference List'!$E:$E,0)))</f>
        <v/>
      </c>
      <c r="D1142" s="161" t="str">
        <f ca="1">IF(ISERROR($S1142),"",OFFSET('Smelter Reference List'!$C$4,$S1142-4,0)&amp;"")</f>
        <v/>
      </c>
      <c r="E1142" s="161" t="str">
        <f ca="1">IF(ISERROR($S1142),"",OFFSET('Smelter Reference List'!$D$4,$S1142-4,0)&amp;"")</f>
        <v/>
      </c>
      <c r="F1142" s="161" t="str">
        <f ca="1">IF(ISERROR($S1142),"",OFFSET('Smelter Reference List'!$E$4,$S1142-4,0))</f>
        <v/>
      </c>
      <c r="G1142" s="161" t="str">
        <f ca="1">IF(C1142=$U$4,"Enter smelter details", IF(ISERROR($S1142),"",OFFSET('Smelter Reference List'!$F$4,$S1142-4,0)))</f>
        <v/>
      </c>
      <c r="H1142" s="247" t="str">
        <f ca="1">IF(ISERROR($S1142),"",OFFSET('Smelter Reference List'!$G$4,$S1142-4,0))</f>
        <v/>
      </c>
      <c r="I1142" s="248" t="str">
        <f ca="1">IF(ISERROR($S1142),"",OFFSET('Smelter Reference List'!$H$4,$S1142-4,0))</f>
        <v/>
      </c>
      <c r="J1142" s="248" t="str">
        <f ca="1">IF(ISERROR($S1142),"",OFFSET('Smelter Reference List'!$I$4,$S1142-4,0))</f>
        <v/>
      </c>
      <c r="K1142" s="245"/>
      <c r="L1142" s="245"/>
      <c r="M1142" s="245"/>
      <c r="N1142" s="245"/>
      <c r="O1142" s="245"/>
      <c r="P1142" s="245"/>
      <c r="Q1142" s="246"/>
      <c r="R1142" s="233"/>
      <c r="S1142" s="234" t="e">
        <f>IF(C1142="",NA(),MATCH($B1142&amp;$C1142,'Smelter Reference List'!$J:$J,0))</f>
        <v>#N/A</v>
      </c>
      <c r="T1142" s="235"/>
      <c r="U1142" s="235">
        <f t="shared" ca="1" si="36"/>
        <v>0</v>
      </c>
      <c r="V1142" s="235"/>
      <c r="W1142" s="235"/>
      <c r="Y1142" s="228" t="str">
        <f t="shared" si="37"/>
        <v/>
      </c>
    </row>
    <row r="1143" spans="1:25" s="228" customFormat="1" ht="20.25">
      <c r="A1143" s="257"/>
      <c r="B1143" s="232" t="str">
        <f>IF(LEN(A1143)=0,"",INDEX('Smelter Reference List'!$A:$A,MATCH($A1143,'Smelter Reference List'!$E:$E,0)))</f>
        <v/>
      </c>
      <c r="C1143" s="297" t="str">
        <f>IF(LEN(A1143)=0,"",INDEX('Smelter Reference List'!$C:$C,MATCH($A1143,'Smelter Reference List'!$E:$E,0)))</f>
        <v/>
      </c>
      <c r="D1143" s="161" t="str">
        <f ca="1">IF(ISERROR($S1143),"",OFFSET('Smelter Reference List'!$C$4,$S1143-4,0)&amp;"")</f>
        <v/>
      </c>
      <c r="E1143" s="161" t="str">
        <f ca="1">IF(ISERROR($S1143),"",OFFSET('Smelter Reference List'!$D$4,$S1143-4,0)&amp;"")</f>
        <v/>
      </c>
      <c r="F1143" s="161" t="str">
        <f ca="1">IF(ISERROR($S1143),"",OFFSET('Smelter Reference List'!$E$4,$S1143-4,0))</f>
        <v/>
      </c>
      <c r="G1143" s="161" t="str">
        <f ca="1">IF(C1143=$U$4,"Enter smelter details", IF(ISERROR($S1143),"",OFFSET('Smelter Reference List'!$F$4,$S1143-4,0)))</f>
        <v/>
      </c>
      <c r="H1143" s="247" t="str">
        <f ca="1">IF(ISERROR($S1143),"",OFFSET('Smelter Reference List'!$G$4,$S1143-4,0))</f>
        <v/>
      </c>
      <c r="I1143" s="248" t="str">
        <f ca="1">IF(ISERROR($S1143),"",OFFSET('Smelter Reference List'!$H$4,$S1143-4,0))</f>
        <v/>
      </c>
      <c r="J1143" s="248" t="str">
        <f ca="1">IF(ISERROR($S1143),"",OFFSET('Smelter Reference List'!$I$4,$S1143-4,0))</f>
        <v/>
      </c>
      <c r="K1143" s="245"/>
      <c r="L1143" s="245"/>
      <c r="M1143" s="245"/>
      <c r="N1143" s="245"/>
      <c r="O1143" s="245"/>
      <c r="P1143" s="245"/>
      <c r="Q1143" s="246"/>
      <c r="R1143" s="233"/>
      <c r="S1143" s="234" t="e">
        <f>IF(C1143="",NA(),MATCH($B1143&amp;$C1143,'Smelter Reference List'!$J:$J,0))</f>
        <v>#N/A</v>
      </c>
      <c r="T1143" s="235"/>
      <c r="U1143" s="235">
        <f t="shared" ca="1" si="36"/>
        <v>0</v>
      </c>
      <c r="V1143" s="235"/>
      <c r="W1143" s="235"/>
      <c r="Y1143" s="228" t="str">
        <f t="shared" si="37"/>
        <v/>
      </c>
    </row>
    <row r="1144" spans="1:25" s="228" customFormat="1" ht="20.25">
      <c r="A1144" s="257"/>
      <c r="B1144" s="232" t="str">
        <f>IF(LEN(A1144)=0,"",INDEX('Smelter Reference List'!$A:$A,MATCH($A1144,'Smelter Reference List'!$E:$E,0)))</f>
        <v/>
      </c>
      <c r="C1144" s="297" t="str">
        <f>IF(LEN(A1144)=0,"",INDEX('Smelter Reference List'!$C:$C,MATCH($A1144,'Smelter Reference List'!$E:$E,0)))</f>
        <v/>
      </c>
      <c r="D1144" s="161" t="str">
        <f ca="1">IF(ISERROR($S1144),"",OFFSET('Smelter Reference List'!$C$4,$S1144-4,0)&amp;"")</f>
        <v/>
      </c>
      <c r="E1144" s="161" t="str">
        <f ca="1">IF(ISERROR($S1144),"",OFFSET('Smelter Reference List'!$D$4,$S1144-4,0)&amp;"")</f>
        <v/>
      </c>
      <c r="F1144" s="161" t="str">
        <f ca="1">IF(ISERROR($S1144),"",OFFSET('Smelter Reference List'!$E$4,$S1144-4,0))</f>
        <v/>
      </c>
      <c r="G1144" s="161" t="str">
        <f ca="1">IF(C1144=$U$4,"Enter smelter details", IF(ISERROR($S1144),"",OFFSET('Smelter Reference List'!$F$4,$S1144-4,0)))</f>
        <v/>
      </c>
      <c r="H1144" s="247" t="str">
        <f ca="1">IF(ISERROR($S1144),"",OFFSET('Smelter Reference List'!$G$4,$S1144-4,0))</f>
        <v/>
      </c>
      <c r="I1144" s="248" t="str">
        <f ca="1">IF(ISERROR($S1144),"",OFFSET('Smelter Reference List'!$H$4,$S1144-4,0))</f>
        <v/>
      </c>
      <c r="J1144" s="248" t="str">
        <f ca="1">IF(ISERROR($S1144),"",OFFSET('Smelter Reference List'!$I$4,$S1144-4,0))</f>
        <v/>
      </c>
      <c r="K1144" s="245"/>
      <c r="L1144" s="245"/>
      <c r="M1144" s="245"/>
      <c r="N1144" s="245"/>
      <c r="O1144" s="245"/>
      <c r="P1144" s="245"/>
      <c r="Q1144" s="246"/>
      <c r="R1144" s="233"/>
      <c r="S1144" s="234" t="e">
        <f>IF(C1144="",NA(),MATCH($B1144&amp;$C1144,'Smelter Reference List'!$J:$J,0))</f>
        <v>#N/A</v>
      </c>
      <c r="T1144" s="235"/>
      <c r="U1144" s="235">
        <f t="shared" ca="1" si="36"/>
        <v>0</v>
      </c>
      <c r="V1144" s="235"/>
      <c r="W1144" s="235"/>
      <c r="Y1144" s="228" t="str">
        <f t="shared" si="37"/>
        <v/>
      </c>
    </row>
    <row r="1145" spans="1:25" s="228" customFormat="1" ht="20.25">
      <c r="A1145" s="257"/>
      <c r="B1145" s="232" t="str">
        <f>IF(LEN(A1145)=0,"",INDEX('Smelter Reference List'!$A:$A,MATCH($A1145,'Smelter Reference List'!$E:$E,0)))</f>
        <v/>
      </c>
      <c r="C1145" s="297" t="str">
        <f>IF(LEN(A1145)=0,"",INDEX('Smelter Reference List'!$C:$C,MATCH($A1145,'Smelter Reference List'!$E:$E,0)))</f>
        <v/>
      </c>
      <c r="D1145" s="161" t="str">
        <f ca="1">IF(ISERROR($S1145),"",OFFSET('Smelter Reference List'!$C$4,$S1145-4,0)&amp;"")</f>
        <v/>
      </c>
      <c r="E1145" s="161" t="str">
        <f ca="1">IF(ISERROR($S1145),"",OFFSET('Smelter Reference List'!$D$4,$S1145-4,0)&amp;"")</f>
        <v/>
      </c>
      <c r="F1145" s="161" t="str">
        <f ca="1">IF(ISERROR($S1145),"",OFFSET('Smelter Reference List'!$E$4,$S1145-4,0))</f>
        <v/>
      </c>
      <c r="G1145" s="161" t="str">
        <f ca="1">IF(C1145=$U$4,"Enter smelter details", IF(ISERROR($S1145),"",OFFSET('Smelter Reference List'!$F$4,$S1145-4,0)))</f>
        <v/>
      </c>
      <c r="H1145" s="247" t="str">
        <f ca="1">IF(ISERROR($S1145),"",OFFSET('Smelter Reference List'!$G$4,$S1145-4,0))</f>
        <v/>
      </c>
      <c r="I1145" s="248" t="str">
        <f ca="1">IF(ISERROR($S1145),"",OFFSET('Smelter Reference List'!$H$4,$S1145-4,0))</f>
        <v/>
      </c>
      <c r="J1145" s="248" t="str">
        <f ca="1">IF(ISERROR($S1145),"",OFFSET('Smelter Reference List'!$I$4,$S1145-4,0))</f>
        <v/>
      </c>
      <c r="K1145" s="245"/>
      <c r="L1145" s="245"/>
      <c r="M1145" s="245"/>
      <c r="N1145" s="245"/>
      <c r="O1145" s="245"/>
      <c r="P1145" s="245"/>
      <c r="Q1145" s="246"/>
      <c r="R1145" s="233"/>
      <c r="S1145" s="234" t="e">
        <f>IF(C1145="",NA(),MATCH($B1145&amp;$C1145,'Smelter Reference List'!$J:$J,0))</f>
        <v>#N/A</v>
      </c>
      <c r="T1145" s="235"/>
      <c r="U1145" s="235">
        <f t="shared" ca="1" si="36"/>
        <v>0</v>
      </c>
      <c r="V1145" s="235"/>
      <c r="W1145" s="235"/>
      <c r="Y1145" s="228" t="str">
        <f t="shared" si="37"/>
        <v/>
      </c>
    </row>
    <row r="1146" spans="1:25" s="228" customFormat="1" ht="20.25">
      <c r="A1146" s="257"/>
      <c r="B1146" s="232" t="str">
        <f>IF(LEN(A1146)=0,"",INDEX('Smelter Reference List'!$A:$A,MATCH($A1146,'Smelter Reference List'!$E:$E,0)))</f>
        <v/>
      </c>
      <c r="C1146" s="297" t="str">
        <f>IF(LEN(A1146)=0,"",INDEX('Smelter Reference List'!$C:$C,MATCH($A1146,'Smelter Reference List'!$E:$E,0)))</f>
        <v/>
      </c>
      <c r="D1146" s="161" t="str">
        <f ca="1">IF(ISERROR($S1146),"",OFFSET('Smelter Reference List'!$C$4,$S1146-4,0)&amp;"")</f>
        <v/>
      </c>
      <c r="E1146" s="161" t="str">
        <f ca="1">IF(ISERROR($S1146),"",OFFSET('Smelter Reference List'!$D$4,$S1146-4,0)&amp;"")</f>
        <v/>
      </c>
      <c r="F1146" s="161" t="str">
        <f ca="1">IF(ISERROR($S1146),"",OFFSET('Smelter Reference List'!$E$4,$S1146-4,0))</f>
        <v/>
      </c>
      <c r="G1146" s="161" t="str">
        <f ca="1">IF(C1146=$U$4,"Enter smelter details", IF(ISERROR($S1146),"",OFFSET('Smelter Reference List'!$F$4,$S1146-4,0)))</f>
        <v/>
      </c>
      <c r="H1146" s="247" t="str">
        <f ca="1">IF(ISERROR($S1146),"",OFFSET('Smelter Reference List'!$G$4,$S1146-4,0))</f>
        <v/>
      </c>
      <c r="I1146" s="248" t="str">
        <f ca="1">IF(ISERROR($S1146),"",OFFSET('Smelter Reference List'!$H$4,$S1146-4,0))</f>
        <v/>
      </c>
      <c r="J1146" s="248" t="str">
        <f ca="1">IF(ISERROR($S1146),"",OFFSET('Smelter Reference List'!$I$4,$S1146-4,0))</f>
        <v/>
      </c>
      <c r="K1146" s="245"/>
      <c r="L1146" s="245"/>
      <c r="M1146" s="245"/>
      <c r="N1146" s="245"/>
      <c r="O1146" s="245"/>
      <c r="P1146" s="245"/>
      <c r="Q1146" s="246"/>
      <c r="R1146" s="233"/>
      <c r="S1146" s="234" t="e">
        <f>IF(C1146="",NA(),MATCH($B1146&amp;$C1146,'Smelter Reference List'!$J:$J,0))</f>
        <v>#N/A</v>
      </c>
      <c r="T1146" s="235"/>
      <c r="U1146" s="235">
        <f t="shared" ca="1" si="36"/>
        <v>0</v>
      </c>
      <c r="V1146" s="235"/>
      <c r="W1146" s="235"/>
      <c r="Y1146" s="228" t="str">
        <f t="shared" si="37"/>
        <v/>
      </c>
    </row>
    <row r="1147" spans="1:25" s="228" customFormat="1" ht="20.25">
      <c r="A1147" s="257"/>
      <c r="B1147" s="232" t="str">
        <f>IF(LEN(A1147)=0,"",INDEX('Smelter Reference List'!$A:$A,MATCH($A1147,'Smelter Reference List'!$E:$E,0)))</f>
        <v/>
      </c>
      <c r="C1147" s="297" t="str">
        <f>IF(LEN(A1147)=0,"",INDEX('Smelter Reference List'!$C:$C,MATCH($A1147,'Smelter Reference List'!$E:$E,0)))</f>
        <v/>
      </c>
      <c r="D1147" s="161" t="str">
        <f ca="1">IF(ISERROR($S1147),"",OFFSET('Smelter Reference List'!$C$4,$S1147-4,0)&amp;"")</f>
        <v/>
      </c>
      <c r="E1147" s="161" t="str">
        <f ca="1">IF(ISERROR($S1147),"",OFFSET('Smelter Reference List'!$D$4,$S1147-4,0)&amp;"")</f>
        <v/>
      </c>
      <c r="F1147" s="161" t="str">
        <f ca="1">IF(ISERROR($S1147),"",OFFSET('Smelter Reference List'!$E$4,$S1147-4,0))</f>
        <v/>
      </c>
      <c r="G1147" s="161" t="str">
        <f ca="1">IF(C1147=$U$4,"Enter smelter details", IF(ISERROR($S1147),"",OFFSET('Smelter Reference List'!$F$4,$S1147-4,0)))</f>
        <v/>
      </c>
      <c r="H1147" s="247" t="str">
        <f ca="1">IF(ISERROR($S1147),"",OFFSET('Smelter Reference List'!$G$4,$S1147-4,0))</f>
        <v/>
      </c>
      <c r="I1147" s="248" t="str">
        <f ca="1">IF(ISERROR($S1147),"",OFFSET('Smelter Reference List'!$H$4,$S1147-4,0))</f>
        <v/>
      </c>
      <c r="J1147" s="248" t="str">
        <f ca="1">IF(ISERROR($S1147),"",OFFSET('Smelter Reference List'!$I$4,$S1147-4,0))</f>
        <v/>
      </c>
      <c r="K1147" s="245"/>
      <c r="L1147" s="245"/>
      <c r="M1147" s="245"/>
      <c r="N1147" s="245"/>
      <c r="O1147" s="245"/>
      <c r="P1147" s="245"/>
      <c r="Q1147" s="246"/>
      <c r="R1147" s="233"/>
      <c r="S1147" s="234" t="e">
        <f>IF(C1147="",NA(),MATCH($B1147&amp;$C1147,'Smelter Reference List'!$J:$J,0))</f>
        <v>#N/A</v>
      </c>
      <c r="T1147" s="235"/>
      <c r="U1147" s="235">
        <f t="shared" ca="1" si="36"/>
        <v>0</v>
      </c>
      <c r="V1147" s="235"/>
      <c r="W1147" s="235"/>
      <c r="Y1147" s="228" t="str">
        <f t="shared" si="37"/>
        <v/>
      </c>
    </row>
    <row r="1148" spans="1:25" s="228" customFormat="1" ht="20.25">
      <c r="A1148" s="257"/>
      <c r="B1148" s="232" t="str">
        <f>IF(LEN(A1148)=0,"",INDEX('Smelter Reference List'!$A:$A,MATCH($A1148,'Smelter Reference List'!$E:$E,0)))</f>
        <v/>
      </c>
      <c r="C1148" s="297" t="str">
        <f>IF(LEN(A1148)=0,"",INDEX('Smelter Reference List'!$C:$C,MATCH($A1148,'Smelter Reference List'!$E:$E,0)))</f>
        <v/>
      </c>
      <c r="D1148" s="161" t="str">
        <f ca="1">IF(ISERROR($S1148),"",OFFSET('Smelter Reference List'!$C$4,$S1148-4,0)&amp;"")</f>
        <v/>
      </c>
      <c r="E1148" s="161" t="str">
        <f ca="1">IF(ISERROR($S1148),"",OFFSET('Smelter Reference List'!$D$4,$S1148-4,0)&amp;"")</f>
        <v/>
      </c>
      <c r="F1148" s="161" t="str">
        <f ca="1">IF(ISERROR($S1148),"",OFFSET('Smelter Reference List'!$E$4,$S1148-4,0))</f>
        <v/>
      </c>
      <c r="G1148" s="161" t="str">
        <f ca="1">IF(C1148=$U$4,"Enter smelter details", IF(ISERROR($S1148),"",OFFSET('Smelter Reference List'!$F$4,$S1148-4,0)))</f>
        <v/>
      </c>
      <c r="H1148" s="247" t="str">
        <f ca="1">IF(ISERROR($S1148),"",OFFSET('Smelter Reference List'!$G$4,$S1148-4,0))</f>
        <v/>
      </c>
      <c r="I1148" s="248" t="str">
        <f ca="1">IF(ISERROR($S1148),"",OFFSET('Smelter Reference List'!$H$4,$S1148-4,0))</f>
        <v/>
      </c>
      <c r="J1148" s="248" t="str">
        <f ca="1">IF(ISERROR($S1148),"",OFFSET('Smelter Reference List'!$I$4,$S1148-4,0))</f>
        <v/>
      </c>
      <c r="K1148" s="245"/>
      <c r="L1148" s="245"/>
      <c r="M1148" s="245"/>
      <c r="N1148" s="245"/>
      <c r="O1148" s="245"/>
      <c r="P1148" s="245"/>
      <c r="Q1148" s="246"/>
      <c r="R1148" s="233"/>
      <c r="S1148" s="234" t="e">
        <f>IF(C1148="",NA(),MATCH($B1148&amp;$C1148,'Smelter Reference List'!$J:$J,0))</f>
        <v>#N/A</v>
      </c>
      <c r="T1148" s="235"/>
      <c r="U1148" s="235">
        <f t="shared" ca="1" si="36"/>
        <v>0</v>
      </c>
      <c r="V1148" s="235"/>
      <c r="W1148" s="235"/>
      <c r="Y1148" s="228" t="str">
        <f t="shared" si="37"/>
        <v/>
      </c>
    </row>
    <row r="1149" spans="1:25" s="228" customFormat="1" ht="20.25">
      <c r="A1149" s="257"/>
      <c r="B1149" s="232" t="str">
        <f>IF(LEN(A1149)=0,"",INDEX('Smelter Reference List'!$A:$A,MATCH($A1149,'Smelter Reference List'!$E:$E,0)))</f>
        <v/>
      </c>
      <c r="C1149" s="297" t="str">
        <f>IF(LEN(A1149)=0,"",INDEX('Smelter Reference List'!$C:$C,MATCH($A1149,'Smelter Reference List'!$E:$E,0)))</f>
        <v/>
      </c>
      <c r="D1149" s="161" t="str">
        <f ca="1">IF(ISERROR($S1149),"",OFFSET('Smelter Reference List'!$C$4,$S1149-4,0)&amp;"")</f>
        <v/>
      </c>
      <c r="E1149" s="161" t="str">
        <f ca="1">IF(ISERROR($S1149),"",OFFSET('Smelter Reference List'!$D$4,$S1149-4,0)&amp;"")</f>
        <v/>
      </c>
      <c r="F1149" s="161" t="str">
        <f ca="1">IF(ISERROR($S1149),"",OFFSET('Smelter Reference List'!$E$4,$S1149-4,0))</f>
        <v/>
      </c>
      <c r="G1149" s="161" t="str">
        <f ca="1">IF(C1149=$U$4,"Enter smelter details", IF(ISERROR($S1149),"",OFFSET('Smelter Reference List'!$F$4,$S1149-4,0)))</f>
        <v/>
      </c>
      <c r="H1149" s="247" t="str">
        <f ca="1">IF(ISERROR($S1149),"",OFFSET('Smelter Reference List'!$G$4,$S1149-4,0))</f>
        <v/>
      </c>
      <c r="I1149" s="248" t="str">
        <f ca="1">IF(ISERROR($S1149),"",OFFSET('Smelter Reference List'!$H$4,$S1149-4,0))</f>
        <v/>
      </c>
      <c r="J1149" s="248" t="str">
        <f ca="1">IF(ISERROR($S1149),"",OFFSET('Smelter Reference List'!$I$4,$S1149-4,0))</f>
        <v/>
      </c>
      <c r="K1149" s="245"/>
      <c r="L1149" s="245"/>
      <c r="M1149" s="245"/>
      <c r="N1149" s="245"/>
      <c r="O1149" s="245"/>
      <c r="P1149" s="245"/>
      <c r="Q1149" s="246"/>
      <c r="R1149" s="233"/>
      <c r="S1149" s="234" t="e">
        <f>IF(C1149="",NA(),MATCH($B1149&amp;$C1149,'Smelter Reference List'!$J:$J,0))</f>
        <v>#N/A</v>
      </c>
      <c r="T1149" s="235"/>
      <c r="U1149" s="235">
        <f t="shared" ca="1" si="36"/>
        <v>0</v>
      </c>
      <c r="V1149" s="235"/>
      <c r="W1149" s="235"/>
      <c r="Y1149" s="228" t="str">
        <f t="shared" si="37"/>
        <v/>
      </c>
    </row>
    <row r="1150" spans="1:25" s="228" customFormat="1" ht="20.25">
      <c r="A1150" s="257"/>
      <c r="B1150" s="232" t="str">
        <f>IF(LEN(A1150)=0,"",INDEX('Smelter Reference List'!$A:$A,MATCH($A1150,'Smelter Reference List'!$E:$E,0)))</f>
        <v/>
      </c>
      <c r="C1150" s="297" t="str">
        <f>IF(LEN(A1150)=0,"",INDEX('Smelter Reference List'!$C:$C,MATCH($A1150,'Smelter Reference List'!$E:$E,0)))</f>
        <v/>
      </c>
      <c r="D1150" s="161" t="str">
        <f ca="1">IF(ISERROR($S1150),"",OFFSET('Smelter Reference List'!$C$4,$S1150-4,0)&amp;"")</f>
        <v/>
      </c>
      <c r="E1150" s="161" t="str">
        <f ca="1">IF(ISERROR($S1150),"",OFFSET('Smelter Reference List'!$D$4,$S1150-4,0)&amp;"")</f>
        <v/>
      </c>
      <c r="F1150" s="161" t="str">
        <f ca="1">IF(ISERROR($S1150),"",OFFSET('Smelter Reference List'!$E$4,$S1150-4,0))</f>
        <v/>
      </c>
      <c r="G1150" s="161" t="str">
        <f ca="1">IF(C1150=$U$4,"Enter smelter details", IF(ISERROR($S1150),"",OFFSET('Smelter Reference List'!$F$4,$S1150-4,0)))</f>
        <v/>
      </c>
      <c r="H1150" s="247" t="str">
        <f ca="1">IF(ISERROR($S1150),"",OFFSET('Smelter Reference List'!$G$4,$S1150-4,0))</f>
        <v/>
      </c>
      <c r="I1150" s="248" t="str">
        <f ca="1">IF(ISERROR($S1150),"",OFFSET('Smelter Reference List'!$H$4,$S1150-4,0))</f>
        <v/>
      </c>
      <c r="J1150" s="248" t="str">
        <f ca="1">IF(ISERROR($S1150),"",OFFSET('Smelter Reference List'!$I$4,$S1150-4,0))</f>
        <v/>
      </c>
      <c r="K1150" s="245"/>
      <c r="L1150" s="245"/>
      <c r="M1150" s="245"/>
      <c r="N1150" s="245"/>
      <c r="O1150" s="245"/>
      <c r="P1150" s="245"/>
      <c r="Q1150" s="246"/>
      <c r="R1150" s="233"/>
      <c r="S1150" s="234" t="e">
        <f>IF(C1150="",NA(),MATCH($B1150&amp;$C1150,'Smelter Reference List'!$J:$J,0))</f>
        <v>#N/A</v>
      </c>
      <c r="T1150" s="235"/>
      <c r="U1150" s="235">
        <f t="shared" ca="1" si="36"/>
        <v>0</v>
      </c>
      <c r="V1150" s="235"/>
      <c r="W1150" s="235"/>
      <c r="Y1150" s="228" t="str">
        <f t="shared" si="37"/>
        <v/>
      </c>
    </row>
    <row r="1151" spans="1:25" s="228" customFormat="1" ht="20.25">
      <c r="A1151" s="257"/>
      <c r="B1151" s="232" t="str">
        <f>IF(LEN(A1151)=0,"",INDEX('Smelter Reference List'!$A:$A,MATCH($A1151,'Smelter Reference List'!$E:$E,0)))</f>
        <v/>
      </c>
      <c r="C1151" s="297" t="str">
        <f>IF(LEN(A1151)=0,"",INDEX('Smelter Reference List'!$C:$C,MATCH($A1151,'Smelter Reference List'!$E:$E,0)))</f>
        <v/>
      </c>
      <c r="D1151" s="161" t="str">
        <f ca="1">IF(ISERROR($S1151),"",OFFSET('Smelter Reference List'!$C$4,$S1151-4,0)&amp;"")</f>
        <v/>
      </c>
      <c r="E1151" s="161" t="str">
        <f ca="1">IF(ISERROR($S1151),"",OFFSET('Smelter Reference List'!$D$4,$S1151-4,0)&amp;"")</f>
        <v/>
      </c>
      <c r="F1151" s="161" t="str">
        <f ca="1">IF(ISERROR($S1151),"",OFFSET('Smelter Reference List'!$E$4,$S1151-4,0))</f>
        <v/>
      </c>
      <c r="G1151" s="161" t="str">
        <f ca="1">IF(C1151=$U$4,"Enter smelter details", IF(ISERROR($S1151),"",OFFSET('Smelter Reference List'!$F$4,$S1151-4,0)))</f>
        <v/>
      </c>
      <c r="H1151" s="247" t="str">
        <f ca="1">IF(ISERROR($S1151),"",OFFSET('Smelter Reference List'!$G$4,$S1151-4,0))</f>
        <v/>
      </c>
      <c r="I1151" s="248" t="str">
        <f ca="1">IF(ISERROR($S1151),"",OFFSET('Smelter Reference List'!$H$4,$S1151-4,0))</f>
        <v/>
      </c>
      <c r="J1151" s="248" t="str">
        <f ca="1">IF(ISERROR($S1151),"",OFFSET('Smelter Reference List'!$I$4,$S1151-4,0))</f>
        <v/>
      </c>
      <c r="K1151" s="245"/>
      <c r="L1151" s="245"/>
      <c r="M1151" s="245"/>
      <c r="N1151" s="245"/>
      <c r="O1151" s="245"/>
      <c r="P1151" s="245"/>
      <c r="Q1151" s="246"/>
      <c r="R1151" s="233"/>
      <c r="S1151" s="234" t="e">
        <f>IF(C1151="",NA(),MATCH($B1151&amp;$C1151,'Smelter Reference List'!$J:$J,0))</f>
        <v>#N/A</v>
      </c>
      <c r="T1151" s="235"/>
      <c r="U1151" s="235">
        <f t="shared" ca="1" si="36"/>
        <v>0</v>
      </c>
      <c r="V1151" s="235"/>
      <c r="W1151" s="235"/>
      <c r="Y1151" s="228" t="str">
        <f t="shared" si="37"/>
        <v/>
      </c>
    </row>
    <row r="1152" spans="1:25" s="228" customFormat="1" ht="20.25">
      <c r="A1152" s="257"/>
      <c r="B1152" s="232" t="str">
        <f>IF(LEN(A1152)=0,"",INDEX('Smelter Reference List'!$A:$A,MATCH($A1152,'Smelter Reference List'!$E:$E,0)))</f>
        <v/>
      </c>
      <c r="C1152" s="297" t="str">
        <f>IF(LEN(A1152)=0,"",INDEX('Smelter Reference List'!$C:$C,MATCH($A1152,'Smelter Reference List'!$E:$E,0)))</f>
        <v/>
      </c>
      <c r="D1152" s="161" t="str">
        <f ca="1">IF(ISERROR($S1152),"",OFFSET('Smelter Reference List'!$C$4,$S1152-4,0)&amp;"")</f>
        <v/>
      </c>
      <c r="E1152" s="161" t="str">
        <f ca="1">IF(ISERROR($S1152),"",OFFSET('Smelter Reference List'!$D$4,$S1152-4,0)&amp;"")</f>
        <v/>
      </c>
      <c r="F1152" s="161" t="str">
        <f ca="1">IF(ISERROR($S1152),"",OFFSET('Smelter Reference List'!$E$4,$S1152-4,0))</f>
        <v/>
      </c>
      <c r="G1152" s="161" t="str">
        <f ca="1">IF(C1152=$U$4,"Enter smelter details", IF(ISERROR($S1152),"",OFFSET('Smelter Reference List'!$F$4,$S1152-4,0)))</f>
        <v/>
      </c>
      <c r="H1152" s="247" t="str">
        <f ca="1">IF(ISERROR($S1152),"",OFFSET('Smelter Reference List'!$G$4,$S1152-4,0))</f>
        <v/>
      </c>
      <c r="I1152" s="248" t="str">
        <f ca="1">IF(ISERROR($S1152),"",OFFSET('Smelter Reference List'!$H$4,$S1152-4,0))</f>
        <v/>
      </c>
      <c r="J1152" s="248" t="str">
        <f ca="1">IF(ISERROR($S1152),"",OFFSET('Smelter Reference List'!$I$4,$S1152-4,0))</f>
        <v/>
      </c>
      <c r="K1152" s="245"/>
      <c r="L1152" s="245"/>
      <c r="M1152" s="245"/>
      <c r="N1152" s="245"/>
      <c r="O1152" s="245"/>
      <c r="P1152" s="245"/>
      <c r="Q1152" s="246"/>
      <c r="R1152" s="233"/>
      <c r="S1152" s="234" t="e">
        <f>IF(C1152="",NA(),MATCH($B1152&amp;$C1152,'Smelter Reference List'!$J:$J,0))</f>
        <v>#N/A</v>
      </c>
      <c r="T1152" s="235"/>
      <c r="U1152" s="235">
        <f t="shared" ca="1" si="36"/>
        <v>0</v>
      </c>
      <c r="V1152" s="235"/>
      <c r="W1152" s="235"/>
      <c r="Y1152" s="228" t="str">
        <f t="shared" si="37"/>
        <v/>
      </c>
    </row>
    <row r="1153" spans="1:25" s="228" customFormat="1" ht="20.25">
      <c r="A1153" s="257"/>
      <c r="B1153" s="232" t="str">
        <f>IF(LEN(A1153)=0,"",INDEX('Smelter Reference List'!$A:$A,MATCH($A1153,'Smelter Reference List'!$E:$E,0)))</f>
        <v/>
      </c>
      <c r="C1153" s="297" t="str">
        <f>IF(LEN(A1153)=0,"",INDEX('Smelter Reference List'!$C:$C,MATCH($A1153,'Smelter Reference List'!$E:$E,0)))</f>
        <v/>
      </c>
      <c r="D1153" s="161" t="str">
        <f ca="1">IF(ISERROR($S1153),"",OFFSET('Smelter Reference List'!$C$4,$S1153-4,0)&amp;"")</f>
        <v/>
      </c>
      <c r="E1153" s="161" t="str">
        <f ca="1">IF(ISERROR($S1153),"",OFFSET('Smelter Reference List'!$D$4,$S1153-4,0)&amp;"")</f>
        <v/>
      </c>
      <c r="F1153" s="161" t="str">
        <f ca="1">IF(ISERROR($S1153),"",OFFSET('Smelter Reference List'!$E$4,$S1153-4,0))</f>
        <v/>
      </c>
      <c r="G1153" s="161" t="str">
        <f ca="1">IF(C1153=$U$4,"Enter smelter details", IF(ISERROR($S1153),"",OFFSET('Smelter Reference List'!$F$4,$S1153-4,0)))</f>
        <v/>
      </c>
      <c r="H1153" s="247" t="str">
        <f ca="1">IF(ISERROR($S1153),"",OFFSET('Smelter Reference List'!$G$4,$S1153-4,0))</f>
        <v/>
      </c>
      <c r="I1153" s="248" t="str">
        <f ca="1">IF(ISERROR($S1153),"",OFFSET('Smelter Reference List'!$H$4,$S1153-4,0))</f>
        <v/>
      </c>
      <c r="J1153" s="248" t="str">
        <f ca="1">IF(ISERROR($S1153),"",OFFSET('Smelter Reference List'!$I$4,$S1153-4,0))</f>
        <v/>
      </c>
      <c r="K1153" s="245"/>
      <c r="L1153" s="245"/>
      <c r="M1153" s="245"/>
      <c r="N1153" s="245"/>
      <c r="O1153" s="245"/>
      <c r="P1153" s="245"/>
      <c r="Q1153" s="246"/>
      <c r="R1153" s="233"/>
      <c r="S1153" s="234" t="e">
        <f>IF(C1153="",NA(),MATCH($B1153&amp;$C1153,'Smelter Reference List'!$J:$J,0))</f>
        <v>#N/A</v>
      </c>
      <c r="T1153" s="235"/>
      <c r="U1153" s="235">
        <f t="shared" ca="1" si="36"/>
        <v>0</v>
      </c>
      <c r="V1153" s="235"/>
      <c r="W1153" s="235"/>
      <c r="Y1153" s="228" t="str">
        <f t="shared" si="37"/>
        <v/>
      </c>
    </row>
    <row r="1154" spans="1:25" s="228" customFormat="1" ht="20.25">
      <c r="A1154" s="257"/>
      <c r="B1154" s="232" t="str">
        <f>IF(LEN(A1154)=0,"",INDEX('Smelter Reference List'!$A:$A,MATCH($A1154,'Smelter Reference List'!$E:$E,0)))</f>
        <v/>
      </c>
      <c r="C1154" s="297" t="str">
        <f>IF(LEN(A1154)=0,"",INDEX('Smelter Reference List'!$C:$C,MATCH($A1154,'Smelter Reference List'!$E:$E,0)))</f>
        <v/>
      </c>
      <c r="D1154" s="161" t="str">
        <f ca="1">IF(ISERROR($S1154),"",OFFSET('Smelter Reference List'!$C$4,$S1154-4,0)&amp;"")</f>
        <v/>
      </c>
      <c r="E1154" s="161" t="str">
        <f ca="1">IF(ISERROR($S1154),"",OFFSET('Smelter Reference List'!$D$4,$S1154-4,0)&amp;"")</f>
        <v/>
      </c>
      <c r="F1154" s="161" t="str">
        <f ca="1">IF(ISERROR($S1154),"",OFFSET('Smelter Reference List'!$E$4,$S1154-4,0))</f>
        <v/>
      </c>
      <c r="G1154" s="161" t="str">
        <f ca="1">IF(C1154=$U$4,"Enter smelter details", IF(ISERROR($S1154),"",OFFSET('Smelter Reference List'!$F$4,$S1154-4,0)))</f>
        <v/>
      </c>
      <c r="H1154" s="247" t="str">
        <f ca="1">IF(ISERROR($S1154),"",OFFSET('Smelter Reference List'!$G$4,$S1154-4,0))</f>
        <v/>
      </c>
      <c r="I1154" s="248" t="str">
        <f ca="1">IF(ISERROR($S1154),"",OFFSET('Smelter Reference List'!$H$4,$S1154-4,0))</f>
        <v/>
      </c>
      <c r="J1154" s="248" t="str">
        <f ca="1">IF(ISERROR($S1154),"",OFFSET('Smelter Reference List'!$I$4,$S1154-4,0))</f>
        <v/>
      </c>
      <c r="K1154" s="245"/>
      <c r="L1154" s="245"/>
      <c r="M1154" s="245"/>
      <c r="N1154" s="245"/>
      <c r="O1154" s="245"/>
      <c r="P1154" s="245"/>
      <c r="Q1154" s="246"/>
      <c r="R1154" s="233"/>
      <c r="S1154" s="234" t="e">
        <f>IF(C1154="",NA(),MATCH($B1154&amp;$C1154,'Smelter Reference List'!$J:$J,0))</f>
        <v>#N/A</v>
      </c>
      <c r="T1154" s="235"/>
      <c r="U1154" s="235">
        <f t="shared" ca="1" si="36"/>
        <v>0</v>
      </c>
      <c r="V1154" s="235"/>
      <c r="W1154" s="235"/>
      <c r="Y1154" s="228" t="str">
        <f t="shared" si="37"/>
        <v/>
      </c>
    </row>
    <row r="1155" spans="1:25" s="228" customFormat="1" ht="20.25">
      <c r="A1155" s="257"/>
      <c r="B1155" s="232" t="str">
        <f>IF(LEN(A1155)=0,"",INDEX('Smelter Reference List'!$A:$A,MATCH($A1155,'Smelter Reference List'!$E:$E,0)))</f>
        <v/>
      </c>
      <c r="C1155" s="297" t="str">
        <f>IF(LEN(A1155)=0,"",INDEX('Smelter Reference List'!$C:$C,MATCH($A1155,'Smelter Reference List'!$E:$E,0)))</f>
        <v/>
      </c>
      <c r="D1155" s="161" t="str">
        <f ca="1">IF(ISERROR($S1155),"",OFFSET('Smelter Reference List'!$C$4,$S1155-4,0)&amp;"")</f>
        <v/>
      </c>
      <c r="E1155" s="161" t="str">
        <f ca="1">IF(ISERROR($S1155),"",OFFSET('Smelter Reference List'!$D$4,$S1155-4,0)&amp;"")</f>
        <v/>
      </c>
      <c r="F1155" s="161" t="str">
        <f ca="1">IF(ISERROR($S1155),"",OFFSET('Smelter Reference List'!$E$4,$S1155-4,0))</f>
        <v/>
      </c>
      <c r="G1155" s="161" t="str">
        <f ca="1">IF(C1155=$U$4,"Enter smelter details", IF(ISERROR($S1155),"",OFFSET('Smelter Reference List'!$F$4,$S1155-4,0)))</f>
        <v/>
      </c>
      <c r="H1155" s="247" t="str">
        <f ca="1">IF(ISERROR($S1155),"",OFFSET('Smelter Reference List'!$G$4,$S1155-4,0))</f>
        <v/>
      </c>
      <c r="I1155" s="248" t="str">
        <f ca="1">IF(ISERROR($S1155),"",OFFSET('Smelter Reference List'!$H$4,$S1155-4,0))</f>
        <v/>
      </c>
      <c r="J1155" s="248" t="str">
        <f ca="1">IF(ISERROR($S1155),"",OFFSET('Smelter Reference List'!$I$4,$S1155-4,0))</f>
        <v/>
      </c>
      <c r="K1155" s="245"/>
      <c r="L1155" s="245"/>
      <c r="M1155" s="245"/>
      <c r="N1155" s="245"/>
      <c r="O1155" s="245"/>
      <c r="P1155" s="245"/>
      <c r="Q1155" s="246"/>
      <c r="R1155" s="233"/>
      <c r="S1155" s="234" t="e">
        <f>IF(C1155="",NA(),MATCH($B1155&amp;$C1155,'Smelter Reference List'!$J:$J,0))</f>
        <v>#N/A</v>
      </c>
      <c r="T1155" s="235"/>
      <c r="U1155" s="235">
        <f t="shared" ca="1" si="36"/>
        <v>0</v>
      </c>
      <c r="V1155" s="235"/>
      <c r="W1155" s="235"/>
      <c r="Y1155" s="228" t="str">
        <f t="shared" si="37"/>
        <v/>
      </c>
    </row>
    <row r="1156" spans="1:25" s="228" customFormat="1" ht="20.25">
      <c r="A1156" s="257"/>
      <c r="B1156" s="232" t="str">
        <f>IF(LEN(A1156)=0,"",INDEX('Smelter Reference List'!$A:$A,MATCH($A1156,'Smelter Reference List'!$E:$E,0)))</f>
        <v/>
      </c>
      <c r="C1156" s="297" t="str">
        <f>IF(LEN(A1156)=0,"",INDEX('Smelter Reference List'!$C:$C,MATCH($A1156,'Smelter Reference List'!$E:$E,0)))</f>
        <v/>
      </c>
      <c r="D1156" s="161" t="str">
        <f ca="1">IF(ISERROR($S1156),"",OFFSET('Smelter Reference List'!$C$4,$S1156-4,0)&amp;"")</f>
        <v/>
      </c>
      <c r="E1156" s="161" t="str">
        <f ca="1">IF(ISERROR($S1156),"",OFFSET('Smelter Reference List'!$D$4,$S1156-4,0)&amp;"")</f>
        <v/>
      </c>
      <c r="F1156" s="161" t="str">
        <f ca="1">IF(ISERROR($S1156),"",OFFSET('Smelter Reference List'!$E$4,$S1156-4,0))</f>
        <v/>
      </c>
      <c r="G1156" s="161" t="str">
        <f ca="1">IF(C1156=$U$4,"Enter smelter details", IF(ISERROR($S1156),"",OFFSET('Smelter Reference List'!$F$4,$S1156-4,0)))</f>
        <v/>
      </c>
      <c r="H1156" s="247" t="str">
        <f ca="1">IF(ISERROR($S1156),"",OFFSET('Smelter Reference List'!$G$4,$S1156-4,0))</f>
        <v/>
      </c>
      <c r="I1156" s="248" t="str">
        <f ca="1">IF(ISERROR($S1156),"",OFFSET('Smelter Reference List'!$H$4,$S1156-4,0))</f>
        <v/>
      </c>
      <c r="J1156" s="248" t="str">
        <f ca="1">IF(ISERROR($S1156),"",OFFSET('Smelter Reference List'!$I$4,$S1156-4,0))</f>
        <v/>
      </c>
      <c r="K1156" s="245"/>
      <c r="L1156" s="245"/>
      <c r="M1156" s="245"/>
      <c r="N1156" s="245"/>
      <c r="O1156" s="245"/>
      <c r="P1156" s="245"/>
      <c r="Q1156" s="246"/>
      <c r="R1156" s="233"/>
      <c r="S1156" s="234" t="e">
        <f>IF(C1156="",NA(),MATCH($B1156&amp;$C1156,'Smelter Reference List'!$J:$J,0))</f>
        <v>#N/A</v>
      </c>
      <c r="T1156" s="235"/>
      <c r="U1156" s="235">
        <f t="shared" ca="1" si="36"/>
        <v>0</v>
      </c>
      <c r="V1156" s="235"/>
      <c r="W1156" s="235"/>
      <c r="Y1156" s="228" t="str">
        <f t="shared" si="37"/>
        <v/>
      </c>
    </row>
    <row r="1157" spans="1:25" s="228" customFormat="1" ht="20.25">
      <c r="A1157" s="257"/>
      <c r="B1157" s="232" t="str">
        <f>IF(LEN(A1157)=0,"",INDEX('Smelter Reference List'!$A:$A,MATCH($A1157,'Smelter Reference List'!$E:$E,0)))</f>
        <v/>
      </c>
      <c r="C1157" s="297" t="str">
        <f>IF(LEN(A1157)=0,"",INDEX('Smelter Reference List'!$C:$C,MATCH($A1157,'Smelter Reference List'!$E:$E,0)))</f>
        <v/>
      </c>
      <c r="D1157" s="161" t="str">
        <f ca="1">IF(ISERROR($S1157),"",OFFSET('Smelter Reference List'!$C$4,$S1157-4,0)&amp;"")</f>
        <v/>
      </c>
      <c r="E1157" s="161" t="str">
        <f ca="1">IF(ISERROR($S1157),"",OFFSET('Smelter Reference List'!$D$4,$S1157-4,0)&amp;"")</f>
        <v/>
      </c>
      <c r="F1157" s="161" t="str">
        <f ca="1">IF(ISERROR($S1157),"",OFFSET('Smelter Reference List'!$E$4,$S1157-4,0))</f>
        <v/>
      </c>
      <c r="G1157" s="161" t="str">
        <f ca="1">IF(C1157=$U$4,"Enter smelter details", IF(ISERROR($S1157),"",OFFSET('Smelter Reference List'!$F$4,$S1157-4,0)))</f>
        <v/>
      </c>
      <c r="H1157" s="247" t="str">
        <f ca="1">IF(ISERROR($S1157),"",OFFSET('Smelter Reference List'!$G$4,$S1157-4,0))</f>
        <v/>
      </c>
      <c r="I1157" s="248" t="str">
        <f ca="1">IF(ISERROR($S1157),"",OFFSET('Smelter Reference List'!$H$4,$S1157-4,0))</f>
        <v/>
      </c>
      <c r="J1157" s="248" t="str">
        <f ca="1">IF(ISERROR($S1157),"",OFFSET('Smelter Reference List'!$I$4,$S1157-4,0))</f>
        <v/>
      </c>
      <c r="K1157" s="245"/>
      <c r="L1157" s="245"/>
      <c r="M1157" s="245"/>
      <c r="N1157" s="245"/>
      <c r="O1157" s="245"/>
      <c r="P1157" s="245"/>
      <c r="Q1157" s="246"/>
      <c r="R1157" s="233"/>
      <c r="S1157" s="234" t="e">
        <f>IF(C1157="",NA(),MATCH($B1157&amp;$C1157,'Smelter Reference List'!$J:$J,0))</f>
        <v>#N/A</v>
      </c>
      <c r="T1157" s="235"/>
      <c r="U1157" s="235">
        <f t="shared" ca="1" si="36"/>
        <v>0</v>
      </c>
      <c r="V1157" s="235"/>
      <c r="W1157" s="235"/>
      <c r="Y1157" s="228" t="str">
        <f t="shared" si="37"/>
        <v/>
      </c>
    </row>
    <row r="1158" spans="1:25" s="228" customFormat="1" ht="20.25">
      <c r="A1158" s="257"/>
      <c r="B1158" s="232" t="str">
        <f>IF(LEN(A1158)=0,"",INDEX('Smelter Reference List'!$A:$A,MATCH($A1158,'Smelter Reference List'!$E:$E,0)))</f>
        <v/>
      </c>
      <c r="C1158" s="297" t="str">
        <f>IF(LEN(A1158)=0,"",INDEX('Smelter Reference List'!$C:$C,MATCH($A1158,'Smelter Reference List'!$E:$E,0)))</f>
        <v/>
      </c>
      <c r="D1158" s="161" t="str">
        <f ca="1">IF(ISERROR($S1158),"",OFFSET('Smelter Reference List'!$C$4,$S1158-4,0)&amp;"")</f>
        <v/>
      </c>
      <c r="E1158" s="161" t="str">
        <f ca="1">IF(ISERROR($S1158),"",OFFSET('Smelter Reference List'!$D$4,$S1158-4,0)&amp;"")</f>
        <v/>
      </c>
      <c r="F1158" s="161" t="str">
        <f ca="1">IF(ISERROR($S1158),"",OFFSET('Smelter Reference List'!$E$4,$S1158-4,0))</f>
        <v/>
      </c>
      <c r="G1158" s="161" t="str">
        <f ca="1">IF(C1158=$U$4,"Enter smelter details", IF(ISERROR($S1158),"",OFFSET('Smelter Reference List'!$F$4,$S1158-4,0)))</f>
        <v/>
      </c>
      <c r="H1158" s="247" t="str">
        <f ca="1">IF(ISERROR($S1158),"",OFFSET('Smelter Reference List'!$G$4,$S1158-4,0))</f>
        <v/>
      </c>
      <c r="I1158" s="248" t="str">
        <f ca="1">IF(ISERROR($S1158),"",OFFSET('Smelter Reference List'!$H$4,$S1158-4,0))</f>
        <v/>
      </c>
      <c r="J1158" s="248" t="str">
        <f ca="1">IF(ISERROR($S1158),"",OFFSET('Smelter Reference List'!$I$4,$S1158-4,0))</f>
        <v/>
      </c>
      <c r="K1158" s="245"/>
      <c r="L1158" s="245"/>
      <c r="M1158" s="245"/>
      <c r="N1158" s="245"/>
      <c r="O1158" s="245"/>
      <c r="P1158" s="245"/>
      <c r="Q1158" s="246"/>
      <c r="R1158" s="233"/>
      <c r="S1158" s="234" t="e">
        <f>IF(C1158="",NA(),MATCH($B1158&amp;$C1158,'Smelter Reference List'!$J:$J,0))</f>
        <v>#N/A</v>
      </c>
      <c r="T1158" s="235"/>
      <c r="U1158" s="235">
        <f t="shared" ca="1" si="36"/>
        <v>0</v>
      </c>
      <c r="V1158" s="235"/>
      <c r="W1158" s="235"/>
      <c r="Y1158" s="228" t="str">
        <f t="shared" si="37"/>
        <v/>
      </c>
    </row>
    <row r="1159" spans="1:25" s="228" customFormat="1" ht="20.25">
      <c r="A1159" s="257"/>
      <c r="B1159" s="232" t="str">
        <f>IF(LEN(A1159)=0,"",INDEX('Smelter Reference List'!$A:$A,MATCH($A1159,'Smelter Reference List'!$E:$E,0)))</f>
        <v/>
      </c>
      <c r="C1159" s="297" t="str">
        <f>IF(LEN(A1159)=0,"",INDEX('Smelter Reference List'!$C:$C,MATCH($A1159,'Smelter Reference List'!$E:$E,0)))</f>
        <v/>
      </c>
      <c r="D1159" s="161" t="str">
        <f ca="1">IF(ISERROR($S1159),"",OFFSET('Smelter Reference List'!$C$4,$S1159-4,0)&amp;"")</f>
        <v/>
      </c>
      <c r="E1159" s="161" t="str">
        <f ca="1">IF(ISERROR($S1159),"",OFFSET('Smelter Reference List'!$D$4,$S1159-4,0)&amp;"")</f>
        <v/>
      </c>
      <c r="F1159" s="161" t="str">
        <f ca="1">IF(ISERROR($S1159),"",OFFSET('Smelter Reference List'!$E$4,$S1159-4,0))</f>
        <v/>
      </c>
      <c r="G1159" s="161" t="str">
        <f ca="1">IF(C1159=$U$4,"Enter smelter details", IF(ISERROR($S1159),"",OFFSET('Smelter Reference List'!$F$4,$S1159-4,0)))</f>
        <v/>
      </c>
      <c r="H1159" s="247" t="str">
        <f ca="1">IF(ISERROR($S1159),"",OFFSET('Smelter Reference List'!$G$4,$S1159-4,0))</f>
        <v/>
      </c>
      <c r="I1159" s="248" t="str">
        <f ca="1">IF(ISERROR($S1159),"",OFFSET('Smelter Reference List'!$H$4,$S1159-4,0))</f>
        <v/>
      </c>
      <c r="J1159" s="248" t="str">
        <f ca="1">IF(ISERROR($S1159),"",OFFSET('Smelter Reference List'!$I$4,$S1159-4,0))</f>
        <v/>
      </c>
      <c r="K1159" s="245"/>
      <c r="L1159" s="245"/>
      <c r="M1159" s="245"/>
      <c r="N1159" s="245"/>
      <c r="O1159" s="245"/>
      <c r="P1159" s="245"/>
      <c r="Q1159" s="246"/>
      <c r="R1159" s="233"/>
      <c r="S1159" s="234" t="e">
        <f>IF(C1159="",NA(),MATCH($B1159&amp;$C1159,'Smelter Reference List'!$J:$J,0))</f>
        <v>#N/A</v>
      </c>
      <c r="T1159" s="235"/>
      <c r="U1159" s="235">
        <f t="shared" ca="1" si="36"/>
        <v>0</v>
      </c>
      <c r="V1159" s="235"/>
      <c r="W1159" s="235"/>
      <c r="Y1159" s="228" t="str">
        <f t="shared" si="37"/>
        <v/>
      </c>
    </row>
    <row r="1160" spans="1:25" s="228" customFormat="1" ht="20.25">
      <c r="A1160" s="257"/>
      <c r="B1160" s="232" t="str">
        <f>IF(LEN(A1160)=0,"",INDEX('Smelter Reference List'!$A:$A,MATCH($A1160,'Smelter Reference List'!$E:$E,0)))</f>
        <v/>
      </c>
      <c r="C1160" s="297" t="str">
        <f>IF(LEN(A1160)=0,"",INDEX('Smelter Reference List'!$C:$C,MATCH($A1160,'Smelter Reference List'!$E:$E,0)))</f>
        <v/>
      </c>
      <c r="D1160" s="161" t="str">
        <f ca="1">IF(ISERROR($S1160),"",OFFSET('Smelter Reference List'!$C$4,$S1160-4,0)&amp;"")</f>
        <v/>
      </c>
      <c r="E1160" s="161" t="str">
        <f ca="1">IF(ISERROR($S1160),"",OFFSET('Smelter Reference List'!$D$4,$S1160-4,0)&amp;"")</f>
        <v/>
      </c>
      <c r="F1160" s="161" t="str">
        <f ca="1">IF(ISERROR($S1160),"",OFFSET('Smelter Reference List'!$E$4,$S1160-4,0))</f>
        <v/>
      </c>
      <c r="G1160" s="161" t="str">
        <f ca="1">IF(C1160=$U$4,"Enter smelter details", IF(ISERROR($S1160),"",OFFSET('Smelter Reference List'!$F$4,$S1160-4,0)))</f>
        <v/>
      </c>
      <c r="H1160" s="247" t="str">
        <f ca="1">IF(ISERROR($S1160),"",OFFSET('Smelter Reference List'!$G$4,$S1160-4,0))</f>
        <v/>
      </c>
      <c r="I1160" s="248" t="str">
        <f ca="1">IF(ISERROR($S1160),"",OFFSET('Smelter Reference List'!$H$4,$S1160-4,0))</f>
        <v/>
      </c>
      <c r="J1160" s="248" t="str">
        <f ca="1">IF(ISERROR($S1160),"",OFFSET('Smelter Reference List'!$I$4,$S1160-4,0))</f>
        <v/>
      </c>
      <c r="K1160" s="245"/>
      <c r="L1160" s="245"/>
      <c r="M1160" s="245"/>
      <c r="N1160" s="245"/>
      <c r="O1160" s="245"/>
      <c r="P1160" s="245"/>
      <c r="Q1160" s="246"/>
      <c r="R1160" s="233"/>
      <c r="S1160" s="234" t="e">
        <f>IF(C1160="",NA(),MATCH($B1160&amp;$C1160,'Smelter Reference List'!$J:$J,0))</f>
        <v>#N/A</v>
      </c>
      <c r="T1160" s="235"/>
      <c r="U1160" s="235">
        <f t="shared" ca="1" si="36"/>
        <v>0</v>
      </c>
      <c r="V1160" s="235"/>
      <c r="W1160" s="235"/>
      <c r="Y1160" s="228" t="str">
        <f t="shared" si="37"/>
        <v/>
      </c>
    </row>
    <row r="1161" spans="1:25" s="228" customFormat="1" ht="20.25">
      <c r="A1161" s="257"/>
      <c r="B1161" s="232" t="str">
        <f>IF(LEN(A1161)=0,"",INDEX('Smelter Reference List'!$A:$A,MATCH($A1161,'Smelter Reference List'!$E:$E,0)))</f>
        <v/>
      </c>
      <c r="C1161" s="297" t="str">
        <f>IF(LEN(A1161)=0,"",INDEX('Smelter Reference List'!$C:$C,MATCH($A1161,'Smelter Reference List'!$E:$E,0)))</f>
        <v/>
      </c>
      <c r="D1161" s="161" t="str">
        <f ca="1">IF(ISERROR($S1161),"",OFFSET('Smelter Reference List'!$C$4,$S1161-4,0)&amp;"")</f>
        <v/>
      </c>
      <c r="E1161" s="161" t="str">
        <f ca="1">IF(ISERROR($S1161),"",OFFSET('Smelter Reference List'!$D$4,$S1161-4,0)&amp;"")</f>
        <v/>
      </c>
      <c r="F1161" s="161" t="str">
        <f ca="1">IF(ISERROR($S1161),"",OFFSET('Smelter Reference List'!$E$4,$S1161-4,0))</f>
        <v/>
      </c>
      <c r="G1161" s="161" t="str">
        <f ca="1">IF(C1161=$U$4,"Enter smelter details", IF(ISERROR($S1161),"",OFFSET('Smelter Reference List'!$F$4,$S1161-4,0)))</f>
        <v/>
      </c>
      <c r="H1161" s="247" t="str">
        <f ca="1">IF(ISERROR($S1161),"",OFFSET('Smelter Reference List'!$G$4,$S1161-4,0))</f>
        <v/>
      </c>
      <c r="I1161" s="248" t="str">
        <f ca="1">IF(ISERROR($S1161),"",OFFSET('Smelter Reference List'!$H$4,$S1161-4,0))</f>
        <v/>
      </c>
      <c r="J1161" s="248" t="str">
        <f ca="1">IF(ISERROR($S1161),"",OFFSET('Smelter Reference List'!$I$4,$S1161-4,0))</f>
        <v/>
      </c>
      <c r="K1161" s="245"/>
      <c r="L1161" s="245"/>
      <c r="M1161" s="245"/>
      <c r="N1161" s="245"/>
      <c r="O1161" s="245"/>
      <c r="P1161" s="245"/>
      <c r="Q1161" s="246"/>
      <c r="R1161" s="233"/>
      <c r="S1161" s="234" t="e">
        <f>IF(C1161="",NA(),MATCH($B1161&amp;$C1161,'Smelter Reference List'!$J:$J,0))</f>
        <v>#N/A</v>
      </c>
      <c r="T1161" s="235"/>
      <c r="U1161" s="235">
        <f t="shared" ca="1" si="36"/>
        <v>0</v>
      </c>
      <c r="V1161" s="235"/>
      <c r="W1161" s="235"/>
      <c r="Y1161" s="228" t="str">
        <f t="shared" si="37"/>
        <v/>
      </c>
    </row>
    <row r="1162" spans="1:25" s="228" customFormat="1" ht="20.25">
      <c r="A1162" s="257"/>
      <c r="B1162" s="232" t="str">
        <f>IF(LEN(A1162)=0,"",INDEX('Smelter Reference List'!$A:$A,MATCH($A1162,'Smelter Reference List'!$E:$E,0)))</f>
        <v/>
      </c>
      <c r="C1162" s="297" t="str">
        <f>IF(LEN(A1162)=0,"",INDEX('Smelter Reference List'!$C:$C,MATCH($A1162,'Smelter Reference List'!$E:$E,0)))</f>
        <v/>
      </c>
      <c r="D1162" s="161" t="str">
        <f ca="1">IF(ISERROR($S1162),"",OFFSET('Smelter Reference List'!$C$4,$S1162-4,0)&amp;"")</f>
        <v/>
      </c>
      <c r="E1162" s="161" t="str">
        <f ca="1">IF(ISERROR($S1162),"",OFFSET('Smelter Reference List'!$D$4,$S1162-4,0)&amp;"")</f>
        <v/>
      </c>
      <c r="F1162" s="161" t="str">
        <f ca="1">IF(ISERROR($S1162),"",OFFSET('Smelter Reference List'!$E$4,$S1162-4,0))</f>
        <v/>
      </c>
      <c r="G1162" s="161" t="str">
        <f ca="1">IF(C1162=$U$4,"Enter smelter details", IF(ISERROR($S1162),"",OFFSET('Smelter Reference List'!$F$4,$S1162-4,0)))</f>
        <v/>
      </c>
      <c r="H1162" s="247" t="str">
        <f ca="1">IF(ISERROR($S1162),"",OFFSET('Smelter Reference List'!$G$4,$S1162-4,0))</f>
        <v/>
      </c>
      <c r="I1162" s="248" t="str">
        <f ca="1">IF(ISERROR($S1162),"",OFFSET('Smelter Reference List'!$H$4,$S1162-4,0))</f>
        <v/>
      </c>
      <c r="J1162" s="248" t="str">
        <f ca="1">IF(ISERROR($S1162),"",OFFSET('Smelter Reference List'!$I$4,$S1162-4,0))</f>
        <v/>
      </c>
      <c r="K1162" s="245"/>
      <c r="L1162" s="245"/>
      <c r="M1162" s="245"/>
      <c r="N1162" s="245"/>
      <c r="O1162" s="245"/>
      <c r="P1162" s="245"/>
      <c r="Q1162" s="246"/>
      <c r="R1162" s="233"/>
      <c r="S1162" s="234" t="e">
        <f>IF(C1162="",NA(),MATCH($B1162&amp;$C1162,'Smelter Reference List'!$J:$J,0))</f>
        <v>#N/A</v>
      </c>
      <c r="T1162" s="235"/>
      <c r="U1162" s="235">
        <f t="shared" ca="1" si="36"/>
        <v>0</v>
      </c>
      <c r="V1162" s="235"/>
      <c r="W1162" s="235"/>
      <c r="Y1162" s="228" t="str">
        <f t="shared" si="37"/>
        <v/>
      </c>
    </row>
    <row r="1163" spans="1:25" s="228" customFormat="1" ht="20.25">
      <c r="A1163" s="257"/>
      <c r="B1163" s="232" t="str">
        <f>IF(LEN(A1163)=0,"",INDEX('Smelter Reference List'!$A:$A,MATCH($A1163,'Smelter Reference List'!$E:$E,0)))</f>
        <v/>
      </c>
      <c r="C1163" s="297" t="str">
        <f>IF(LEN(A1163)=0,"",INDEX('Smelter Reference List'!$C:$C,MATCH($A1163,'Smelter Reference List'!$E:$E,0)))</f>
        <v/>
      </c>
      <c r="D1163" s="161" t="str">
        <f ca="1">IF(ISERROR($S1163),"",OFFSET('Smelter Reference List'!$C$4,$S1163-4,0)&amp;"")</f>
        <v/>
      </c>
      <c r="E1163" s="161" t="str">
        <f ca="1">IF(ISERROR($S1163),"",OFFSET('Smelter Reference List'!$D$4,$S1163-4,0)&amp;"")</f>
        <v/>
      </c>
      <c r="F1163" s="161" t="str">
        <f ca="1">IF(ISERROR($S1163),"",OFFSET('Smelter Reference List'!$E$4,$S1163-4,0))</f>
        <v/>
      </c>
      <c r="G1163" s="161" t="str">
        <f ca="1">IF(C1163=$U$4,"Enter smelter details", IF(ISERROR($S1163),"",OFFSET('Smelter Reference List'!$F$4,$S1163-4,0)))</f>
        <v/>
      </c>
      <c r="H1163" s="247" t="str">
        <f ca="1">IF(ISERROR($S1163),"",OFFSET('Smelter Reference List'!$G$4,$S1163-4,0))</f>
        <v/>
      </c>
      <c r="I1163" s="248" t="str">
        <f ca="1">IF(ISERROR($S1163),"",OFFSET('Smelter Reference List'!$H$4,$S1163-4,0))</f>
        <v/>
      </c>
      <c r="J1163" s="248" t="str">
        <f ca="1">IF(ISERROR($S1163),"",OFFSET('Smelter Reference List'!$I$4,$S1163-4,0))</f>
        <v/>
      </c>
      <c r="K1163" s="245"/>
      <c r="L1163" s="245"/>
      <c r="M1163" s="245"/>
      <c r="N1163" s="245"/>
      <c r="O1163" s="245"/>
      <c r="P1163" s="245"/>
      <c r="Q1163" s="246"/>
      <c r="R1163" s="233"/>
      <c r="S1163" s="234" t="e">
        <f>IF(C1163="",NA(),MATCH($B1163&amp;$C1163,'Smelter Reference List'!$J:$J,0))</f>
        <v>#N/A</v>
      </c>
      <c r="T1163" s="235"/>
      <c r="U1163" s="235">
        <f t="shared" ca="1" si="36"/>
        <v>0</v>
      </c>
      <c r="V1163" s="235"/>
      <c r="W1163" s="235"/>
      <c r="Y1163" s="228" t="str">
        <f t="shared" si="37"/>
        <v/>
      </c>
    </row>
    <row r="1164" spans="1:25" s="228" customFormat="1" ht="20.25">
      <c r="A1164" s="257"/>
      <c r="B1164" s="232" t="str">
        <f>IF(LEN(A1164)=0,"",INDEX('Smelter Reference List'!$A:$A,MATCH($A1164,'Smelter Reference List'!$E:$E,0)))</f>
        <v/>
      </c>
      <c r="C1164" s="297" t="str">
        <f>IF(LEN(A1164)=0,"",INDEX('Smelter Reference List'!$C:$C,MATCH($A1164,'Smelter Reference List'!$E:$E,0)))</f>
        <v/>
      </c>
      <c r="D1164" s="161" t="str">
        <f ca="1">IF(ISERROR($S1164),"",OFFSET('Smelter Reference List'!$C$4,$S1164-4,0)&amp;"")</f>
        <v/>
      </c>
      <c r="E1164" s="161" t="str">
        <f ca="1">IF(ISERROR($S1164),"",OFFSET('Smelter Reference List'!$D$4,$S1164-4,0)&amp;"")</f>
        <v/>
      </c>
      <c r="F1164" s="161" t="str">
        <f ca="1">IF(ISERROR($S1164),"",OFFSET('Smelter Reference List'!$E$4,$S1164-4,0))</f>
        <v/>
      </c>
      <c r="G1164" s="161" t="str">
        <f ca="1">IF(C1164=$U$4,"Enter smelter details", IF(ISERROR($S1164),"",OFFSET('Smelter Reference List'!$F$4,$S1164-4,0)))</f>
        <v/>
      </c>
      <c r="H1164" s="247" t="str">
        <f ca="1">IF(ISERROR($S1164),"",OFFSET('Smelter Reference List'!$G$4,$S1164-4,0))</f>
        <v/>
      </c>
      <c r="I1164" s="248" t="str">
        <f ca="1">IF(ISERROR($S1164),"",OFFSET('Smelter Reference List'!$H$4,$S1164-4,0))</f>
        <v/>
      </c>
      <c r="J1164" s="248" t="str">
        <f ca="1">IF(ISERROR($S1164),"",OFFSET('Smelter Reference List'!$I$4,$S1164-4,0))</f>
        <v/>
      </c>
      <c r="K1164" s="245"/>
      <c r="L1164" s="245"/>
      <c r="M1164" s="245"/>
      <c r="N1164" s="245"/>
      <c r="O1164" s="245"/>
      <c r="P1164" s="245"/>
      <c r="Q1164" s="246"/>
      <c r="R1164" s="233"/>
      <c r="S1164" s="234" t="e">
        <f>IF(C1164="",NA(),MATCH($B1164&amp;$C1164,'Smelter Reference List'!$J:$J,0))</f>
        <v>#N/A</v>
      </c>
      <c r="T1164" s="235"/>
      <c r="U1164" s="235">
        <f t="shared" ca="1" si="36"/>
        <v>0</v>
      </c>
      <c r="V1164" s="235"/>
      <c r="W1164" s="235"/>
      <c r="Y1164" s="228" t="str">
        <f t="shared" si="37"/>
        <v/>
      </c>
    </row>
    <row r="1165" spans="1:25" s="228" customFormat="1" ht="20.25">
      <c r="A1165" s="257"/>
      <c r="B1165" s="232" t="str">
        <f>IF(LEN(A1165)=0,"",INDEX('Smelter Reference List'!$A:$A,MATCH($A1165,'Smelter Reference List'!$E:$E,0)))</f>
        <v/>
      </c>
      <c r="C1165" s="297" t="str">
        <f>IF(LEN(A1165)=0,"",INDEX('Smelter Reference List'!$C:$C,MATCH($A1165,'Smelter Reference List'!$E:$E,0)))</f>
        <v/>
      </c>
      <c r="D1165" s="161" t="str">
        <f ca="1">IF(ISERROR($S1165),"",OFFSET('Smelter Reference List'!$C$4,$S1165-4,0)&amp;"")</f>
        <v/>
      </c>
      <c r="E1165" s="161" t="str">
        <f ca="1">IF(ISERROR($S1165),"",OFFSET('Smelter Reference List'!$D$4,$S1165-4,0)&amp;"")</f>
        <v/>
      </c>
      <c r="F1165" s="161" t="str">
        <f ca="1">IF(ISERROR($S1165),"",OFFSET('Smelter Reference List'!$E$4,$S1165-4,0))</f>
        <v/>
      </c>
      <c r="G1165" s="161" t="str">
        <f ca="1">IF(C1165=$U$4,"Enter smelter details", IF(ISERROR($S1165),"",OFFSET('Smelter Reference List'!$F$4,$S1165-4,0)))</f>
        <v/>
      </c>
      <c r="H1165" s="247" t="str">
        <f ca="1">IF(ISERROR($S1165),"",OFFSET('Smelter Reference List'!$G$4,$S1165-4,0))</f>
        <v/>
      </c>
      <c r="I1165" s="248" t="str">
        <f ca="1">IF(ISERROR($S1165),"",OFFSET('Smelter Reference List'!$H$4,$S1165-4,0))</f>
        <v/>
      </c>
      <c r="J1165" s="248" t="str">
        <f ca="1">IF(ISERROR($S1165),"",OFFSET('Smelter Reference List'!$I$4,$S1165-4,0))</f>
        <v/>
      </c>
      <c r="K1165" s="245"/>
      <c r="L1165" s="245"/>
      <c r="M1165" s="245"/>
      <c r="N1165" s="245"/>
      <c r="O1165" s="245"/>
      <c r="P1165" s="245"/>
      <c r="Q1165" s="246"/>
      <c r="R1165" s="233"/>
      <c r="S1165" s="234" t="e">
        <f>IF(C1165="",NA(),MATCH($B1165&amp;$C1165,'Smelter Reference List'!$J:$J,0))</f>
        <v>#N/A</v>
      </c>
      <c r="T1165" s="235"/>
      <c r="U1165" s="235">
        <f t="shared" ca="1" si="36"/>
        <v>0</v>
      </c>
      <c r="V1165" s="235"/>
      <c r="W1165" s="235"/>
      <c r="Y1165" s="228" t="str">
        <f t="shared" si="37"/>
        <v/>
      </c>
    </row>
    <row r="1166" spans="1:25" s="228" customFormat="1" ht="20.25">
      <c r="A1166" s="257"/>
      <c r="B1166" s="232" t="str">
        <f>IF(LEN(A1166)=0,"",INDEX('Smelter Reference List'!$A:$A,MATCH($A1166,'Smelter Reference List'!$E:$E,0)))</f>
        <v/>
      </c>
      <c r="C1166" s="297" t="str">
        <f>IF(LEN(A1166)=0,"",INDEX('Smelter Reference List'!$C:$C,MATCH($A1166,'Smelter Reference List'!$E:$E,0)))</f>
        <v/>
      </c>
      <c r="D1166" s="161" t="str">
        <f ca="1">IF(ISERROR($S1166),"",OFFSET('Smelter Reference List'!$C$4,$S1166-4,0)&amp;"")</f>
        <v/>
      </c>
      <c r="E1166" s="161" t="str">
        <f ca="1">IF(ISERROR($S1166),"",OFFSET('Smelter Reference List'!$D$4,$S1166-4,0)&amp;"")</f>
        <v/>
      </c>
      <c r="F1166" s="161" t="str">
        <f ca="1">IF(ISERROR($S1166),"",OFFSET('Smelter Reference List'!$E$4,$S1166-4,0))</f>
        <v/>
      </c>
      <c r="G1166" s="161" t="str">
        <f ca="1">IF(C1166=$U$4,"Enter smelter details", IF(ISERROR($S1166),"",OFFSET('Smelter Reference List'!$F$4,$S1166-4,0)))</f>
        <v/>
      </c>
      <c r="H1166" s="247" t="str">
        <f ca="1">IF(ISERROR($S1166),"",OFFSET('Smelter Reference List'!$G$4,$S1166-4,0))</f>
        <v/>
      </c>
      <c r="I1166" s="248" t="str">
        <f ca="1">IF(ISERROR($S1166),"",OFFSET('Smelter Reference List'!$H$4,$S1166-4,0))</f>
        <v/>
      </c>
      <c r="J1166" s="248" t="str">
        <f ca="1">IF(ISERROR($S1166),"",OFFSET('Smelter Reference List'!$I$4,$S1166-4,0))</f>
        <v/>
      </c>
      <c r="K1166" s="245"/>
      <c r="L1166" s="245"/>
      <c r="M1166" s="245"/>
      <c r="N1166" s="245"/>
      <c r="O1166" s="245"/>
      <c r="P1166" s="245"/>
      <c r="Q1166" s="246"/>
      <c r="R1166" s="233"/>
      <c r="S1166" s="234" t="e">
        <f>IF(C1166="",NA(),MATCH($B1166&amp;$C1166,'Smelter Reference List'!$J:$J,0))</f>
        <v>#N/A</v>
      </c>
      <c r="T1166" s="235"/>
      <c r="U1166" s="235">
        <f t="shared" ca="1" si="36"/>
        <v>0</v>
      </c>
      <c r="V1166" s="235"/>
      <c r="W1166" s="235"/>
      <c r="Y1166" s="228" t="str">
        <f t="shared" si="37"/>
        <v/>
      </c>
    </row>
    <row r="1167" spans="1:25" s="228" customFormat="1" ht="20.25">
      <c r="A1167" s="257"/>
      <c r="B1167" s="232" t="str">
        <f>IF(LEN(A1167)=0,"",INDEX('Smelter Reference List'!$A:$A,MATCH($A1167,'Smelter Reference List'!$E:$E,0)))</f>
        <v/>
      </c>
      <c r="C1167" s="297" t="str">
        <f>IF(LEN(A1167)=0,"",INDEX('Smelter Reference List'!$C:$C,MATCH($A1167,'Smelter Reference List'!$E:$E,0)))</f>
        <v/>
      </c>
      <c r="D1167" s="161" t="str">
        <f ca="1">IF(ISERROR($S1167),"",OFFSET('Smelter Reference List'!$C$4,$S1167-4,0)&amp;"")</f>
        <v/>
      </c>
      <c r="E1167" s="161" t="str">
        <f ca="1">IF(ISERROR($S1167),"",OFFSET('Smelter Reference List'!$D$4,$S1167-4,0)&amp;"")</f>
        <v/>
      </c>
      <c r="F1167" s="161" t="str">
        <f ca="1">IF(ISERROR($S1167),"",OFFSET('Smelter Reference List'!$E$4,$S1167-4,0))</f>
        <v/>
      </c>
      <c r="G1167" s="161" t="str">
        <f ca="1">IF(C1167=$U$4,"Enter smelter details", IF(ISERROR($S1167),"",OFFSET('Smelter Reference List'!$F$4,$S1167-4,0)))</f>
        <v/>
      </c>
      <c r="H1167" s="247" t="str">
        <f ca="1">IF(ISERROR($S1167),"",OFFSET('Smelter Reference List'!$G$4,$S1167-4,0))</f>
        <v/>
      </c>
      <c r="I1167" s="248" t="str">
        <f ca="1">IF(ISERROR($S1167),"",OFFSET('Smelter Reference List'!$H$4,$S1167-4,0))</f>
        <v/>
      </c>
      <c r="J1167" s="248" t="str">
        <f ca="1">IF(ISERROR($S1167),"",OFFSET('Smelter Reference List'!$I$4,$S1167-4,0))</f>
        <v/>
      </c>
      <c r="K1167" s="245"/>
      <c r="L1167" s="245"/>
      <c r="M1167" s="245"/>
      <c r="N1167" s="245"/>
      <c r="O1167" s="245"/>
      <c r="P1167" s="245"/>
      <c r="Q1167" s="246"/>
      <c r="R1167" s="233"/>
      <c r="S1167" s="234" t="e">
        <f>IF(C1167="",NA(),MATCH($B1167&amp;$C1167,'Smelter Reference List'!$J:$J,0))</f>
        <v>#N/A</v>
      </c>
      <c r="T1167" s="235"/>
      <c r="U1167" s="235">
        <f t="shared" ca="1" si="36"/>
        <v>0</v>
      </c>
      <c r="V1167" s="235"/>
      <c r="W1167" s="235"/>
      <c r="Y1167" s="228" t="str">
        <f t="shared" si="37"/>
        <v/>
      </c>
    </row>
    <row r="1168" spans="1:25" s="228" customFormat="1" ht="20.25">
      <c r="A1168" s="257"/>
      <c r="B1168" s="232" t="str">
        <f>IF(LEN(A1168)=0,"",INDEX('Smelter Reference List'!$A:$A,MATCH($A1168,'Smelter Reference List'!$E:$E,0)))</f>
        <v/>
      </c>
      <c r="C1168" s="297" t="str">
        <f>IF(LEN(A1168)=0,"",INDEX('Smelter Reference List'!$C:$C,MATCH($A1168,'Smelter Reference List'!$E:$E,0)))</f>
        <v/>
      </c>
      <c r="D1168" s="161" t="str">
        <f ca="1">IF(ISERROR($S1168),"",OFFSET('Smelter Reference List'!$C$4,$S1168-4,0)&amp;"")</f>
        <v/>
      </c>
      <c r="E1168" s="161" t="str">
        <f ca="1">IF(ISERROR($S1168),"",OFFSET('Smelter Reference List'!$D$4,$S1168-4,0)&amp;"")</f>
        <v/>
      </c>
      <c r="F1168" s="161" t="str">
        <f ca="1">IF(ISERROR($S1168),"",OFFSET('Smelter Reference List'!$E$4,$S1168-4,0))</f>
        <v/>
      </c>
      <c r="G1168" s="161" t="str">
        <f ca="1">IF(C1168=$U$4,"Enter smelter details", IF(ISERROR($S1168),"",OFFSET('Smelter Reference List'!$F$4,$S1168-4,0)))</f>
        <v/>
      </c>
      <c r="H1168" s="247" t="str">
        <f ca="1">IF(ISERROR($S1168),"",OFFSET('Smelter Reference List'!$G$4,$S1168-4,0))</f>
        <v/>
      </c>
      <c r="I1168" s="248" t="str">
        <f ca="1">IF(ISERROR($S1168),"",OFFSET('Smelter Reference List'!$H$4,$S1168-4,0))</f>
        <v/>
      </c>
      <c r="J1168" s="248" t="str">
        <f ca="1">IF(ISERROR($S1168),"",OFFSET('Smelter Reference List'!$I$4,$S1168-4,0))</f>
        <v/>
      </c>
      <c r="K1168" s="245"/>
      <c r="L1168" s="245"/>
      <c r="M1168" s="245"/>
      <c r="N1168" s="245"/>
      <c r="O1168" s="245"/>
      <c r="P1168" s="245"/>
      <c r="Q1168" s="246"/>
      <c r="R1168" s="233"/>
      <c r="S1168" s="234" t="e">
        <f>IF(C1168="",NA(),MATCH($B1168&amp;$C1168,'Smelter Reference List'!$J:$J,0))</f>
        <v>#N/A</v>
      </c>
      <c r="T1168" s="235"/>
      <c r="U1168" s="235">
        <f t="shared" ca="1" si="36"/>
        <v>0</v>
      </c>
      <c r="V1168" s="235"/>
      <c r="W1168" s="235"/>
      <c r="Y1168" s="228" t="str">
        <f t="shared" si="37"/>
        <v/>
      </c>
    </row>
    <row r="1169" spans="1:25" s="228" customFormat="1" ht="20.25">
      <c r="A1169" s="257"/>
      <c r="B1169" s="232" t="str">
        <f>IF(LEN(A1169)=0,"",INDEX('Smelter Reference List'!$A:$A,MATCH($A1169,'Smelter Reference List'!$E:$E,0)))</f>
        <v/>
      </c>
      <c r="C1169" s="297" t="str">
        <f>IF(LEN(A1169)=0,"",INDEX('Smelter Reference List'!$C:$C,MATCH($A1169,'Smelter Reference List'!$E:$E,0)))</f>
        <v/>
      </c>
      <c r="D1169" s="161" t="str">
        <f ca="1">IF(ISERROR($S1169),"",OFFSET('Smelter Reference List'!$C$4,$S1169-4,0)&amp;"")</f>
        <v/>
      </c>
      <c r="E1169" s="161" t="str">
        <f ca="1">IF(ISERROR($S1169),"",OFFSET('Smelter Reference List'!$D$4,$S1169-4,0)&amp;"")</f>
        <v/>
      </c>
      <c r="F1169" s="161" t="str">
        <f ca="1">IF(ISERROR($S1169),"",OFFSET('Smelter Reference List'!$E$4,$S1169-4,0))</f>
        <v/>
      </c>
      <c r="G1169" s="161" t="str">
        <f ca="1">IF(C1169=$U$4,"Enter smelter details", IF(ISERROR($S1169),"",OFFSET('Smelter Reference List'!$F$4,$S1169-4,0)))</f>
        <v/>
      </c>
      <c r="H1169" s="247" t="str">
        <f ca="1">IF(ISERROR($S1169),"",OFFSET('Smelter Reference List'!$G$4,$S1169-4,0))</f>
        <v/>
      </c>
      <c r="I1169" s="248" t="str">
        <f ca="1">IF(ISERROR($S1169),"",OFFSET('Smelter Reference List'!$H$4,$S1169-4,0))</f>
        <v/>
      </c>
      <c r="J1169" s="248" t="str">
        <f ca="1">IF(ISERROR($S1169),"",OFFSET('Smelter Reference List'!$I$4,$S1169-4,0))</f>
        <v/>
      </c>
      <c r="K1169" s="245"/>
      <c r="L1169" s="245"/>
      <c r="M1169" s="245"/>
      <c r="N1169" s="245"/>
      <c r="O1169" s="245"/>
      <c r="P1169" s="245"/>
      <c r="Q1169" s="246"/>
      <c r="R1169" s="233"/>
      <c r="S1169" s="234" t="e">
        <f>IF(C1169="",NA(),MATCH($B1169&amp;$C1169,'Smelter Reference List'!$J:$J,0))</f>
        <v>#N/A</v>
      </c>
      <c r="T1169" s="235"/>
      <c r="U1169" s="235">
        <f t="shared" ca="1" si="36"/>
        <v>0</v>
      </c>
      <c r="V1169" s="235"/>
      <c r="W1169" s="235"/>
      <c r="Y1169" s="228" t="str">
        <f t="shared" si="37"/>
        <v/>
      </c>
    </row>
    <row r="1170" spans="1:25" s="228" customFormat="1" ht="20.25">
      <c r="A1170" s="257"/>
      <c r="B1170" s="232" t="str">
        <f>IF(LEN(A1170)=0,"",INDEX('Smelter Reference List'!$A:$A,MATCH($A1170,'Smelter Reference List'!$E:$E,0)))</f>
        <v/>
      </c>
      <c r="C1170" s="297" t="str">
        <f>IF(LEN(A1170)=0,"",INDEX('Smelter Reference List'!$C:$C,MATCH($A1170,'Smelter Reference List'!$E:$E,0)))</f>
        <v/>
      </c>
      <c r="D1170" s="161" t="str">
        <f ca="1">IF(ISERROR($S1170),"",OFFSET('Smelter Reference List'!$C$4,$S1170-4,0)&amp;"")</f>
        <v/>
      </c>
      <c r="E1170" s="161" t="str">
        <f ca="1">IF(ISERROR($S1170),"",OFFSET('Smelter Reference List'!$D$4,$S1170-4,0)&amp;"")</f>
        <v/>
      </c>
      <c r="F1170" s="161" t="str">
        <f ca="1">IF(ISERROR($S1170),"",OFFSET('Smelter Reference List'!$E$4,$S1170-4,0))</f>
        <v/>
      </c>
      <c r="G1170" s="161" t="str">
        <f ca="1">IF(C1170=$U$4,"Enter smelter details", IF(ISERROR($S1170),"",OFFSET('Smelter Reference List'!$F$4,$S1170-4,0)))</f>
        <v/>
      </c>
      <c r="H1170" s="247" t="str">
        <f ca="1">IF(ISERROR($S1170),"",OFFSET('Smelter Reference List'!$G$4,$S1170-4,0))</f>
        <v/>
      </c>
      <c r="I1170" s="248" t="str">
        <f ca="1">IF(ISERROR($S1170),"",OFFSET('Smelter Reference List'!$H$4,$S1170-4,0))</f>
        <v/>
      </c>
      <c r="J1170" s="248" t="str">
        <f ca="1">IF(ISERROR($S1170),"",OFFSET('Smelter Reference List'!$I$4,$S1170-4,0))</f>
        <v/>
      </c>
      <c r="K1170" s="245"/>
      <c r="L1170" s="245"/>
      <c r="M1170" s="245"/>
      <c r="N1170" s="245"/>
      <c r="O1170" s="245"/>
      <c r="P1170" s="245"/>
      <c r="Q1170" s="246"/>
      <c r="R1170" s="233"/>
      <c r="S1170" s="234" t="e">
        <f>IF(C1170="",NA(),MATCH($B1170&amp;$C1170,'Smelter Reference List'!$J:$J,0))</f>
        <v>#N/A</v>
      </c>
      <c r="T1170" s="235"/>
      <c r="U1170" s="235">
        <f t="shared" ca="1" si="36"/>
        <v>0</v>
      </c>
      <c r="V1170" s="235"/>
      <c r="W1170" s="235"/>
      <c r="Y1170" s="228" t="str">
        <f t="shared" si="37"/>
        <v/>
      </c>
    </row>
    <row r="1171" spans="1:25" s="228" customFormat="1" ht="20.25">
      <c r="A1171" s="257"/>
      <c r="B1171" s="232" t="str">
        <f>IF(LEN(A1171)=0,"",INDEX('Smelter Reference List'!$A:$A,MATCH($A1171,'Smelter Reference List'!$E:$E,0)))</f>
        <v/>
      </c>
      <c r="C1171" s="297" t="str">
        <f>IF(LEN(A1171)=0,"",INDEX('Smelter Reference List'!$C:$C,MATCH($A1171,'Smelter Reference List'!$E:$E,0)))</f>
        <v/>
      </c>
      <c r="D1171" s="161" t="str">
        <f ca="1">IF(ISERROR($S1171),"",OFFSET('Smelter Reference List'!$C$4,$S1171-4,0)&amp;"")</f>
        <v/>
      </c>
      <c r="E1171" s="161" t="str">
        <f ca="1">IF(ISERROR($S1171),"",OFFSET('Smelter Reference List'!$D$4,$S1171-4,0)&amp;"")</f>
        <v/>
      </c>
      <c r="F1171" s="161" t="str">
        <f ca="1">IF(ISERROR($S1171),"",OFFSET('Smelter Reference List'!$E$4,$S1171-4,0))</f>
        <v/>
      </c>
      <c r="G1171" s="161" t="str">
        <f ca="1">IF(C1171=$U$4,"Enter smelter details", IF(ISERROR($S1171),"",OFFSET('Smelter Reference List'!$F$4,$S1171-4,0)))</f>
        <v/>
      </c>
      <c r="H1171" s="247" t="str">
        <f ca="1">IF(ISERROR($S1171),"",OFFSET('Smelter Reference List'!$G$4,$S1171-4,0))</f>
        <v/>
      </c>
      <c r="I1171" s="248" t="str">
        <f ca="1">IF(ISERROR($S1171),"",OFFSET('Smelter Reference List'!$H$4,$S1171-4,0))</f>
        <v/>
      </c>
      <c r="J1171" s="248" t="str">
        <f ca="1">IF(ISERROR($S1171),"",OFFSET('Smelter Reference List'!$I$4,$S1171-4,0))</f>
        <v/>
      </c>
      <c r="K1171" s="245"/>
      <c r="L1171" s="245"/>
      <c r="M1171" s="245"/>
      <c r="N1171" s="245"/>
      <c r="O1171" s="245"/>
      <c r="P1171" s="245"/>
      <c r="Q1171" s="246"/>
      <c r="R1171" s="233"/>
      <c r="S1171" s="234" t="e">
        <f>IF(C1171="",NA(),MATCH($B1171&amp;$C1171,'Smelter Reference List'!$J:$J,0))</f>
        <v>#N/A</v>
      </c>
      <c r="T1171" s="235"/>
      <c r="U1171" s="235">
        <f t="shared" ca="1" si="36"/>
        <v>0</v>
      </c>
      <c r="V1171" s="235"/>
      <c r="W1171" s="235"/>
      <c r="Y1171" s="228" t="str">
        <f t="shared" si="37"/>
        <v/>
      </c>
    </row>
    <row r="1172" spans="1:25" s="228" customFormat="1" ht="20.25">
      <c r="A1172" s="257"/>
      <c r="B1172" s="232" t="str">
        <f>IF(LEN(A1172)=0,"",INDEX('Smelter Reference List'!$A:$A,MATCH($A1172,'Smelter Reference List'!$E:$E,0)))</f>
        <v/>
      </c>
      <c r="C1172" s="297" t="str">
        <f>IF(LEN(A1172)=0,"",INDEX('Smelter Reference List'!$C:$C,MATCH($A1172,'Smelter Reference List'!$E:$E,0)))</f>
        <v/>
      </c>
      <c r="D1172" s="161" t="str">
        <f ca="1">IF(ISERROR($S1172),"",OFFSET('Smelter Reference List'!$C$4,$S1172-4,0)&amp;"")</f>
        <v/>
      </c>
      <c r="E1172" s="161" t="str">
        <f ca="1">IF(ISERROR($S1172),"",OFFSET('Smelter Reference List'!$D$4,$S1172-4,0)&amp;"")</f>
        <v/>
      </c>
      <c r="F1172" s="161" t="str">
        <f ca="1">IF(ISERROR($S1172),"",OFFSET('Smelter Reference List'!$E$4,$S1172-4,0))</f>
        <v/>
      </c>
      <c r="G1172" s="161" t="str">
        <f ca="1">IF(C1172=$U$4,"Enter smelter details", IF(ISERROR($S1172),"",OFFSET('Smelter Reference List'!$F$4,$S1172-4,0)))</f>
        <v/>
      </c>
      <c r="H1172" s="247" t="str">
        <f ca="1">IF(ISERROR($S1172),"",OFFSET('Smelter Reference List'!$G$4,$S1172-4,0))</f>
        <v/>
      </c>
      <c r="I1172" s="248" t="str">
        <f ca="1">IF(ISERROR($S1172),"",OFFSET('Smelter Reference List'!$H$4,$S1172-4,0))</f>
        <v/>
      </c>
      <c r="J1172" s="248" t="str">
        <f ca="1">IF(ISERROR($S1172),"",OFFSET('Smelter Reference List'!$I$4,$S1172-4,0))</f>
        <v/>
      </c>
      <c r="K1172" s="245"/>
      <c r="L1172" s="245"/>
      <c r="M1172" s="245"/>
      <c r="N1172" s="245"/>
      <c r="O1172" s="245"/>
      <c r="P1172" s="245"/>
      <c r="Q1172" s="246"/>
      <c r="R1172" s="233"/>
      <c r="S1172" s="234" t="e">
        <f>IF(C1172="",NA(),MATCH($B1172&amp;$C1172,'Smelter Reference List'!$J:$J,0))</f>
        <v>#N/A</v>
      </c>
      <c r="T1172" s="235"/>
      <c r="U1172" s="235">
        <f t="shared" ca="1" si="36"/>
        <v>0</v>
      </c>
      <c r="V1172" s="235"/>
      <c r="W1172" s="235"/>
      <c r="Y1172" s="228" t="str">
        <f t="shared" si="37"/>
        <v/>
      </c>
    </row>
    <row r="1173" spans="1:25" s="228" customFormat="1" ht="20.25">
      <c r="A1173" s="257"/>
      <c r="B1173" s="232" t="str">
        <f>IF(LEN(A1173)=0,"",INDEX('Smelter Reference List'!$A:$A,MATCH($A1173,'Smelter Reference List'!$E:$E,0)))</f>
        <v/>
      </c>
      <c r="C1173" s="297" t="str">
        <f>IF(LEN(A1173)=0,"",INDEX('Smelter Reference List'!$C:$C,MATCH($A1173,'Smelter Reference List'!$E:$E,0)))</f>
        <v/>
      </c>
      <c r="D1173" s="161" t="str">
        <f ca="1">IF(ISERROR($S1173),"",OFFSET('Smelter Reference List'!$C$4,$S1173-4,0)&amp;"")</f>
        <v/>
      </c>
      <c r="E1173" s="161" t="str">
        <f ca="1">IF(ISERROR($S1173),"",OFFSET('Smelter Reference List'!$D$4,$S1173-4,0)&amp;"")</f>
        <v/>
      </c>
      <c r="F1173" s="161" t="str">
        <f ca="1">IF(ISERROR($S1173),"",OFFSET('Smelter Reference List'!$E$4,$S1173-4,0))</f>
        <v/>
      </c>
      <c r="G1173" s="161" t="str">
        <f ca="1">IF(C1173=$U$4,"Enter smelter details", IF(ISERROR($S1173),"",OFFSET('Smelter Reference List'!$F$4,$S1173-4,0)))</f>
        <v/>
      </c>
      <c r="H1173" s="247" t="str">
        <f ca="1">IF(ISERROR($S1173),"",OFFSET('Smelter Reference List'!$G$4,$S1173-4,0))</f>
        <v/>
      </c>
      <c r="I1173" s="248" t="str">
        <f ca="1">IF(ISERROR($S1173),"",OFFSET('Smelter Reference List'!$H$4,$S1173-4,0))</f>
        <v/>
      </c>
      <c r="J1173" s="248" t="str">
        <f ca="1">IF(ISERROR($S1173),"",OFFSET('Smelter Reference List'!$I$4,$S1173-4,0))</f>
        <v/>
      </c>
      <c r="K1173" s="245"/>
      <c r="L1173" s="245"/>
      <c r="M1173" s="245"/>
      <c r="N1173" s="245"/>
      <c r="O1173" s="245"/>
      <c r="P1173" s="245"/>
      <c r="Q1173" s="246"/>
      <c r="R1173" s="233"/>
      <c r="S1173" s="234" t="e">
        <f>IF(C1173="",NA(),MATCH($B1173&amp;$C1173,'Smelter Reference List'!$J:$J,0))</f>
        <v>#N/A</v>
      </c>
      <c r="T1173" s="235"/>
      <c r="U1173" s="235">
        <f t="shared" ca="1" si="36"/>
        <v>0</v>
      </c>
      <c r="V1173" s="235"/>
      <c r="W1173" s="235"/>
      <c r="Y1173" s="228" t="str">
        <f t="shared" si="37"/>
        <v/>
      </c>
    </row>
    <row r="1174" spans="1:25" s="228" customFormat="1" ht="20.25">
      <c r="A1174" s="257"/>
      <c r="B1174" s="232" t="str">
        <f>IF(LEN(A1174)=0,"",INDEX('Smelter Reference List'!$A:$A,MATCH($A1174,'Smelter Reference List'!$E:$E,0)))</f>
        <v/>
      </c>
      <c r="C1174" s="297" t="str">
        <f>IF(LEN(A1174)=0,"",INDEX('Smelter Reference List'!$C:$C,MATCH($A1174,'Smelter Reference List'!$E:$E,0)))</f>
        <v/>
      </c>
      <c r="D1174" s="161" t="str">
        <f ca="1">IF(ISERROR($S1174),"",OFFSET('Smelter Reference List'!$C$4,$S1174-4,0)&amp;"")</f>
        <v/>
      </c>
      <c r="E1174" s="161" t="str">
        <f ca="1">IF(ISERROR($S1174),"",OFFSET('Smelter Reference List'!$D$4,$S1174-4,0)&amp;"")</f>
        <v/>
      </c>
      <c r="F1174" s="161" t="str">
        <f ca="1">IF(ISERROR($S1174),"",OFFSET('Smelter Reference List'!$E$4,$S1174-4,0))</f>
        <v/>
      </c>
      <c r="G1174" s="161" t="str">
        <f ca="1">IF(C1174=$U$4,"Enter smelter details", IF(ISERROR($S1174),"",OFFSET('Smelter Reference List'!$F$4,$S1174-4,0)))</f>
        <v/>
      </c>
      <c r="H1174" s="247" t="str">
        <f ca="1">IF(ISERROR($S1174),"",OFFSET('Smelter Reference List'!$G$4,$S1174-4,0))</f>
        <v/>
      </c>
      <c r="I1174" s="248" t="str">
        <f ca="1">IF(ISERROR($S1174),"",OFFSET('Smelter Reference List'!$H$4,$S1174-4,0))</f>
        <v/>
      </c>
      <c r="J1174" s="248" t="str">
        <f ca="1">IF(ISERROR($S1174),"",OFFSET('Smelter Reference List'!$I$4,$S1174-4,0))</f>
        <v/>
      </c>
      <c r="K1174" s="245"/>
      <c r="L1174" s="245"/>
      <c r="M1174" s="245"/>
      <c r="N1174" s="245"/>
      <c r="O1174" s="245"/>
      <c r="P1174" s="245"/>
      <c r="Q1174" s="246"/>
      <c r="R1174" s="233"/>
      <c r="S1174" s="234" t="e">
        <f>IF(C1174="",NA(),MATCH($B1174&amp;$C1174,'Smelter Reference List'!$J:$J,0))</f>
        <v>#N/A</v>
      </c>
      <c r="T1174" s="235"/>
      <c r="U1174" s="235">
        <f t="shared" ca="1" si="36"/>
        <v>0</v>
      </c>
      <c r="V1174" s="235"/>
      <c r="W1174" s="235"/>
      <c r="Y1174" s="228" t="str">
        <f t="shared" si="37"/>
        <v/>
      </c>
    </row>
    <row r="1175" spans="1:25" s="228" customFormat="1" ht="20.25">
      <c r="A1175" s="257"/>
      <c r="B1175" s="232" t="str">
        <f>IF(LEN(A1175)=0,"",INDEX('Smelter Reference List'!$A:$A,MATCH($A1175,'Smelter Reference List'!$E:$E,0)))</f>
        <v/>
      </c>
      <c r="C1175" s="297" t="str">
        <f>IF(LEN(A1175)=0,"",INDEX('Smelter Reference List'!$C:$C,MATCH($A1175,'Smelter Reference List'!$E:$E,0)))</f>
        <v/>
      </c>
      <c r="D1175" s="161" t="str">
        <f ca="1">IF(ISERROR($S1175),"",OFFSET('Smelter Reference List'!$C$4,$S1175-4,0)&amp;"")</f>
        <v/>
      </c>
      <c r="E1175" s="161" t="str">
        <f ca="1">IF(ISERROR($S1175),"",OFFSET('Smelter Reference List'!$D$4,$S1175-4,0)&amp;"")</f>
        <v/>
      </c>
      <c r="F1175" s="161" t="str">
        <f ca="1">IF(ISERROR($S1175),"",OFFSET('Smelter Reference List'!$E$4,$S1175-4,0))</f>
        <v/>
      </c>
      <c r="G1175" s="161" t="str">
        <f ca="1">IF(C1175=$U$4,"Enter smelter details", IF(ISERROR($S1175),"",OFFSET('Smelter Reference List'!$F$4,$S1175-4,0)))</f>
        <v/>
      </c>
      <c r="H1175" s="247" t="str">
        <f ca="1">IF(ISERROR($S1175),"",OFFSET('Smelter Reference List'!$G$4,$S1175-4,0))</f>
        <v/>
      </c>
      <c r="I1175" s="248" t="str">
        <f ca="1">IF(ISERROR($S1175),"",OFFSET('Smelter Reference List'!$H$4,$S1175-4,0))</f>
        <v/>
      </c>
      <c r="J1175" s="248" t="str">
        <f ca="1">IF(ISERROR($S1175),"",OFFSET('Smelter Reference List'!$I$4,$S1175-4,0))</f>
        <v/>
      </c>
      <c r="K1175" s="245"/>
      <c r="L1175" s="245"/>
      <c r="M1175" s="245"/>
      <c r="N1175" s="245"/>
      <c r="O1175" s="245"/>
      <c r="P1175" s="245"/>
      <c r="Q1175" s="246"/>
      <c r="R1175" s="233"/>
      <c r="S1175" s="234" t="e">
        <f>IF(C1175="",NA(),MATCH($B1175&amp;$C1175,'Smelter Reference List'!$J:$J,0))</f>
        <v>#N/A</v>
      </c>
      <c r="T1175" s="235"/>
      <c r="U1175" s="235">
        <f t="shared" ca="1" si="36"/>
        <v>0</v>
      </c>
      <c r="V1175" s="235"/>
      <c r="W1175" s="235"/>
      <c r="Y1175" s="228" t="str">
        <f t="shared" si="37"/>
        <v/>
      </c>
    </row>
    <row r="1176" spans="1:25" s="228" customFormat="1" ht="20.25">
      <c r="A1176" s="257"/>
      <c r="B1176" s="232" t="str">
        <f>IF(LEN(A1176)=0,"",INDEX('Smelter Reference List'!$A:$A,MATCH($A1176,'Smelter Reference List'!$E:$E,0)))</f>
        <v/>
      </c>
      <c r="C1176" s="297" t="str">
        <f>IF(LEN(A1176)=0,"",INDEX('Smelter Reference List'!$C:$C,MATCH($A1176,'Smelter Reference List'!$E:$E,0)))</f>
        <v/>
      </c>
      <c r="D1176" s="161" t="str">
        <f ca="1">IF(ISERROR($S1176),"",OFFSET('Smelter Reference List'!$C$4,$S1176-4,0)&amp;"")</f>
        <v/>
      </c>
      <c r="E1176" s="161" t="str">
        <f ca="1">IF(ISERROR($S1176),"",OFFSET('Smelter Reference List'!$D$4,$S1176-4,0)&amp;"")</f>
        <v/>
      </c>
      <c r="F1176" s="161" t="str">
        <f ca="1">IF(ISERROR($S1176),"",OFFSET('Smelter Reference List'!$E$4,$S1176-4,0))</f>
        <v/>
      </c>
      <c r="G1176" s="161" t="str">
        <f ca="1">IF(C1176=$U$4,"Enter smelter details", IF(ISERROR($S1176),"",OFFSET('Smelter Reference List'!$F$4,$S1176-4,0)))</f>
        <v/>
      </c>
      <c r="H1176" s="247" t="str">
        <f ca="1">IF(ISERROR($S1176),"",OFFSET('Smelter Reference List'!$G$4,$S1176-4,0))</f>
        <v/>
      </c>
      <c r="I1176" s="248" t="str">
        <f ca="1">IF(ISERROR($S1176),"",OFFSET('Smelter Reference List'!$H$4,$S1176-4,0))</f>
        <v/>
      </c>
      <c r="J1176" s="248" t="str">
        <f ca="1">IF(ISERROR($S1176),"",OFFSET('Smelter Reference List'!$I$4,$S1176-4,0))</f>
        <v/>
      </c>
      <c r="K1176" s="245"/>
      <c r="L1176" s="245"/>
      <c r="M1176" s="245"/>
      <c r="N1176" s="245"/>
      <c r="O1176" s="245"/>
      <c r="P1176" s="245"/>
      <c r="Q1176" s="246"/>
      <c r="R1176" s="233"/>
      <c r="S1176" s="234" t="e">
        <f>IF(C1176="",NA(),MATCH($B1176&amp;$C1176,'Smelter Reference List'!$J:$J,0))</f>
        <v>#N/A</v>
      </c>
      <c r="T1176" s="235"/>
      <c r="U1176" s="235">
        <f t="shared" ref="U1176:U1239" ca="1" si="38">IF(AND(C1176="Smelter not listed",OR(LEN(D1176)=0,LEN(E1176)=0)),1,0)</f>
        <v>0</v>
      </c>
      <c r="V1176" s="235"/>
      <c r="W1176" s="235"/>
      <c r="Y1176" s="228" t="str">
        <f t="shared" ref="Y1176:Y1239" si="39">B1176&amp;C1176</f>
        <v/>
      </c>
    </row>
    <row r="1177" spans="1:25" s="228" customFormat="1" ht="20.25">
      <c r="A1177" s="257"/>
      <c r="B1177" s="232" t="str">
        <f>IF(LEN(A1177)=0,"",INDEX('Smelter Reference List'!$A:$A,MATCH($A1177,'Smelter Reference List'!$E:$E,0)))</f>
        <v/>
      </c>
      <c r="C1177" s="297" t="str">
        <f>IF(LEN(A1177)=0,"",INDEX('Smelter Reference List'!$C:$C,MATCH($A1177,'Smelter Reference List'!$E:$E,0)))</f>
        <v/>
      </c>
      <c r="D1177" s="161" t="str">
        <f ca="1">IF(ISERROR($S1177),"",OFFSET('Smelter Reference List'!$C$4,$S1177-4,0)&amp;"")</f>
        <v/>
      </c>
      <c r="E1177" s="161" t="str">
        <f ca="1">IF(ISERROR($S1177),"",OFFSET('Smelter Reference List'!$D$4,$S1177-4,0)&amp;"")</f>
        <v/>
      </c>
      <c r="F1177" s="161" t="str">
        <f ca="1">IF(ISERROR($S1177),"",OFFSET('Smelter Reference List'!$E$4,$S1177-4,0))</f>
        <v/>
      </c>
      <c r="G1177" s="161" t="str">
        <f ca="1">IF(C1177=$U$4,"Enter smelter details", IF(ISERROR($S1177),"",OFFSET('Smelter Reference List'!$F$4,$S1177-4,0)))</f>
        <v/>
      </c>
      <c r="H1177" s="247" t="str">
        <f ca="1">IF(ISERROR($S1177),"",OFFSET('Smelter Reference List'!$G$4,$S1177-4,0))</f>
        <v/>
      </c>
      <c r="I1177" s="248" t="str">
        <f ca="1">IF(ISERROR($S1177),"",OFFSET('Smelter Reference List'!$H$4,$S1177-4,0))</f>
        <v/>
      </c>
      <c r="J1177" s="248" t="str">
        <f ca="1">IF(ISERROR($S1177),"",OFFSET('Smelter Reference List'!$I$4,$S1177-4,0))</f>
        <v/>
      </c>
      <c r="K1177" s="245"/>
      <c r="L1177" s="245"/>
      <c r="M1177" s="245"/>
      <c r="N1177" s="245"/>
      <c r="O1177" s="245"/>
      <c r="P1177" s="245"/>
      <c r="Q1177" s="246"/>
      <c r="R1177" s="233"/>
      <c r="S1177" s="234" t="e">
        <f>IF(C1177="",NA(),MATCH($B1177&amp;$C1177,'Smelter Reference List'!$J:$J,0))</f>
        <v>#N/A</v>
      </c>
      <c r="T1177" s="235"/>
      <c r="U1177" s="235">
        <f t="shared" ca="1" si="38"/>
        <v>0</v>
      </c>
      <c r="V1177" s="235"/>
      <c r="W1177" s="235"/>
      <c r="Y1177" s="228" t="str">
        <f t="shared" si="39"/>
        <v/>
      </c>
    </row>
    <row r="1178" spans="1:25" s="228" customFormat="1" ht="20.25">
      <c r="A1178" s="257"/>
      <c r="B1178" s="232" t="str">
        <f>IF(LEN(A1178)=0,"",INDEX('Smelter Reference List'!$A:$A,MATCH($A1178,'Smelter Reference List'!$E:$E,0)))</f>
        <v/>
      </c>
      <c r="C1178" s="297" t="str">
        <f>IF(LEN(A1178)=0,"",INDEX('Smelter Reference List'!$C:$C,MATCH($A1178,'Smelter Reference List'!$E:$E,0)))</f>
        <v/>
      </c>
      <c r="D1178" s="161" t="str">
        <f ca="1">IF(ISERROR($S1178),"",OFFSET('Smelter Reference List'!$C$4,$S1178-4,0)&amp;"")</f>
        <v/>
      </c>
      <c r="E1178" s="161" t="str">
        <f ca="1">IF(ISERROR($S1178),"",OFFSET('Smelter Reference List'!$D$4,$S1178-4,0)&amp;"")</f>
        <v/>
      </c>
      <c r="F1178" s="161" t="str">
        <f ca="1">IF(ISERROR($S1178),"",OFFSET('Smelter Reference List'!$E$4,$S1178-4,0))</f>
        <v/>
      </c>
      <c r="G1178" s="161" t="str">
        <f ca="1">IF(C1178=$U$4,"Enter smelter details", IF(ISERROR($S1178),"",OFFSET('Smelter Reference List'!$F$4,$S1178-4,0)))</f>
        <v/>
      </c>
      <c r="H1178" s="247" t="str">
        <f ca="1">IF(ISERROR($S1178),"",OFFSET('Smelter Reference List'!$G$4,$S1178-4,0))</f>
        <v/>
      </c>
      <c r="I1178" s="248" t="str">
        <f ca="1">IF(ISERROR($S1178),"",OFFSET('Smelter Reference List'!$H$4,$S1178-4,0))</f>
        <v/>
      </c>
      <c r="J1178" s="248" t="str">
        <f ca="1">IF(ISERROR($S1178),"",OFFSET('Smelter Reference List'!$I$4,$S1178-4,0))</f>
        <v/>
      </c>
      <c r="K1178" s="245"/>
      <c r="L1178" s="245"/>
      <c r="M1178" s="245"/>
      <c r="N1178" s="245"/>
      <c r="O1178" s="245"/>
      <c r="P1178" s="245"/>
      <c r="Q1178" s="246"/>
      <c r="R1178" s="233"/>
      <c r="S1178" s="234" t="e">
        <f>IF(C1178="",NA(),MATCH($B1178&amp;$C1178,'Smelter Reference List'!$J:$J,0))</f>
        <v>#N/A</v>
      </c>
      <c r="T1178" s="235"/>
      <c r="U1178" s="235">
        <f t="shared" ca="1" si="38"/>
        <v>0</v>
      </c>
      <c r="V1178" s="235"/>
      <c r="W1178" s="235"/>
      <c r="Y1178" s="228" t="str">
        <f t="shared" si="39"/>
        <v/>
      </c>
    </row>
    <row r="1179" spans="1:25" s="228" customFormat="1" ht="20.25">
      <c r="A1179" s="257"/>
      <c r="B1179" s="232" t="str">
        <f>IF(LEN(A1179)=0,"",INDEX('Smelter Reference List'!$A:$A,MATCH($A1179,'Smelter Reference List'!$E:$E,0)))</f>
        <v/>
      </c>
      <c r="C1179" s="297" t="str">
        <f>IF(LEN(A1179)=0,"",INDEX('Smelter Reference List'!$C:$C,MATCH($A1179,'Smelter Reference List'!$E:$E,0)))</f>
        <v/>
      </c>
      <c r="D1179" s="161" t="str">
        <f ca="1">IF(ISERROR($S1179),"",OFFSET('Smelter Reference List'!$C$4,$S1179-4,0)&amp;"")</f>
        <v/>
      </c>
      <c r="E1179" s="161" t="str">
        <f ca="1">IF(ISERROR($S1179),"",OFFSET('Smelter Reference List'!$D$4,$S1179-4,0)&amp;"")</f>
        <v/>
      </c>
      <c r="F1179" s="161" t="str">
        <f ca="1">IF(ISERROR($S1179),"",OFFSET('Smelter Reference List'!$E$4,$S1179-4,0))</f>
        <v/>
      </c>
      <c r="G1179" s="161" t="str">
        <f ca="1">IF(C1179=$U$4,"Enter smelter details", IF(ISERROR($S1179),"",OFFSET('Smelter Reference List'!$F$4,$S1179-4,0)))</f>
        <v/>
      </c>
      <c r="H1179" s="247" t="str">
        <f ca="1">IF(ISERROR($S1179),"",OFFSET('Smelter Reference List'!$G$4,$S1179-4,0))</f>
        <v/>
      </c>
      <c r="I1179" s="248" t="str">
        <f ca="1">IF(ISERROR($S1179),"",OFFSET('Smelter Reference List'!$H$4,$S1179-4,0))</f>
        <v/>
      </c>
      <c r="J1179" s="248" t="str">
        <f ca="1">IF(ISERROR($S1179),"",OFFSET('Smelter Reference List'!$I$4,$S1179-4,0))</f>
        <v/>
      </c>
      <c r="K1179" s="245"/>
      <c r="L1179" s="245"/>
      <c r="M1179" s="245"/>
      <c r="N1179" s="245"/>
      <c r="O1179" s="245"/>
      <c r="P1179" s="245"/>
      <c r="Q1179" s="246"/>
      <c r="R1179" s="233"/>
      <c r="S1179" s="234" t="e">
        <f>IF(C1179="",NA(),MATCH($B1179&amp;$C1179,'Smelter Reference List'!$J:$J,0))</f>
        <v>#N/A</v>
      </c>
      <c r="T1179" s="235"/>
      <c r="U1179" s="235">
        <f t="shared" ca="1" si="38"/>
        <v>0</v>
      </c>
      <c r="V1179" s="235"/>
      <c r="W1179" s="235"/>
      <c r="Y1179" s="228" t="str">
        <f t="shared" si="39"/>
        <v/>
      </c>
    </row>
    <row r="1180" spans="1:25" s="228" customFormat="1" ht="20.25">
      <c r="A1180" s="257"/>
      <c r="B1180" s="232" t="str">
        <f>IF(LEN(A1180)=0,"",INDEX('Smelter Reference List'!$A:$A,MATCH($A1180,'Smelter Reference List'!$E:$E,0)))</f>
        <v/>
      </c>
      <c r="C1180" s="297" t="str">
        <f>IF(LEN(A1180)=0,"",INDEX('Smelter Reference List'!$C:$C,MATCH($A1180,'Smelter Reference List'!$E:$E,0)))</f>
        <v/>
      </c>
      <c r="D1180" s="161" t="str">
        <f ca="1">IF(ISERROR($S1180),"",OFFSET('Smelter Reference List'!$C$4,$S1180-4,0)&amp;"")</f>
        <v/>
      </c>
      <c r="E1180" s="161" t="str">
        <f ca="1">IF(ISERROR($S1180),"",OFFSET('Smelter Reference List'!$D$4,$S1180-4,0)&amp;"")</f>
        <v/>
      </c>
      <c r="F1180" s="161" t="str">
        <f ca="1">IF(ISERROR($S1180),"",OFFSET('Smelter Reference List'!$E$4,$S1180-4,0))</f>
        <v/>
      </c>
      <c r="G1180" s="161" t="str">
        <f ca="1">IF(C1180=$U$4,"Enter smelter details", IF(ISERROR($S1180),"",OFFSET('Smelter Reference List'!$F$4,$S1180-4,0)))</f>
        <v/>
      </c>
      <c r="H1180" s="247" t="str">
        <f ca="1">IF(ISERROR($S1180),"",OFFSET('Smelter Reference List'!$G$4,$S1180-4,0))</f>
        <v/>
      </c>
      <c r="I1180" s="248" t="str">
        <f ca="1">IF(ISERROR($S1180),"",OFFSET('Smelter Reference List'!$H$4,$S1180-4,0))</f>
        <v/>
      </c>
      <c r="J1180" s="248" t="str">
        <f ca="1">IF(ISERROR($S1180),"",OFFSET('Smelter Reference List'!$I$4,$S1180-4,0))</f>
        <v/>
      </c>
      <c r="K1180" s="245"/>
      <c r="L1180" s="245"/>
      <c r="M1180" s="245"/>
      <c r="N1180" s="245"/>
      <c r="O1180" s="245"/>
      <c r="P1180" s="245"/>
      <c r="Q1180" s="246"/>
      <c r="R1180" s="233"/>
      <c r="S1180" s="234" t="e">
        <f>IF(C1180="",NA(),MATCH($B1180&amp;$C1180,'Smelter Reference List'!$J:$J,0))</f>
        <v>#N/A</v>
      </c>
      <c r="T1180" s="235"/>
      <c r="U1180" s="235">
        <f t="shared" ca="1" si="38"/>
        <v>0</v>
      </c>
      <c r="V1180" s="235"/>
      <c r="W1180" s="235"/>
      <c r="Y1180" s="228" t="str">
        <f t="shared" si="39"/>
        <v/>
      </c>
    </row>
    <row r="1181" spans="1:25" s="228" customFormat="1" ht="20.25">
      <c r="A1181" s="257"/>
      <c r="B1181" s="232" t="str">
        <f>IF(LEN(A1181)=0,"",INDEX('Smelter Reference List'!$A:$A,MATCH($A1181,'Smelter Reference List'!$E:$E,0)))</f>
        <v/>
      </c>
      <c r="C1181" s="297" t="str">
        <f>IF(LEN(A1181)=0,"",INDEX('Smelter Reference List'!$C:$C,MATCH($A1181,'Smelter Reference List'!$E:$E,0)))</f>
        <v/>
      </c>
      <c r="D1181" s="161" t="str">
        <f ca="1">IF(ISERROR($S1181),"",OFFSET('Smelter Reference List'!$C$4,$S1181-4,0)&amp;"")</f>
        <v/>
      </c>
      <c r="E1181" s="161" t="str">
        <f ca="1">IF(ISERROR($S1181),"",OFFSET('Smelter Reference List'!$D$4,$S1181-4,0)&amp;"")</f>
        <v/>
      </c>
      <c r="F1181" s="161" t="str">
        <f ca="1">IF(ISERROR($S1181),"",OFFSET('Smelter Reference List'!$E$4,$S1181-4,0))</f>
        <v/>
      </c>
      <c r="G1181" s="161" t="str">
        <f ca="1">IF(C1181=$U$4,"Enter smelter details", IF(ISERROR($S1181),"",OFFSET('Smelter Reference List'!$F$4,$S1181-4,0)))</f>
        <v/>
      </c>
      <c r="H1181" s="247" t="str">
        <f ca="1">IF(ISERROR($S1181),"",OFFSET('Smelter Reference List'!$G$4,$S1181-4,0))</f>
        <v/>
      </c>
      <c r="I1181" s="248" t="str">
        <f ca="1">IF(ISERROR($S1181),"",OFFSET('Smelter Reference List'!$H$4,$S1181-4,0))</f>
        <v/>
      </c>
      <c r="J1181" s="248" t="str">
        <f ca="1">IF(ISERROR($S1181),"",OFFSET('Smelter Reference List'!$I$4,$S1181-4,0))</f>
        <v/>
      </c>
      <c r="K1181" s="245"/>
      <c r="L1181" s="245"/>
      <c r="M1181" s="245"/>
      <c r="N1181" s="245"/>
      <c r="O1181" s="245"/>
      <c r="P1181" s="245"/>
      <c r="Q1181" s="246"/>
      <c r="R1181" s="233"/>
      <c r="S1181" s="234" t="e">
        <f>IF(C1181="",NA(),MATCH($B1181&amp;$C1181,'Smelter Reference List'!$J:$J,0))</f>
        <v>#N/A</v>
      </c>
      <c r="T1181" s="235"/>
      <c r="U1181" s="235">
        <f t="shared" ca="1" si="38"/>
        <v>0</v>
      </c>
      <c r="V1181" s="235"/>
      <c r="W1181" s="235"/>
      <c r="Y1181" s="228" t="str">
        <f t="shared" si="39"/>
        <v/>
      </c>
    </row>
    <row r="1182" spans="1:25" s="228" customFormat="1" ht="20.25">
      <c r="A1182" s="257"/>
      <c r="B1182" s="232" t="str">
        <f>IF(LEN(A1182)=0,"",INDEX('Smelter Reference List'!$A:$A,MATCH($A1182,'Smelter Reference List'!$E:$E,0)))</f>
        <v/>
      </c>
      <c r="C1182" s="297" t="str">
        <f>IF(LEN(A1182)=0,"",INDEX('Smelter Reference List'!$C:$C,MATCH($A1182,'Smelter Reference List'!$E:$E,0)))</f>
        <v/>
      </c>
      <c r="D1182" s="161" t="str">
        <f ca="1">IF(ISERROR($S1182),"",OFFSET('Smelter Reference List'!$C$4,$S1182-4,0)&amp;"")</f>
        <v/>
      </c>
      <c r="E1182" s="161" t="str">
        <f ca="1">IF(ISERROR($S1182),"",OFFSET('Smelter Reference List'!$D$4,$S1182-4,0)&amp;"")</f>
        <v/>
      </c>
      <c r="F1182" s="161" t="str">
        <f ca="1">IF(ISERROR($S1182),"",OFFSET('Smelter Reference List'!$E$4,$S1182-4,0))</f>
        <v/>
      </c>
      <c r="G1182" s="161" t="str">
        <f ca="1">IF(C1182=$U$4,"Enter smelter details", IF(ISERROR($S1182),"",OFFSET('Smelter Reference List'!$F$4,$S1182-4,0)))</f>
        <v/>
      </c>
      <c r="H1182" s="247" t="str">
        <f ca="1">IF(ISERROR($S1182),"",OFFSET('Smelter Reference List'!$G$4,$S1182-4,0))</f>
        <v/>
      </c>
      <c r="I1182" s="248" t="str">
        <f ca="1">IF(ISERROR($S1182),"",OFFSET('Smelter Reference List'!$H$4,$S1182-4,0))</f>
        <v/>
      </c>
      <c r="J1182" s="248" t="str">
        <f ca="1">IF(ISERROR($S1182),"",OFFSET('Smelter Reference List'!$I$4,$S1182-4,0))</f>
        <v/>
      </c>
      <c r="K1182" s="245"/>
      <c r="L1182" s="245"/>
      <c r="M1182" s="245"/>
      <c r="N1182" s="245"/>
      <c r="O1182" s="245"/>
      <c r="P1182" s="245"/>
      <c r="Q1182" s="246"/>
      <c r="R1182" s="233"/>
      <c r="S1182" s="234" t="e">
        <f>IF(C1182="",NA(),MATCH($B1182&amp;$C1182,'Smelter Reference List'!$J:$J,0))</f>
        <v>#N/A</v>
      </c>
      <c r="T1182" s="235"/>
      <c r="U1182" s="235">
        <f t="shared" ca="1" si="38"/>
        <v>0</v>
      </c>
      <c r="V1182" s="235"/>
      <c r="W1182" s="235"/>
      <c r="Y1182" s="228" t="str">
        <f t="shared" si="39"/>
        <v/>
      </c>
    </row>
    <row r="1183" spans="1:25" s="228" customFormat="1" ht="20.25">
      <c r="A1183" s="257"/>
      <c r="B1183" s="232" t="str">
        <f>IF(LEN(A1183)=0,"",INDEX('Smelter Reference List'!$A:$A,MATCH($A1183,'Smelter Reference List'!$E:$E,0)))</f>
        <v/>
      </c>
      <c r="C1183" s="297" t="str">
        <f>IF(LEN(A1183)=0,"",INDEX('Smelter Reference List'!$C:$C,MATCH($A1183,'Smelter Reference List'!$E:$E,0)))</f>
        <v/>
      </c>
      <c r="D1183" s="161" t="str">
        <f ca="1">IF(ISERROR($S1183),"",OFFSET('Smelter Reference List'!$C$4,$S1183-4,0)&amp;"")</f>
        <v/>
      </c>
      <c r="E1183" s="161" t="str">
        <f ca="1">IF(ISERROR($S1183),"",OFFSET('Smelter Reference List'!$D$4,$S1183-4,0)&amp;"")</f>
        <v/>
      </c>
      <c r="F1183" s="161" t="str">
        <f ca="1">IF(ISERROR($S1183),"",OFFSET('Smelter Reference List'!$E$4,$S1183-4,0))</f>
        <v/>
      </c>
      <c r="G1183" s="161" t="str">
        <f ca="1">IF(C1183=$U$4,"Enter smelter details", IF(ISERROR($S1183),"",OFFSET('Smelter Reference List'!$F$4,$S1183-4,0)))</f>
        <v/>
      </c>
      <c r="H1183" s="247" t="str">
        <f ca="1">IF(ISERROR($S1183),"",OFFSET('Smelter Reference List'!$G$4,$S1183-4,0))</f>
        <v/>
      </c>
      <c r="I1183" s="248" t="str">
        <f ca="1">IF(ISERROR($S1183),"",OFFSET('Smelter Reference List'!$H$4,$S1183-4,0))</f>
        <v/>
      </c>
      <c r="J1183" s="248" t="str">
        <f ca="1">IF(ISERROR($S1183),"",OFFSET('Smelter Reference List'!$I$4,$S1183-4,0))</f>
        <v/>
      </c>
      <c r="K1183" s="245"/>
      <c r="L1183" s="245"/>
      <c r="M1183" s="245"/>
      <c r="N1183" s="245"/>
      <c r="O1183" s="245"/>
      <c r="P1183" s="245"/>
      <c r="Q1183" s="246"/>
      <c r="R1183" s="233"/>
      <c r="S1183" s="234" t="e">
        <f>IF(C1183="",NA(),MATCH($B1183&amp;$C1183,'Smelter Reference List'!$J:$J,0))</f>
        <v>#N/A</v>
      </c>
      <c r="T1183" s="235"/>
      <c r="U1183" s="235">
        <f t="shared" ca="1" si="38"/>
        <v>0</v>
      </c>
      <c r="V1183" s="235"/>
      <c r="W1183" s="235"/>
      <c r="Y1183" s="228" t="str">
        <f t="shared" si="39"/>
        <v/>
      </c>
    </row>
    <row r="1184" spans="1:25" s="228" customFormat="1" ht="20.25">
      <c r="A1184" s="257"/>
      <c r="B1184" s="232" t="str">
        <f>IF(LEN(A1184)=0,"",INDEX('Smelter Reference List'!$A:$A,MATCH($A1184,'Smelter Reference List'!$E:$E,0)))</f>
        <v/>
      </c>
      <c r="C1184" s="297" t="str">
        <f>IF(LEN(A1184)=0,"",INDEX('Smelter Reference List'!$C:$C,MATCH($A1184,'Smelter Reference List'!$E:$E,0)))</f>
        <v/>
      </c>
      <c r="D1184" s="161" t="str">
        <f ca="1">IF(ISERROR($S1184),"",OFFSET('Smelter Reference List'!$C$4,$S1184-4,0)&amp;"")</f>
        <v/>
      </c>
      <c r="E1184" s="161" t="str">
        <f ca="1">IF(ISERROR($S1184),"",OFFSET('Smelter Reference List'!$D$4,$S1184-4,0)&amp;"")</f>
        <v/>
      </c>
      <c r="F1184" s="161" t="str">
        <f ca="1">IF(ISERROR($S1184),"",OFFSET('Smelter Reference List'!$E$4,$S1184-4,0))</f>
        <v/>
      </c>
      <c r="G1184" s="161" t="str">
        <f ca="1">IF(C1184=$U$4,"Enter smelter details", IF(ISERROR($S1184),"",OFFSET('Smelter Reference List'!$F$4,$S1184-4,0)))</f>
        <v/>
      </c>
      <c r="H1184" s="247" t="str">
        <f ca="1">IF(ISERROR($S1184),"",OFFSET('Smelter Reference List'!$G$4,$S1184-4,0))</f>
        <v/>
      </c>
      <c r="I1184" s="248" t="str">
        <f ca="1">IF(ISERROR($S1184),"",OFFSET('Smelter Reference List'!$H$4,$S1184-4,0))</f>
        <v/>
      </c>
      <c r="J1184" s="248" t="str">
        <f ca="1">IF(ISERROR($S1184),"",OFFSET('Smelter Reference List'!$I$4,$S1184-4,0))</f>
        <v/>
      </c>
      <c r="K1184" s="245"/>
      <c r="L1184" s="245"/>
      <c r="M1184" s="245"/>
      <c r="N1184" s="245"/>
      <c r="O1184" s="245"/>
      <c r="P1184" s="245"/>
      <c r="Q1184" s="246"/>
      <c r="R1184" s="233"/>
      <c r="S1184" s="234" t="e">
        <f>IF(C1184="",NA(),MATCH($B1184&amp;$C1184,'Smelter Reference List'!$J:$J,0))</f>
        <v>#N/A</v>
      </c>
      <c r="T1184" s="235"/>
      <c r="U1184" s="235">
        <f t="shared" ca="1" si="38"/>
        <v>0</v>
      </c>
      <c r="V1184" s="235"/>
      <c r="W1184" s="235"/>
      <c r="Y1184" s="228" t="str">
        <f t="shared" si="39"/>
        <v/>
      </c>
    </row>
    <row r="1185" spans="1:25" s="228" customFormat="1" ht="20.25">
      <c r="A1185" s="257"/>
      <c r="B1185" s="232" t="str">
        <f>IF(LEN(A1185)=0,"",INDEX('Smelter Reference List'!$A:$A,MATCH($A1185,'Smelter Reference List'!$E:$E,0)))</f>
        <v/>
      </c>
      <c r="C1185" s="297" t="str">
        <f>IF(LEN(A1185)=0,"",INDEX('Smelter Reference List'!$C:$C,MATCH($A1185,'Smelter Reference List'!$E:$E,0)))</f>
        <v/>
      </c>
      <c r="D1185" s="161" t="str">
        <f ca="1">IF(ISERROR($S1185),"",OFFSET('Smelter Reference List'!$C$4,$S1185-4,0)&amp;"")</f>
        <v/>
      </c>
      <c r="E1185" s="161" t="str">
        <f ca="1">IF(ISERROR($S1185),"",OFFSET('Smelter Reference List'!$D$4,$S1185-4,0)&amp;"")</f>
        <v/>
      </c>
      <c r="F1185" s="161" t="str">
        <f ca="1">IF(ISERROR($S1185),"",OFFSET('Smelter Reference List'!$E$4,$S1185-4,0))</f>
        <v/>
      </c>
      <c r="G1185" s="161" t="str">
        <f ca="1">IF(C1185=$U$4,"Enter smelter details", IF(ISERROR($S1185),"",OFFSET('Smelter Reference List'!$F$4,$S1185-4,0)))</f>
        <v/>
      </c>
      <c r="H1185" s="247" t="str">
        <f ca="1">IF(ISERROR($S1185),"",OFFSET('Smelter Reference List'!$G$4,$S1185-4,0))</f>
        <v/>
      </c>
      <c r="I1185" s="248" t="str">
        <f ca="1">IF(ISERROR($S1185),"",OFFSET('Smelter Reference List'!$H$4,$S1185-4,0))</f>
        <v/>
      </c>
      <c r="J1185" s="248" t="str">
        <f ca="1">IF(ISERROR($S1185),"",OFFSET('Smelter Reference List'!$I$4,$S1185-4,0))</f>
        <v/>
      </c>
      <c r="K1185" s="245"/>
      <c r="L1185" s="245"/>
      <c r="M1185" s="245"/>
      <c r="N1185" s="245"/>
      <c r="O1185" s="245"/>
      <c r="P1185" s="245"/>
      <c r="Q1185" s="246"/>
      <c r="R1185" s="233"/>
      <c r="S1185" s="234" t="e">
        <f>IF(C1185="",NA(),MATCH($B1185&amp;$C1185,'Smelter Reference List'!$J:$J,0))</f>
        <v>#N/A</v>
      </c>
      <c r="T1185" s="235"/>
      <c r="U1185" s="235">
        <f t="shared" ca="1" si="38"/>
        <v>0</v>
      </c>
      <c r="V1185" s="235"/>
      <c r="W1185" s="235"/>
      <c r="Y1185" s="228" t="str">
        <f t="shared" si="39"/>
        <v/>
      </c>
    </row>
    <row r="1186" spans="1:25" s="228" customFormat="1" ht="20.25">
      <c r="A1186" s="257"/>
      <c r="B1186" s="232" t="str">
        <f>IF(LEN(A1186)=0,"",INDEX('Smelter Reference List'!$A:$A,MATCH($A1186,'Smelter Reference List'!$E:$E,0)))</f>
        <v/>
      </c>
      <c r="C1186" s="297" t="str">
        <f>IF(LEN(A1186)=0,"",INDEX('Smelter Reference List'!$C:$C,MATCH($A1186,'Smelter Reference List'!$E:$E,0)))</f>
        <v/>
      </c>
      <c r="D1186" s="161" t="str">
        <f ca="1">IF(ISERROR($S1186),"",OFFSET('Smelter Reference List'!$C$4,$S1186-4,0)&amp;"")</f>
        <v/>
      </c>
      <c r="E1186" s="161" t="str">
        <f ca="1">IF(ISERROR($S1186),"",OFFSET('Smelter Reference List'!$D$4,$S1186-4,0)&amp;"")</f>
        <v/>
      </c>
      <c r="F1186" s="161" t="str">
        <f ca="1">IF(ISERROR($S1186),"",OFFSET('Smelter Reference List'!$E$4,$S1186-4,0))</f>
        <v/>
      </c>
      <c r="G1186" s="161" t="str">
        <f ca="1">IF(C1186=$U$4,"Enter smelter details", IF(ISERROR($S1186),"",OFFSET('Smelter Reference List'!$F$4,$S1186-4,0)))</f>
        <v/>
      </c>
      <c r="H1186" s="247" t="str">
        <f ca="1">IF(ISERROR($S1186),"",OFFSET('Smelter Reference List'!$G$4,$S1186-4,0))</f>
        <v/>
      </c>
      <c r="I1186" s="248" t="str">
        <f ca="1">IF(ISERROR($S1186),"",OFFSET('Smelter Reference List'!$H$4,$S1186-4,0))</f>
        <v/>
      </c>
      <c r="J1186" s="248" t="str">
        <f ca="1">IF(ISERROR($S1186),"",OFFSET('Smelter Reference List'!$I$4,$S1186-4,0))</f>
        <v/>
      </c>
      <c r="K1186" s="245"/>
      <c r="L1186" s="245"/>
      <c r="M1186" s="245"/>
      <c r="N1186" s="245"/>
      <c r="O1186" s="245"/>
      <c r="P1186" s="245"/>
      <c r="Q1186" s="246"/>
      <c r="R1186" s="233"/>
      <c r="S1186" s="234" t="e">
        <f>IF(C1186="",NA(),MATCH($B1186&amp;$C1186,'Smelter Reference List'!$J:$J,0))</f>
        <v>#N/A</v>
      </c>
      <c r="T1186" s="235"/>
      <c r="U1186" s="235">
        <f t="shared" ca="1" si="38"/>
        <v>0</v>
      </c>
      <c r="V1186" s="235"/>
      <c r="W1186" s="235"/>
      <c r="Y1186" s="228" t="str">
        <f t="shared" si="39"/>
        <v/>
      </c>
    </row>
    <row r="1187" spans="1:25" s="228" customFormat="1" ht="20.25">
      <c r="A1187" s="257"/>
      <c r="B1187" s="232" t="str">
        <f>IF(LEN(A1187)=0,"",INDEX('Smelter Reference List'!$A:$A,MATCH($A1187,'Smelter Reference List'!$E:$E,0)))</f>
        <v/>
      </c>
      <c r="C1187" s="297" t="str">
        <f>IF(LEN(A1187)=0,"",INDEX('Smelter Reference List'!$C:$C,MATCH($A1187,'Smelter Reference List'!$E:$E,0)))</f>
        <v/>
      </c>
      <c r="D1187" s="161" t="str">
        <f ca="1">IF(ISERROR($S1187),"",OFFSET('Smelter Reference List'!$C$4,$S1187-4,0)&amp;"")</f>
        <v/>
      </c>
      <c r="E1187" s="161" t="str">
        <f ca="1">IF(ISERROR($S1187),"",OFFSET('Smelter Reference List'!$D$4,$S1187-4,0)&amp;"")</f>
        <v/>
      </c>
      <c r="F1187" s="161" t="str">
        <f ca="1">IF(ISERROR($S1187),"",OFFSET('Smelter Reference List'!$E$4,$S1187-4,0))</f>
        <v/>
      </c>
      <c r="G1187" s="161" t="str">
        <f ca="1">IF(C1187=$U$4,"Enter smelter details", IF(ISERROR($S1187),"",OFFSET('Smelter Reference List'!$F$4,$S1187-4,0)))</f>
        <v/>
      </c>
      <c r="H1187" s="247" t="str">
        <f ca="1">IF(ISERROR($S1187),"",OFFSET('Smelter Reference List'!$G$4,$S1187-4,0))</f>
        <v/>
      </c>
      <c r="I1187" s="248" t="str">
        <f ca="1">IF(ISERROR($S1187),"",OFFSET('Smelter Reference List'!$H$4,$S1187-4,0))</f>
        <v/>
      </c>
      <c r="J1187" s="248" t="str">
        <f ca="1">IF(ISERROR($S1187),"",OFFSET('Smelter Reference List'!$I$4,$S1187-4,0))</f>
        <v/>
      </c>
      <c r="K1187" s="245"/>
      <c r="L1187" s="245"/>
      <c r="M1187" s="245"/>
      <c r="N1187" s="245"/>
      <c r="O1187" s="245"/>
      <c r="P1187" s="245"/>
      <c r="Q1187" s="246"/>
      <c r="R1187" s="233"/>
      <c r="S1187" s="234" t="e">
        <f>IF(C1187="",NA(),MATCH($B1187&amp;$C1187,'Smelter Reference List'!$J:$J,0))</f>
        <v>#N/A</v>
      </c>
      <c r="T1187" s="235"/>
      <c r="U1187" s="235">
        <f t="shared" ca="1" si="38"/>
        <v>0</v>
      </c>
      <c r="V1187" s="235"/>
      <c r="W1187" s="235"/>
      <c r="Y1187" s="228" t="str">
        <f t="shared" si="39"/>
        <v/>
      </c>
    </row>
    <row r="1188" spans="1:25" s="228" customFormat="1" ht="20.25">
      <c r="A1188" s="257"/>
      <c r="B1188" s="232" t="str">
        <f>IF(LEN(A1188)=0,"",INDEX('Smelter Reference List'!$A:$A,MATCH($A1188,'Smelter Reference List'!$E:$E,0)))</f>
        <v/>
      </c>
      <c r="C1188" s="297" t="str">
        <f>IF(LEN(A1188)=0,"",INDEX('Smelter Reference List'!$C:$C,MATCH($A1188,'Smelter Reference List'!$E:$E,0)))</f>
        <v/>
      </c>
      <c r="D1188" s="161" t="str">
        <f ca="1">IF(ISERROR($S1188),"",OFFSET('Smelter Reference List'!$C$4,$S1188-4,0)&amp;"")</f>
        <v/>
      </c>
      <c r="E1188" s="161" t="str">
        <f ca="1">IF(ISERROR($S1188),"",OFFSET('Smelter Reference List'!$D$4,$S1188-4,0)&amp;"")</f>
        <v/>
      </c>
      <c r="F1188" s="161" t="str">
        <f ca="1">IF(ISERROR($S1188),"",OFFSET('Smelter Reference List'!$E$4,$S1188-4,0))</f>
        <v/>
      </c>
      <c r="G1188" s="161" t="str">
        <f ca="1">IF(C1188=$U$4,"Enter smelter details", IF(ISERROR($S1188),"",OFFSET('Smelter Reference List'!$F$4,$S1188-4,0)))</f>
        <v/>
      </c>
      <c r="H1188" s="247" t="str">
        <f ca="1">IF(ISERROR($S1188),"",OFFSET('Smelter Reference List'!$G$4,$S1188-4,0))</f>
        <v/>
      </c>
      <c r="I1188" s="248" t="str">
        <f ca="1">IF(ISERROR($S1188),"",OFFSET('Smelter Reference List'!$H$4,$S1188-4,0))</f>
        <v/>
      </c>
      <c r="J1188" s="248" t="str">
        <f ca="1">IF(ISERROR($S1188),"",OFFSET('Smelter Reference List'!$I$4,$S1188-4,0))</f>
        <v/>
      </c>
      <c r="K1188" s="245"/>
      <c r="L1188" s="245"/>
      <c r="M1188" s="245"/>
      <c r="N1188" s="245"/>
      <c r="O1188" s="245"/>
      <c r="P1188" s="245"/>
      <c r="Q1188" s="246"/>
      <c r="R1188" s="233"/>
      <c r="S1188" s="234" t="e">
        <f>IF(C1188="",NA(),MATCH($B1188&amp;$C1188,'Smelter Reference List'!$J:$J,0))</f>
        <v>#N/A</v>
      </c>
      <c r="T1188" s="235"/>
      <c r="U1188" s="235">
        <f t="shared" ca="1" si="38"/>
        <v>0</v>
      </c>
      <c r="V1188" s="235"/>
      <c r="W1188" s="235"/>
      <c r="Y1188" s="228" t="str">
        <f t="shared" si="39"/>
        <v/>
      </c>
    </row>
    <row r="1189" spans="1:25" s="228" customFormat="1" ht="20.25">
      <c r="A1189" s="257"/>
      <c r="B1189" s="232" t="str">
        <f>IF(LEN(A1189)=0,"",INDEX('Smelter Reference List'!$A:$A,MATCH($A1189,'Smelter Reference List'!$E:$E,0)))</f>
        <v/>
      </c>
      <c r="C1189" s="297" t="str">
        <f>IF(LEN(A1189)=0,"",INDEX('Smelter Reference List'!$C:$C,MATCH($A1189,'Smelter Reference List'!$E:$E,0)))</f>
        <v/>
      </c>
      <c r="D1189" s="161" t="str">
        <f ca="1">IF(ISERROR($S1189),"",OFFSET('Smelter Reference List'!$C$4,$S1189-4,0)&amp;"")</f>
        <v/>
      </c>
      <c r="E1189" s="161" t="str">
        <f ca="1">IF(ISERROR($S1189),"",OFFSET('Smelter Reference List'!$D$4,$S1189-4,0)&amp;"")</f>
        <v/>
      </c>
      <c r="F1189" s="161" t="str">
        <f ca="1">IF(ISERROR($S1189),"",OFFSET('Smelter Reference List'!$E$4,$S1189-4,0))</f>
        <v/>
      </c>
      <c r="G1189" s="161" t="str">
        <f ca="1">IF(C1189=$U$4,"Enter smelter details", IF(ISERROR($S1189),"",OFFSET('Smelter Reference List'!$F$4,$S1189-4,0)))</f>
        <v/>
      </c>
      <c r="H1189" s="247" t="str">
        <f ca="1">IF(ISERROR($S1189),"",OFFSET('Smelter Reference List'!$G$4,$S1189-4,0))</f>
        <v/>
      </c>
      <c r="I1189" s="248" t="str">
        <f ca="1">IF(ISERROR($S1189),"",OFFSET('Smelter Reference List'!$H$4,$S1189-4,0))</f>
        <v/>
      </c>
      <c r="J1189" s="248" t="str">
        <f ca="1">IF(ISERROR($S1189),"",OFFSET('Smelter Reference List'!$I$4,$S1189-4,0))</f>
        <v/>
      </c>
      <c r="K1189" s="245"/>
      <c r="L1189" s="245"/>
      <c r="M1189" s="245"/>
      <c r="N1189" s="245"/>
      <c r="O1189" s="245"/>
      <c r="P1189" s="245"/>
      <c r="Q1189" s="246"/>
      <c r="R1189" s="233"/>
      <c r="S1189" s="234" t="e">
        <f>IF(C1189="",NA(),MATCH($B1189&amp;$C1189,'Smelter Reference List'!$J:$J,0))</f>
        <v>#N/A</v>
      </c>
      <c r="T1189" s="235"/>
      <c r="U1189" s="235">
        <f t="shared" ca="1" si="38"/>
        <v>0</v>
      </c>
      <c r="V1189" s="235"/>
      <c r="W1189" s="235"/>
      <c r="Y1189" s="228" t="str">
        <f t="shared" si="39"/>
        <v/>
      </c>
    </row>
    <row r="1190" spans="1:25" s="228" customFormat="1" ht="20.25">
      <c r="A1190" s="257"/>
      <c r="B1190" s="232" t="str">
        <f>IF(LEN(A1190)=0,"",INDEX('Smelter Reference List'!$A:$A,MATCH($A1190,'Smelter Reference List'!$E:$E,0)))</f>
        <v/>
      </c>
      <c r="C1190" s="297" t="str">
        <f>IF(LEN(A1190)=0,"",INDEX('Smelter Reference List'!$C:$C,MATCH($A1190,'Smelter Reference List'!$E:$E,0)))</f>
        <v/>
      </c>
      <c r="D1190" s="161" t="str">
        <f ca="1">IF(ISERROR($S1190),"",OFFSET('Smelter Reference List'!$C$4,$S1190-4,0)&amp;"")</f>
        <v/>
      </c>
      <c r="E1190" s="161" t="str">
        <f ca="1">IF(ISERROR($S1190),"",OFFSET('Smelter Reference List'!$D$4,$S1190-4,0)&amp;"")</f>
        <v/>
      </c>
      <c r="F1190" s="161" t="str">
        <f ca="1">IF(ISERROR($S1190),"",OFFSET('Smelter Reference List'!$E$4,$S1190-4,0))</f>
        <v/>
      </c>
      <c r="G1190" s="161" t="str">
        <f ca="1">IF(C1190=$U$4,"Enter smelter details", IF(ISERROR($S1190),"",OFFSET('Smelter Reference List'!$F$4,$S1190-4,0)))</f>
        <v/>
      </c>
      <c r="H1190" s="247" t="str">
        <f ca="1">IF(ISERROR($S1190),"",OFFSET('Smelter Reference List'!$G$4,$S1190-4,0))</f>
        <v/>
      </c>
      <c r="I1190" s="248" t="str">
        <f ca="1">IF(ISERROR($S1190),"",OFFSET('Smelter Reference List'!$H$4,$S1190-4,0))</f>
        <v/>
      </c>
      <c r="J1190" s="248" t="str">
        <f ca="1">IF(ISERROR($S1190),"",OFFSET('Smelter Reference List'!$I$4,$S1190-4,0))</f>
        <v/>
      </c>
      <c r="K1190" s="245"/>
      <c r="L1190" s="245"/>
      <c r="M1190" s="245"/>
      <c r="N1190" s="245"/>
      <c r="O1190" s="245"/>
      <c r="P1190" s="245"/>
      <c r="Q1190" s="246"/>
      <c r="R1190" s="233"/>
      <c r="S1190" s="234" t="e">
        <f>IF(C1190="",NA(),MATCH($B1190&amp;$C1190,'Smelter Reference List'!$J:$J,0))</f>
        <v>#N/A</v>
      </c>
      <c r="T1190" s="235"/>
      <c r="U1190" s="235">
        <f t="shared" ca="1" si="38"/>
        <v>0</v>
      </c>
      <c r="V1190" s="235"/>
      <c r="W1190" s="235"/>
      <c r="Y1190" s="228" t="str">
        <f t="shared" si="39"/>
        <v/>
      </c>
    </row>
    <row r="1191" spans="1:25" s="228" customFormat="1" ht="20.25">
      <c r="A1191" s="257"/>
      <c r="B1191" s="232" t="str">
        <f>IF(LEN(A1191)=0,"",INDEX('Smelter Reference List'!$A:$A,MATCH($A1191,'Smelter Reference List'!$E:$E,0)))</f>
        <v/>
      </c>
      <c r="C1191" s="297" t="str">
        <f>IF(LEN(A1191)=0,"",INDEX('Smelter Reference List'!$C:$C,MATCH($A1191,'Smelter Reference List'!$E:$E,0)))</f>
        <v/>
      </c>
      <c r="D1191" s="161" t="str">
        <f ca="1">IF(ISERROR($S1191),"",OFFSET('Smelter Reference List'!$C$4,$S1191-4,0)&amp;"")</f>
        <v/>
      </c>
      <c r="E1191" s="161" t="str">
        <f ca="1">IF(ISERROR($S1191),"",OFFSET('Smelter Reference List'!$D$4,$S1191-4,0)&amp;"")</f>
        <v/>
      </c>
      <c r="F1191" s="161" t="str">
        <f ca="1">IF(ISERROR($S1191),"",OFFSET('Smelter Reference List'!$E$4,$S1191-4,0))</f>
        <v/>
      </c>
      <c r="G1191" s="161" t="str">
        <f ca="1">IF(C1191=$U$4,"Enter smelter details", IF(ISERROR($S1191),"",OFFSET('Smelter Reference List'!$F$4,$S1191-4,0)))</f>
        <v/>
      </c>
      <c r="H1191" s="247" t="str">
        <f ca="1">IF(ISERROR($S1191),"",OFFSET('Smelter Reference List'!$G$4,$S1191-4,0))</f>
        <v/>
      </c>
      <c r="I1191" s="248" t="str">
        <f ca="1">IF(ISERROR($S1191),"",OFFSET('Smelter Reference List'!$H$4,$S1191-4,0))</f>
        <v/>
      </c>
      <c r="J1191" s="248" t="str">
        <f ca="1">IF(ISERROR($S1191),"",OFFSET('Smelter Reference List'!$I$4,$S1191-4,0))</f>
        <v/>
      </c>
      <c r="K1191" s="245"/>
      <c r="L1191" s="245"/>
      <c r="M1191" s="245"/>
      <c r="N1191" s="245"/>
      <c r="O1191" s="245"/>
      <c r="P1191" s="245"/>
      <c r="Q1191" s="246"/>
      <c r="R1191" s="233"/>
      <c r="S1191" s="234" t="e">
        <f>IF(C1191="",NA(),MATCH($B1191&amp;$C1191,'Smelter Reference List'!$J:$J,0))</f>
        <v>#N/A</v>
      </c>
      <c r="T1191" s="235"/>
      <c r="U1191" s="235">
        <f t="shared" ca="1" si="38"/>
        <v>0</v>
      </c>
      <c r="V1191" s="235"/>
      <c r="W1191" s="235"/>
      <c r="Y1191" s="228" t="str">
        <f t="shared" si="39"/>
        <v/>
      </c>
    </row>
    <row r="1192" spans="1:25" s="228" customFormat="1" ht="20.25">
      <c r="A1192" s="257"/>
      <c r="B1192" s="232" t="str">
        <f>IF(LEN(A1192)=0,"",INDEX('Smelter Reference List'!$A:$A,MATCH($A1192,'Smelter Reference List'!$E:$E,0)))</f>
        <v/>
      </c>
      <c r="C1192" s="297" t="str">
        <f>IF(LEN(A1192)=0,"",INDEX('Smelter Reference List'!$C:$C,MATCH($A1192,'Smelter Reference List'!$E:$E,0)))</f>
        <v/>
      </c>
      <c r="D1192" s="161" t="str">
        <f ca="1">IF(ISERROR($S1192),"",OFFSET('Smelter Reference List'!$C$4,$S1192-4,0)&amp;"")</f>
        <v/>
      </c>
      <c r="E1192" s="161" t="str">
        <f ca="1">IF(ISERROR($S1192),"",OFFSET('Smelter Reference List'!$D$4,$S1192-4,0)&amp;"")</f>
        <v/>
      </c>
      <c r="F1192" s="161" t="str">
        <f ca="1">IF(ISERROR($S1192),"",OFFSET('Smelter Reference List'!$E$4,$S1192-4,0))</f>
        <v/>
      </c>
      <c r="G1192" s="161" t="str">
        <f ca="1">IF(C1192=$U$4,"Enter smelter details", IF(ISERROR($S1192),"",OFFSET('Smelter Reference List'!$F$4,$S1192-4,0)))</f>
        <v/>
      </c>
      <c r="H1192" s="247" t="str">
        <f ca="1">IF(ISERROR($S1192),"",OFFSET('Smelter Reference List'!$G$4,$S1192-4,0))</f>
        <v/>
      </c>
      <c r="I1192" s="248" t="str">
        <f ca="1">IF(ISERROR($S1192),"",OFFSET('Smelter Reference List'!$H$4,$S1192-4,0))</f>
        <v/>
      </c>
      <c r="J1192" s="248" t="str">
        <f ca="1">IF(ISERROR($S1192),"",OFFSET('Smelter Reference List'!$I$4,$S1192-4,0))</f>
        <v/>
      </c>
      <c r="K1192" s="245"/>
      <c r="L1192" s="245"/>
      <c r="M1192" s="245"/>
      <c r="N1192" s="245"/>
      <c r="O1192" s="245"/>
      <c r="P1192" s="245"/>
      <c r="Q1192" s="246"/>
      <c r="R1192" s="233"/>
      <c r="S1192" s="234" t="e">
        <f>IF(C1192="",NA(),MATCH($B1192&amp;$C1192,'Smelter Reference List'!$J:$J,0))</f>
        <v>#N/A</v>
      </c>
      <c r="T1192" s="235"/>
      <c r="U1192" s="235">
        <f t="shared" ca="1" si="38"/>
        <v>0</v>
      </c>
      <c r="V1192" s="235"/>
      <c r="W1192" s="235"/>
      <c r="Y1192" s="228" t="str">
        <f t="shared" si="39"/>
        <v/>
      </c>
    </row>
    <row r="1193" spans="1:25" s="228" customFormat="1" ht="20.25">
      <c r="A1193" s="257"/>
      <c r="B1193" s="232" t="str">
        <f>IF(LEN(A1193)=0,"",INDEX('Smelter Reference List'!$A:$A,MATCH($A1193,'Smelter Reference List'!$E:$E,0)))</f>
        <v/>
      </c>
      <c r="C1193" s="297" t="str">
        <f>IF(LEN(A1193)=0,"",INDEX('Smelter Reference List'!$C:$C,MATCH($A1193,'Smelter Reference List'!$E:$E,0)))</f>
        <v/>
      </c>
      <c r="D1193" s="161" t="str">
        <f ca="1">IF(ISERROR($S1193),"",OFFSET('Smelter Reference List'!$C$4,$S1193-4,0)&amp;"")</f>
        <v/>
      </c>
      <c r="E1193" s="161" t="str">
        <f ca="1">IF(ISERROR($S1193),"",OFFSET('Smelter Reference List'!$D$4,$S1193-4,0)&amp;"")</f>
        <v/>
      </c>
      <c r="F1193" s="161" t="str">
        <f ca="1">IF(ISERROR($S1193),"",OFFSET('Smelter Reference List'!$E$4,$S1193-4,0))</f>
        <v/>
      </c>
      <c r="G1193" s="161" t="str">
        <f ca="1">IF(C1193=$U$4,"Enter smelter details", IF(ISERROR($S1193),"",OFFSET('Smelter Reference List'!$F$4,$S1193-4,0)))</f>
        <v/>
      </c>
      <c r="H1193" s="247" t="str">
        <f ca="1">IF(ISERROR($S1193),"",OFFSET('Smelter Reference List'!$G$4,$S1193-4,0))</f>
        <v/>
      </c>
      <c r="I1193" s="248" t="str">
        <f ca="1">IF(ISERROR($S1193),"",OFFSET('Smelter Reference List'!$H$4,$S1193-4,0))</f>
        <v/>
      </c>
      <c r="J1193" s="248" t="str">
        <f ca="1">IF(ISERROR($S1193),"",OFFSET('Smelter Reference List'!$I$4,$S1193-4,0))</f>
        <v/>
      </c>
      <c r="K1193" s="245"/>
      <c r="L1193" s="245"/>
      <c r="M1193" s="245"/>
      <c r="N1193" s="245"/>
      <c r="O1193" s="245"/>
      <c r="P1193" s="245"/>
      <c r="Q1193" s="246"/>
      <c r="R1193" s="233"/>
      <c r="S1193" s="234" t="e">
        <f>IF(C1193="",NA(),MATCH($B1193&amp;$C1193,'Smelter Reference List'!$J:$J,0))</f>
        <v>#N/A</v>
      </c>
      <c r="T1193" s="235"/>
      <c r="U1193" s="235">
        <f t="shared" ca="1" si="38"/>
        <v>0</v>
      </c>
      <c r="V1193" s="235"/>
      <c r="W1193" s="235"/>
      <c r="Y1193" s="228" t="str">
        <f t="shared" si="39"/>
        <v/>
      </c>
    </row>
    <row r="1194" spans="1:25" s="228" customFormat="1" ht="20.25">
      <c r="A1194" s="257"/>
      <c r="B1194" s="232" t="str">
        <f>IF(LEN(A1194)=0,"",INDEX('Smelter Reference List'!$A:$A,MATCH($A1194,'Smelter Reference List'!$E:$E,0)))</f>
        <v/>
      </c>
      <c r="C1194" s="297" t="str">
        <f>IF(LEN(A1194)=0,"",INDEX('Smelter Reference List'!$C:$C,MATCH($A1194,'Smelter Reference List'!$E:$E,0)))</f>
        <v/>
      </c>
      <c r="D1194" s="161" t="str">
        <f ca="1">IF(ISERROR($S1194),"",OFFSET('Smelter Reference List'!$C$4,$S1194-4,0)&amp;"")</f>
        <v/>
      </c>
      <c r="E1194" s="161" t="str">
        <f ca="1">IF(ISERROR($S1194),"",OFFSET('Smelter Reference List'!$D$4,$S1194-4,0)&amp;"")</f>
        <v/>
      </c>
      <c r="F1194" s="161" t="str">
        <f ca="1">IF(ISERROR($S1194),"",OFFSET('Smelter Reference List'!$E$4,$S1194-4,0))</f>
        <v/>
      </c>
      <c r="G1194" s="161" t="str">
        <f ca="1">IF(C1194=$U$4,"Enter smelter details", IF(ISERROR($S1194),"",OFFSET('Smelter Reference List'!$F$4,$S1194-4,0)))</f>
        <v/>
      </c>
      <c r="H1194" s="247" t="str">
        <f ca="1">IF(ISERROR($S1194),"",OFFSET('Smelter Reference List'!$G$4,$S1194-4,0))</f>
        <v/>
      </c>
      <c r="I1194" s="248" t="str">
        <f ca="1">IF(ISERROR($S1194),"",OFFSET('Smelter Reference List'!$H$4,$S1194-4,0))</f>
        <v/>
      </c>
      <c r="J1194" s="248" t="str">
        <f ca="1">IF(ISERROR($S1194),"",OFFSET('Smelter Reference List'!$I$4,$S1194-4,0))</f>
        <v/>
      </c>
      <c r="K1194" s="245"/>
      <c r="L1194" s="245"/>
      <c r="M1194" s="245"/>
      <c r="N1194" s="245"/>
      <c r="O1194" s="245"/>
      <c r="P1194" s="245"/>
      <c r="Q1194" s="246"/>
      <c r="R1194" s="233"/>
      <c r="S1194" s="234" t="e">
        <f>IF(C1194="",NA(),MATCH($B1194&amp;$C1194,'Smelter Reference List'!$J:$J,0))</f>
        <v>#N/A</v>
      </c>
      <c r="T1194" s="235"/>
      <c r="U1194" s="235">
        <f t="shared" ca="1" si="38"/>
        <v>0</v>
      </c>
      <c r="V1194" s="235"/>
      <c r="W1194" s="235"/>
      <c r="Y1194" s="228" t="str">
        <f t="shared" si="39"/>
        <v/>
      </c>
    </row>
    <row r="1195" spans="1:25" s="228" customFormat="1" ht="20.25">
      <c r="A1195" s="257"/>
      <c r="B1195" s="232" t="str">
        <f>IF(LEN(A1195)=0,"",INDEX('Smelter Reference List'!$A:$A,MATCH($A1195,'Smelter Reference List'!$E:$E,0)))</f>
        <v/>
      </c>
      <c r="C1195" s="297" t="str">
        <f>IF(LEN(A1195)=0,"",INDEX('Smelter Reference List'!$C:$C,MATCH($A1195,'Smelter Reference List'!$E:$E,0)))</f>
        <v/>
      </c>
      <c r="D1195" s="161" t="str">
        <f ca="1">IF(ISERROR($S1195),"",OFFSET('Smelter Reference List'!$C$4,$S1195-4,0)&amp;"")</f>
        <v/>
      </c>
      <c r="E1195" s="161" t="str">
        <f ca="1">IF(ISERROR($S1195),"",OFFSET('Smelter Reference List'!$D$4,$S1195-4,0)&amp;"")</f>
        <v/>
      </c>
      <c r="F1195" s="161" t="str">
        <f ca="1">IF(ISERROR($S1195),"",OFFSET('Smelter Reference List'!$E$4,$S1195-4,0))</f>
        <v/>
      </c>
      <c r="G1195" s="161" t="str">
        <f ca="1">IF(C1195=$U$4,"Enter smelter details", IF(ISERROR($S1195),"",OFFSET('Smelter Reference List'!$F$4,$S1195-4,0)))</f>
        <v/>
      </c>
      <c r="H1195" s="247" t="str">
        <f ca="1">IF(ISERROR($S1195),"",OFFSET('Smelter Reference List'!$G$4,$S1195-4,0))</f>
        <v/>
      </c>
      <c r="I1195" s="248" t="str">
        <f ca="1">IF(ISERROR($S1195),"",OFFSET('Smelter Reference List'!$H$4,$S1195-4,0))</f>
        <v/>
      </c>
      <c r="J1195" s="248" t="str">
        <f ca="1">IF(ISERROR($S1195),"",OFFSET('Smelter Reference List'!$I$4,$S1195-4,0))</f>
        <v/>
      </c>
      <c r="K1195" s="245"/>
      <c r="L1195" s="245"/>
      <c r="M1195" s="245"/>
      <c r="N1195" s="245"/>
      <c r="O1195" s="245"/>
      <c r="P1195" s="245"/>
      <c r="Q1195" s="246"/>
      <c r="R1195" s="233"/>
      <c r="S1195" s="234" t="e">
        <f>IF(C1195="",NA(),MATCH($B1195&amp;$C1195,'Smelter Reference List'!$J:$J,0))</f>
        <v>#N/A</v>
      </c>
      <c r="T1195" s="235"/>
      <c r="U1195" s="235">
        <f t="shared" ca="1" si="38"/>
        <v>0</v>
      </c>
      <c r="V1195" s="235"/>
      <c r="W1195" s="235"/>
      <c r="Y1195" s="228" t="str">
        <f t="shared" si="39"/>
        <v/>
      </c>
    </row>
    <row r="1196" spans="1:25" s="228" customFormat="1" ht="20.25">
      <c r="A1196" s="257"/>
      <c r="B1196" s="232" t="str">
        <f>IF(LEN(A1196)=0,"",INDEX('Smelter Reference List'!$A:$A,MATCH($A1196,'Smelter Reference List'!$E:$E,0)))</f>
        <v/>
      </c>
      <c r="C1196" s="297" t="str">
        <f>IF(LEN(A1196)=0,"",INDEX('Smelter Reference List'!$C:$C,MATCH($A1196,'Smelter Reference List'!$E:$E,0)))</f>
        <v/>
      </c>
      <c r="D1196" s="161" t="str">
        <f ca="1">IF(ISERROR($S1196),"",OFFSET('Smelter Reference List'!$C$4,$S1196-4,0)&amp;"")</f>
        <v/>
      </c>
      <c r="E1196" s="161" t="str">
        <f ca="1">IF(ISERROR($S1196),"",OFFSET('Smelter Reference List'!$D$4,$S1196-4,0)&amp;"")</f>
        <v/>
      </c>
      <c r="F1196" s="161" t="str">
        <f ca="1">IF(ISERROR($S1196),"",OFFSET('Smelter Reference List'!$E$4,$S1196-4,0))</f>
        <v/>
      </c>
      <c r="G1196" s="161" t="str">
        <f ca="1">IF(C1196=$U$4,"Enter smelter details", IF(ISERROR($S1196),"",OFFSET('Smelter Reference List'!$F$4,$S1196-4,0)))</f>
        <v/>
      </c>
      <c r="H1196" s="247" t="str">
        <f ca="1">IF(ISERROR($S1196),"",OFFSET('Smelter Reference List'!$G$4,$S1196-4,0))</f>
        <v/>
      </c>
      <c r="I1196" s="248" t="str">
        <f ca="1">IF(ISERROR($S1196),"",OFFSET('Smelter Reference List'!$H$4,$S1196-4,0))</f>
        <v/>
      </c>
      <c r="J1196" s="248" t="str">
        <f ca="1">IF(ISERROR($S1196),"",OFFSET('Smelter Reference List'!$I$4,$S1196-4,0))</f>
        <v/>
      </c>
      <c r="K1196" s="245"/>
      <c r="L1196" s="245"/>
      <c r="M1196" s="245"/>
      <c r="N1196" s="245"/>
      <c r="O1196" s="245"/>
      <c r="P1196" s="245"/>
      <c r="Q1196" s="246"/>
      <c r="R1196" s="233"/>
      <c r="S1196" s="234" t="e">
        <f>IF(C1196="",NA(),MATCH($B1196&amp;$C1196,'Smelter Reference List'!$J:$J,0))</f>
        <v>#N/A</v>
      </c>
      <c r="T1196" s="235"/>
      <c r="U1196" s="235">
        <f t="shared" ca="1" si="38"/>
        <v>0</v>
      </c>
      <c r="V1196" s="235"/>
      <c r="W1196" s="235"/>
      <c r="Y1196" s="228" t="str">
        <f t="shared" si="39"/>
        <v/>
      </c>
    </row>
    <row r="1197" spans="1:25" s="228" customFormat="1" ht="20.25">
      <c r="A1197" s="257"/>
      <c r="B1197" s="232" t="str">
        <f>IF(LEN(A1197)=0,"",INDEX('Smelter Reference List'!$A:$A,MATCH($A1197,'Smelter Reference List'!$E:$E,0)))</f>
        <v/>
      </c>
      <c r="C1197" s="297" t="str">
        <f>IF(LEN(A1197)=0,"",INDEX('Smelter Reference List'!$C:$C,MATCH($A1197,'Smelter Reference List'!$E:$E,0)))</f>
        <v/>
      </c>
      <c r="D1197" s="161" t="str">
        <f ca="1">IF(ISERROR($S1197),"",OFFSET('Smelter Reference List'!$C$4,$S1197-4,0)&amp;"")</f>
        <v/>
      </c>
      <c r="E1197" s="161" t="str">
        <f ca="1">IF(ISERROR($S1197),"",OFFSET('Smelter Reference List'!$D$4,$S1197-4,0)&amp;"")</f>
        <v/>
      </c>
      <c r="F1197" s="161" t="str">
        <f ca="1">IF(ISERROR($S1197),"",OFFSET('Smelter Reference List'!$E$4,$S1197-4,0))</f>
        <v/>
      </c>
      <c r="G1197" s="161" t="str">
        <f ca="1">IF(C1197=$U$4,"Enter smelter details", IF(ISERROR($S1197),"",OFFSET('Smelter Reference List'!$F$4,$S1197-4,0)))</f>
        <v/>
      </c>
      <c r="H1197" s="247" t="str">
        <f ca="1">IF(ISERROR($S1197),"",OFFSET('Smelter Reference List'!$G$4,$S1197-4,0))</f>
        <v/>
      </c>
      <c r="I1197" s="248" t="str">
        <f ca="1">IF(ISERROR($S1197),"",OFFSET('Smelter Reference List'!$H$4,$S1197-4,0))</f>
        <v/>
      </c>
      <c r="J1197" s="248" t="str">
        <f ca="1">IF(ISERROR($S1197),"",OFFSET('Smelter Reference List'!$I$4,$S1197-4,0))</f>
        <v/>
      </c>
      <c r="K1197" s="245"/>
      <c r="L1197" s="245"/>
      <c r="M1197" s="245"/>
      <c r="N1197" s="245"/>
      <c r="O1197" s="245"/>
      <c r="P1197" s="245"/>
      <c r="Q1197" s="246"/>
      <c r="R1197" s="233"/>
      <c r="S1197" s="234" t="e">
        <f>IF(C1197="",NA(),MATCH($B1197&amp;$C1197,'Smelter Reference List'!$J:$J,0))</f>
        <v>#N/A</v>
      </c>
      <c r="T1197" s="235"/>
      <c r="U1197" s="235">
        <f t="shared" ca="1" si="38"/>
        <v>0</v>
      </c>
      <c r="V1197" s="235"/>
      <c r="W1197" s="235"/>
      <c r="Y1197" s="228" t="str">
        <f t="shared" si="39"/>
        <v/>
      </c>
    </row>
    <row r="1198" spans="1:25" s="228" customFormat="1" ht="20.25">
      <c r="A1198" s="257"/>
      <c r="B1198" s="232" t="str">
        <f>IF(LEN(A1198)=0,"",INDEX('Smelter Reference List'!$A:$A,MATCH($A1198,'Smelter Reference List'!$E:$E,0)))</f>
        <v/>
      </c>
      <c r="C1198" s="297" t="str">
        <f>IF(LEN(A1198)=0,"",INDEX('Smelter Reference List'!$C:$C,MATCH($A1198,'Smelter Reference List'!$E:$E,0)))</f>
        <v/>
      </c>
      <c r="D1198" s="161" t="str">
        <f ca="1">IF(ISERROR($S1198),"",OFFSET('Smelter Reference List'!$C$4,$S1198-4,0)&amp;"")</f>
        <v/>
      </c>
      <c r="E1198" s="161" t="str">
        <f ca="1">IF(ISERROR($S1198),"",OFFSET('Smelter Reference List'!$D$4,$S1198-4,0)&amp;"")</f>
        <v/>
      </c>
      <c r="F1198" s="161" t="str">
        <f ca="1">IF(ISERROR($S1198),"",OFFSET('Smelter Reference List'!$E$4,$S1198-4,0))</f>
        <v/>
      </c>
      <c r="G1198" s="161" t="str">
        <f ca="1">IF(C1198=$U$4,"Enter smelter details", IF(ISERROR($S1198),"",OFFSET('Smelter Reference List'!$F$4,$S1198-4,0)))</f>
        <v/>
      </c>
      <c r="H1198" s="247" t="str">
        <f ca="1">IF(ISERROR($S1198),"",OFFSET('Smelter Reference List'!$G$4,$S1198-4,0))</f>
        <v/>
      </c>
      <c r="I1198" s="248" t="str">
        <f ca="1">IF(ISERROR($S1198),"",OFFSET('Smelter Reference List'!$H$4,$S1198-4,0))</f>
        <v/>
      </c>
      <c r="J1198" s="248" t="str">
        <f ca="1">IF(ISERROR($S1198),"",OFFSET('Smelter Reference List'!$I$4,$S1198-4,0))</f>
        <v/>
      </c>
      <c r="K1198" s="245"/>
      <c r="L1198" s="245"/>
      <c r="M1198" s="245"/>
      <c r="N1198" s="245"/>
      <c r="O1198" s="245"/>
      <c r="P1198" s="245"/>
      <c r="Q1198" s="246"/>
      <c r="R1198" s="233"/>
      <c r="S1198" s="234" t="e">
        <f>IF(C1198="",NA(),MATCH($B1198&amp;$C1198,'Smelter Reference List'!$J:$J,0))</f>
        <v>#N/A</v>
      </c>
      <c r="T1198" s="235"/>
      <c r="U1198" s="235">
        <f t="shared" ca="1" si="38"/>
        <v>0</v>
      </c>
      <c r="V1198" s="235"/>
      <c r="W1198" s="235"/>
      <c r="Y1198" s="228" t="str">
        <f t="shared" si="39"/>
        <v/>
      </c>
    </row>
    <row r="1199" spans="1:25" s="228" customFormat="1" ht="20.25">
      <c r="A1199" s="257"/>
      <c r="B1199" s="232" t="str">
        <f>IF(LEN(A1199)=0,"",INDEX('Smelter Reference List'!$A:$A,MATCH($A1199,'Smelter Reference List'!$E:$E,0)))</f>
        <v/>
      </c>
      <c r="C1199" s="297" t="str">
        <f>IF(LEN(A1199)=0,"",INDEX('Smelter Reference List'!$C:$C,MATCH($A1199,'Smelter Reference List'!$E:$E,0)))</f>
        <v/>
      </c>
      <c r="D1199" s="161" t="str">
        <f ca="1">IF(ISERROR($S1199),"",OFFSET('Smelter Reference List'!$C$4,$S1199-4,0)&amp;"")</f>
        <v/>
      </c>
      <c r="E1199" s="161" t="str">
        <f ca="1">IF(ISERROR($S1199),"",OFFSET('Smelter Reference List'!$D$4,$S1199-4,0)&amp;"")</f>
        <v/>
      </c>
      <c r="F1199" s="161" t="str">
        <f ca="1">IF(ISERROR($S1199),"",OFFSET('Smelter Reference List'!$E$4,$S1199-4,0))</f>
        <v/>
      </c>
      <c r="G1199" s="161" t="str">
        <f ca="1">IF(C1199=$U$4,"Enter smelter details", IF(ISERROR($S1199),"",OFFSET('Smelter Reference List'!$F$4,$S1199-4,0)))</f>
        <v/>
      </c>
      <c r="H1199" s="247" t="str">
        <f ca="1">IF(ISERROR($S1199),"",OFFSET('Smelter Reference List'!$G$4,$S1199-4,0))</f>
        <v/>
      </c>
      <c r="I1199" s="248" t="str">
        <f ca="1">IF(ISERROR($S1199),"",OFFSET('Smelter Reference List'!$H$4,$S1199-4,0))</f>
        <v/>
      </c>
      <c r="J1199" s="248" t="str">
        <f ca="1">IF(ISERROR($S1199),"",OFFSET('Smelter Reference List'!$I$4,$S1199-4,0))</f>
        <v/>
      </c>
      <c r="K1199" s="245"/>
      <c r="L1199" s="245"/>
      <c r="M1199" s="245"/>
      <c r="N1199" s="245"/>
      <c r="O1199" s="245"/>
      <c r="P1199" s="245"/>
      <c r="Q1199" s="246"/>
      <c r="R1199" s="233"/>
      <c r="S1199" s="234" t="e">
        <f>IF(C1199="",NA(),MATCH($B1199&amp;$C1199,'Smelter Reference List'!$J:$J,0))</f>
        <v>#N/A</v>
      </c>
      <c r="T1199" s="235"/>
      <c r="U1199" s="235">
        <f t="shared" ca="1" si="38"/>
        <v>0</v>
      </c>
      <c r="V1199" s="235"/>
      <c r="W1199" s="235"/>
      <c r="Y1199" s="228" t="str">
        <f t="shared" si="39"/>
        <v/>
      </c>
    </row>
    <row r="1200" spans="1:25" s="228" customFormat="1" ht="20.25">
      <c r="A1200" s="257"/>
      <c r="B1200" s="232" t="str">
        <f>IF(LEN(A1200)=0,"",INDEX('Smelter Reference List'!$A:$A,MATCH($A1200,'Smelter Reference List'!$E:$E,0)))</f>
        <v/>
      </c>
      <c r="C1200" s="297" t="str">
        <f>IF(LEN(A1200)=0,"",INDEX('Smelter Reference List'!$C:$C,MATCH($A1200,'Smelter Reference List'!$E:$E,0)))</f>
        <v/>
      </c>
      <c r="D1200" s="161" t="str">
        <f ca="1">IF(ISERROR($S1200),"",OFFSET('Smelter Reference List'!$C$4,$S1200-4,0)&amp;"")</f>
        <v/>
      </c>
      <c r="E1200" s="161" t="str">
        <f ca="1">IF(ISERROR($S1200),"",OFFSET('Smelter Reference List'!$D$4,$S1200-4,0)&amp;"")</f>
        <v/>
      </c>
      <c r="F1200" s="161" t="str">
        <f ca="1">IF(ISERROR($S1200),"",OFFSET('Smelter Reference List'!$E$4,$S1200-4,0))</f>
        <v/>
      </c>
      <c r="G1200" s="161" t="str">
        <f ca="1">IF(C1200=$U$4,"Enter smelter details", IF(ISERROR($S1200),"",OFFSET('Smelter Reference List'!$F$4,$S1200-4,0)))</f>
        <v/>
      </c>
      <c r="H1200" s="247" t="str">
        <f ca="1">IF(ISERROR($S1200),"",OFFSET('Smelter Reference List'!$G$4,$S1200-4,0))</f>
        <v/>
      </c>
      <c r="I1200" s="248" t="str">
        <f ca="1">IF(ISERROR($S1200),"",OFFSET('Smelter Reference List'!$H$4,$S1200-4,0))</f>
        <v/>
      </c>
      <c r="J1200" s="248" t="str">
        <f ca="1">IF(ISERROR($S1200),"",OFFSET('Smelter Reference List'!$I$4,$S1200-4,0))</f>
        <v/>
      </c>
      <c r="K1200" s="245"/>
      <c r="L1200" s="245"/>
      <c r="M1200" s="245"/>
      <c r="N1200" s="245"/>
      <c r="O1200" s="245"/>
      <c r="P1200" s="245"/>
      <c r="Q1200" s="246"/>
      <c r="R1200" s="233"/>
      <c r="S1200" s="234" t="e">
        <f>IF(C1200="",NA(),MATCH($B1200&amp;$C1200,'Smelter Reference List'!$J:$J,0))</f>
        <v>#N/A</v>
      </c>
      <c r="T1200" s="235"/>
      <c r="U1200" s="235">
        <f t="shared" ca="1" si="38"/>
        <v>0</v>
      </c>
      <c r="V1200" s="235"/>
      <c r="W1200" s="235"/>
      <c r="Y1200" s="228" t="str">
        <f t="shared" si="39"/>
        <v/>
      </c>
    </row>
    <row r="1201" spans="1:25" s="228" customFormat="1" ht="20.25">
      <c r="A1201" s="257"/>
      <c r="B1201" s="232" t="str">
        <f>IF(LEN(A1201)=0,"",INDEX('Smelter Reference List'!$A:$A,MATCH($A1201,'Smelter Reference List'!$E:$E,0)))</f>
        <v/>
      </c>
      <c r="C1201" s="297" t="str">
        <f>IF(LEN(A1201)=0,"",INDEX('Smelter Reference List'!$C:$C,MATCH($A1201,'Smelter Reference List'!$E:$E,0)))</f>
        <v/>
      </c>
      <c r="D1201" s="161" t="str">
        <f ca="1">IF(ISERROR($S1201),"",OFFSET('Smelter Reference List'!$C$4,$S1201-4,0)&amp;"")</f>
        <v/>
      </c>
      <c r="E1201" s="161" t="str">
        <f ca="1">IF(ISERROR($S1201),"",OFFSET('Smelter Reference List'!$D$4,$S1201-4,0)&amp;"")</f>
        <v/>
      </c>
      <c r="F1201" s="161" t="str">
        <f ca="1">IF(ISERROR($S1201),"",OFFSET('Smelter Reference List'!$E$4,$S1201-4,0))</f>
        <v/>
      </c>
      <c r="G1201" s="161" t="str">
        <f ca="1">IF(C1201=$U$4,"Enter smelter details", IF(ISERROR($S1201),"",OFFSET('Smelter Reference List'!$F$4,$S1201-4,0)))</f>
        <v/>
      </c>
      <c r="H1201" s="247" t="str">
        <f ca="1">IF(ISERROR($S1201),"",OFFSET('Smelter Reference List'!$G$4,$S1201-4,0))</f>
        <v/>
      </c>
      <c r="I1201" s="248" t="str">
        <f ca="1">IF(ISERROR($S1201),"",OFFSET('Smelter Reference List'!$H$4,$S1201-4,0))</f>
        <v/>
      </c>
      <c r="J1201" s="248" t="str">
        <f ca="1">IF(ISERROR($S1201),"",OFFSET('Smelter Reference List'!$I$4,$S1201-4,0))</f>
        <v/>
      </c>
      <c r="K1201" s="245"/>
      <c r="L1201" s="245"/>
      <c r="M1201" s="245"/>
      <c r="N1201" s="245"/>
      <c r="O1201" s="245"/>
      <c r="P1201" s="245"/>
      <c r="Q1201" s="246"/>
      <c r="R1201" s="233"/>
      <c r="S1201" s="234" t="e">
        <f>IF(C1201="",NA(),MATCH($B1201&amp;$C1201,'Smelter Reference List'!$J:$J,0))</f>
        <v>#N/A</v>
      </c>
      <c r="T1201" s="235"/>
      <c r="U1201" s="235">
        <f t="shared" ca="1" si="38"/>
        <v>0</v>
      </c>
      <c r="V1201" s="235"/>
      <c r="W1201" s="235"/>
      <c r="Y1201" s="228" t="str">
        <f t="shared" si="39"/>
        <v/>
      </c>
    </row>
    <row r="1202" spans="1:25" s="228" customFormat="1" ht="20.25">
      <c r="A1202" s="257"/>
      <c r="B1202" s="232" t="str">
        <f>IF(LEN(A1202)=0,"",INDEX('Smelter Reference List'!$A:$A,MATCH($A1202,'Smelter Reference List'!$E:$E,0)))</f>
        <v/>
      </c>
      <c r="C1202" s="297" t="str">
        <f>IF(LEN(A1202)=0,"",INDEX('Smelter Reference List'!$C:$C,MATCH($A1202,'Smelter Reference List'!$E:$E,0)))</f>
        <v/>
      </c>
      <c r="D1202" s="161" t="str">
        <f ca="1">IF(ISERROR($S1202),"",OFFSET('Smelter Reference List'!$C$4,$S1202-4,0)&amp;"")</f>
        <v/>
      </c>
      <c r="E1202" s="161" t="str">
        <f ca="1">IF(ISERROR($S1202),"",OFFSET('Smelter Reference List'!$D$4,$S1202-4,0)&amp;"")</f>
        <v/>
      </c>
      <c r="F1202" s="161" t="str">
        <f ca="1">IF(ISERROR($S1202),"",OFFSET('Smelter Reference List'!$E$4,$S1202-4,0))</f>
        <v/>
      </c>
      <c r="G1202" s="161" t="str">
        <f ca="1">IF(C1202=$U$4,"Enter smelter details", IF(ISERROR($S1202),"",OFFSET('Smelter Reference List'!$F$4,$S1202-4,0)))</f>
        <v/>
      </c>
      <c r="H1202" s="247" t="str">
        <f ca="1">IF(ISERROR($S1202),"",OFFSET('Smelter Reference List'!$G$4,$S1202-4,0))</f>
        <v/>
      </c>
      <c r="I1202" s="248" t="str">
        <f ca="1">IF(ISERROR($S1202),"",OFFSET('Smelter Reference List'!$H$4,$S1202-4,0))</f>
        <v/>
      </c>
      <c r="J1202" s="248" t="str">
        <f ca="1">IF(ISERROR($S1202),"",OFFSET('Smelter Reference List'!$I$4,$S1202-4,0))</f>
        <v/>
      </c>
      <c r="K1202" s="245"/>
      <c r="L1202" s="245"/>
      <c r="M1202" s="245"/>
      <c r="N1202" s="245"/>
      <c r="O1202" s="245"/>
      <c r="P1202" s="245"/>
      <c r="Q1202" s="246"/>
      <c r="R1202" s="233"/>
      <c r="S1202" s="234" t="e">
        <f>IF(C1202="",NA(),MATCH($B1202&amp;$C1202,'Smelter Reference List'!$J:$J,0))</f>
        <v>#N/A</v>
      </c>
      <c r="T1202" s="235"/>
      <c r="U1202" s="235">
        <f t="shared" ca="1" si="38"/>
        <v>0</v>
      </c>
      <c r="V1202" s="235"/>
      <c r="W1202" s="235"/>
      <c r="Y1202" s="228" t="str">
        <f t="shared" si="39"/>
        <v/>
      </c>
    </row>
    <row r="1203" spans="1:25" s="228" customFormat="1" ht="20.25">
      <c r="A1203" s="257"/>
      <c r="B1203" s="232" t="str">
        <f>IF(LEN(A1203)=0,"",INDEX('Smelter Reference List'!$A:$A,MATCH($A1203,'Smelter Reference List'!$E:$E,0)))</f>
        <v/>
      </c>
      <c r="C1203" s="297" t="str">
        <f>IF(LEN(A1203)=0,"",INDEX('Smelter Reference List'!$C:$C,MATCH($A1203,'Smelter Reference List'!$E:$E,0)))</f>
        <v/>
      </c>
      <c r="D1203" s="161" t="str">
        <f ca="1">IF(ISERROR($S1203),"",OFFSET('Smelter Reference List'!$C$4,$S1203-4,0)&amp;"")</f>
        <v/>
      </c>
      <c r="E1203" s="161" t="str">
        <f ca="1">IF(ISERROR($S1203),"",OFFSET('Smelter Reference List'!$D$4,$S1203-4,0)&amp;"")</f>
        <v/>
      </c>
      <c r="F1203" s="161" t="str">
        <f ca="1">IF(ISERROR($S1203),"",OFFSET('Smelter Reference List'!$E$4,$S1203-4,0))</f>
        <v/>
      </c>
      <c r="G1203" s="161" t="str">
        <f ca="1">IF(C1203=$U$4,"Enter smelter details", IF(ISERROR($S1203),"",OFFSET('Smelter Reference List'!$F$4,$S1203-4,0)))</f>
        <v/>
      </c>
      <c r="H1203" s="247" t="str">
        <f ca="1">IF(ISERROR($S1203),"",OFFSET('Smelter Reference List'!$G$4,$S1203-4,0))</f>
        <v/>
      </c>
      <c r="I1203" s="248" t="str">
        <f ca="1">IF(ISERROR($S1203),"",OFFSET('Smelter Reference List'!$H$4,$S1203-4,0))</f>
        <v/>
      </c>
      <c r="J1203" s="248" t="str">
        <f ca="1">IF(ISERROR($S1203),"",OFFSET('Smelter Reference List'!$I$4,$S1203-4,0))</f>
        <v/>
      </c>
      <c r="K1203" s="245"/>
      <c r="L1203" s="245"/>
      <c r="M1203" s="245"/>
      <c r="N1203" s="245"/>
      <c r="O1203" s="245"/>
      <c r="P1203" s="245"/>
      <c r="Q1203" s="246"/>
      <c r="R1203" s="233"/>
      <c r="S1203" s="234" t="e">
        <f>IF(C1203="",NA(),MATCH($B1203&amp;$C1203,'Smelter Reference List'!$J:$J,0))</f>
        <v>#N/A</v>
      </c>
      <c r="T1203" s="235"/>
      <c r="U1203" s="235">
        <f t="shared" ca="1" si="38"/>
        <v>0</v>
      </c>
      <c r="V1203" s="235"/>
      <c r="W1203" s="235"/>
      <c r="Y1203" s="228" t="str">
        <f t="shared" si="39"/>
        <v/>
      </c>
    </row>
    <row r="1204" spans="1:25" s="228" customFormat="1" ht="20.25">
      <c r="A1204" s="257"/>
      <c r="B1204" s="232" t="str">
        <f>IF(LEN(A1204)=0,"",INDEX('Smelter Reference List'!$A:$A,MATCH($A1204,'Smelter Reference List'!$E:$E,0)))</f>
        <v/>
      </c>
      <c r="C1204" s="297" t="str">
        <f>IF(LEN(A1204)=0,"",INDEX('Smelter Reference List'!$C:$C,MATCH($A1204,'Smelter Reference List'!$E:$E,0)))</f>
        <v/>
      </c>
      <c r="D1204" s="161" t="str">
        <f ca="1">IF(ISERROR($S1204),"",OFFSET('Smelter Reference List'!$C$4,$S1204-4,0)&amp;"")</f>
        <v/>
      </c>
      <c r="E1204" s="161" t="str">
        <f ca="1">IF(ISERROR($S1204),"",OFFSET('Smelter Reference List'!$D$4,$S1204-4,0)&amp;"")</f>
        <v/>
      </c>
      <c r="F1204" s="161" t="str">
        <f ca="1">IF(ISERROR($S1204),"",OFFSET('Smelter Reference List'!$E$4,$S1204-4,0))</f>
        <v/>
      </c>
      <c r="G1204" s="161" t="str">
        <f ca="1">IF(C1204=$U$4,"Enter smelter details", IF(ISERROR($S1204),"",OFFSET('Smelter Reference List'!$F$4,$S1204-4,0)))</f>
        <v/>
      </c>
      <c r="H1204" s="247" t="str">
        <f ca="1">IF(ISERROR($S1204),"",OFFSET('Smelter Reference List'!$G$4,$S1204-4,0))</f>
        <v/>
      </c>
      <c r="I1204" s="248" t="str">
        <f ca="1">IF(ISERROR($S1204),"",OFFSET('Smelter Reference List'!$H$4,$S1204-4,0))</f>
        <v/>
      </c>
      <c r="J1204" s="248" t="str">
        <f ca="1">IF(ISERROR($S1204),"",OFFSET('Smelter Reference List'!$I$4,$S1204-4,0))</f>
        <v/>
      </c>
      <c r="K1204" s="245"/>
      <c r="L1204" s="245"/>
      <c r="M1204" s="245"/>
      <c r="N1204" s="245"/>
      <c r="O1204" s="245"/>
      <c r="P1204" s="245"/>
      <c r="Q1204" s="246"/>
      <c r="R1204" s="233"/>
      <c r="S1204" s="234" t="e">
        <f>IF(C1204="",NA(),MATCH($B1204&amp;$C1204,'Smelter Reference List'!$J:$J,0))</f>
        <v>#N/A</v>
      </c>
      <c r="T1204" s="235"/>
      <c r="U1204" s="235">
        <f t="shared" ca="1" si="38"/>
        <v>0</v>
      </c>
      <c r="V1204" s="235"/>
      <c r="W1204" s="235"/>
      <c r="Y1204" s="228" t="str">
        <f t="shared" si="39"/>
        <v/>
      </c>
    </row>
    <row r="1205" spans="1:25" s="228" customFormat="1" ht="20.25">
      <c r="A1205" s="257"/>
      <c r="B1205" s="232" t="str">
        <f>IF(LEN(A1205)=0,"",INDEX('Smelter Reference List'!$A:$A,MATCH($A1205,'Smelter Reference List'!$E:$E,0)))</f>
        <v/>
      </c>
      <c r="C1205" s="297" t="str">
        <f>IF(LEN(A1205)=0,"",INDEX('Smelter Reference List'!$C:$C,MATCH($A1205,'Smelter Reference List'!$E:$E,0)))</f>
        <v/>
      </c>
      <c r="D1205" s="161" t="str">
        <f ca="1">IF(ISERROR($S1205),"",OFFSET('Smelter Reference List'!$C$4,$S1205-4,0)&amp;"")</f>
        <v/>
      </c>
      <c r="E1205" s="161" t="str">
        <f ca="1">IF(ISERROR($S1205),"",OFFSET('Smelter Reference List'!$D$4,$S1205-4,0)&amp;"")</f>
        <v/>
      </c>
      <c r="F1205" s="161" t="str">
        <f ca="1">IF(ISERROR($S1205),"",OFFSET('Smelter Reference List'!$E$4,$S1205-4,0))</f>
        <v/>
      </c>
      <c r="G1205" s="161" t="str">
        <f ca="1">IF(C1205=$U$4,"Enter smelter details", IF(ISERROR($S1205),"",OFFSET('Smelter Reference List'!$F$4,$S1205-4,0)))</f>
        <v/>
      </c>
      <c r="H1205" s="247" t="str">
        <f ca="1">IF(ISERROR($S1205),"",OFFSET('Smelter Reference List'!$G$4,$S1205-4,0))</f>
        <v/>
      </c>
      <c r="I1205" s="248" t="str">
        <f ca="1">IF(ISERROR($S1205),"",OFFSET('Smelter Reference List'!$H$4,$S1205-4,0))</f>
        <v/>
      </c>
      <c r="J1205" s="248" t="str">
        <f ca="1">IF(ISERROR($S1205),"",OFFSET('Smelter Reference List'!$I$4,$S1205-4,0))</f>
        <v/>
      </c>
      <c r="K1205" s="245"/>
      <c r="L1205" s="245"/>
      <c r="M1205" s="245"/>
      <c r="N1205" s="245"/>
      <c r="O1205" s="245"/>
      <c r="P1205" s="245"/>
      <c r="Q1205" s="246"/>
      <c r="R1205" s="233"/>
      <c r="S1205" s="234" t="e">
        <f>IF(C1205="",NA(),MATCH($B1205&amp;$C1205,'Smelter Reference List'!$J:$J,0))</f>
        <v>#N/A</v>
      </c>
      <c r="T1205" s="235"/>
      <c r="U1205" s="235">
        <f t="shared" ca="1" si="38"/>
        <v>0</v>
      </c>
      <c r="V1205" s="235"/>
      <c r="W1205" s="235"/>
      <c r="Y1205" s="228" t="str">
        <f t="shared" si="39"/>
        <v/>
      </c>
    </row>
    <row r="1206" spans="1:25" s="228" customFormat="1" ht="20.25">
      <c r="A1206" s="257"/>
      <c r="B1206" s="232" t="str">
        <f>IF(LEN(A1206)=0,"",INDEX('Smelter Reference List'!$A:$A,MATCH($A1206,'Smelter Reference List'!$E:$E,0)))</f>
        <v/>
      </c>
      <c r="C1206" s="297" t="str">
        <f>IF(LEN(A1206)=0,"",INDEX('Smelter Reference List'!$C:$C,MATCH($A1206,'Smelter Reference List'!$E:$E,0)))</f>
        <v/>
      </c>
      <c r="D1206" s="161" t="str">
        <f ca="1">IF(ISERROR($S1206),"",OFFSET('Smelter Reference List'!$C$4,$S1206-4,0)&amp;"")</f>
        <v/>
      </c>
      <c r="E1206" s="161" t="str">
        <f ca="1">IF(ISERROR($S1206),"",OFFSET('Smelter Reference List'!$D$4,$S1206-4,0)&amp;"")</f>
        <v/>
      </c>
      <c r="F1206" s="161" t="str">
        <f ca="1">IF(ISERROR($S1206),"",OFFSET('Smelter Reference List'!$E$4,$S1206-4,0))</f>
        <v/>
      </c>
      <c r="G1206" s="161" t="str">
        <f ca="1">IF(C1206=$U$4,"Enter smelter details", IF(ISERROR($S1206),"",OFFSET('Smelter Reference List'!$F$4,$S1206-4,0)))</f>
        <v/>
      </c>
      <c r="H1206" s="247" t="str">
        <f ca="1">IF(ISERROR($S1206),"",OFFSET('Smelter Reference List'!$G$4,$S1206-4,0))</f>
        <v/>
      </c>
      <c r="I1206" s="248" t="str">
        <f ca="1">IF(ISERROR($S1206),"",OFFSET('Smelter Reference List'!$H$4,$S1206-4,0))</f>
        <v/>
      </c>
      <c r="J1206" s="248" t="str">
        <f ca="1">IF(ISERROR($S1206),"",OFFSET('Smelter Reference List'!$I$4,$S1206-4,0))</f>
        <v/>
      </c>
      <c r="K1206" s="245"/>
      <c r="L1206" s="245"/>
      <c r="M1206" s="245"/>
      <c r="N1206" s="245"/>
      <c r="O1206" s="245"/>
      <c r="P1206" s="245"/>
      <c r="Q1206" s="246"/>
      <c r="R1206" s="233"/>
      <c r="S1206" s="234" t="e">
        <f>IF(C1206="",NA(),MATCH($B1206&amp;$C1206,'Smelter Reference List'!$J:$J,0))</f>
        <v>#N/A</v>
      </c>
      <c r="T1206" s="235"/>
      <c r="U1206" s="235">
        <f t="shared" ca="1" si="38"/>
        <v>0</v>
      </c>
      <c r="V1206" s="235"/>
      <c r="W1206" s="235"/>
      <c r="Y1206" s="228" t="str">
        <f t="shared" si="39"/>
        <v/>
      </c>
    </row>
    <row r="1207" spans="1:25" s="228" customFormat="1" ht="20.25">
      <c r="A1207" s="257"/>
      <c r="B1207" s="232" t="str">
        <f>IF(LEN(A1207)=0,"",INDEX('Smelter Reference List'!$A:$A,MATCH($A1207,'Smelter Reference List'!$E:$E,0)))</f>
        <v/>
      </c>
      <c r="C1207" s="297" t="str">
        <f>IF(LEN(A1207)=0,"",INDEX('Smelter Reference List'!$C:$C,MATCH($A1207,'Smelter Reference List'!$E:$E,0)))</f>
        <v/>
      </c>
      <c r="D1207" s="161" t="str">
        <f ca="1">IF(ISERROR($S1207),"",OFFSET('Smelter Reference List'!$C$4,$S1207-4,0)&amp;"")</f>
        <v/>
      </c>
      <c r="E1207" s="161" t="str">
        <f ca="1">IF(ISERROR($S1207),"",OFFSET('Smelter Reference List'!$D$4,$S1207-4,0)&amp;"")</f>
        <v/>
      </c>
      <c r="F1207" s="161" t="str">
        <f ca="1">IF(ISERROR($S1207),"",OFFSET('Smelter Reference List'!$E$4,$S1207-4,0))</f>
        <v/>
      </c>
      <c r="G1207" s="161" t="str">
        <f ca="1">IF(C1207=$U$4,"Enter smelter details", IF(ISERROR($S1207),"",OFFSET('Smelter Reference List'!$F$4,$S1207-4,0)))</f>
        <v/>
      </c>
      <c r="H1207" s="247" t="str">
        <f ca="1">IF(ISERROR($S1207),"",OFFSET('Smelter Reference List'!$G$4,$S1207-4,0))</f>
        <v/>
      </c>
      <c r="I1207" s="248" t="str">
        <f ca="1">IF(ISERROR($S1207),"",OFFSET('Smelter Reference List'!$H$4,$S1207-4,0))</f>
        <v/>
      </c>
      <c r="J1207" s="248" t="str">
        <f ca="1">IF(ISERROR($S1207),"",OFFSET('Smelter Reference List'!$I$4,$S1207-4,0))</f>
        <v/>
      </c>
      <c r="K1207" s="245"/>
      <c r="L1207" s="245"/>
      <c r="M1207" s="245"/>
      <c r="N1207" s="245"/>
      <c r="O1207" s="245"/>
      <c r="P1207" s="245"/>
      <c r="Q1207" s="246"/>
      <c r="R1207" s="233"/>
      <c r="S1207" s="234" t="e">
        <f>IF(C1207="",NA(),MATCH($B1207&amp;$C1207,'Smelter Reference List'!$J:$J,0))</f>
        <v>#N/A</v>
      </c>
      <c r="T1207" s="235"/>
      <c r="U1207" s="235">
        <f t="shared" ca="1" si="38"/>
        <v>0</v>
      </c>
      <c r="V1207" s="235"/>
      <c r="W1207" s="235"/>
      <c r="Y1207" s="228" t="str">
        <f t="shared" si="39"/>
        <v/>
      </c>
    </row>
    <row r="1208" spans="1:25" s="228" customFormat="1" ht="20.25">
      <c r="A1208" s="257"/>
      <c r="B1208" s="232" t="str">
        <f>IF(LEN(A1208)=0,"",INDEX('Smelter Reference List'!$A:$A,MATCH($A1208,'Smelter Reference List'!$E:$E,0)))</f>
        <v/>
      </c>
      <c r="C1208" s="297" t="str">
        <f>IF(LEN(A1208)=0,"",INDEX('Smelter Reference List'!$C:$C,MATCH($A1208,'Smelter Reference List'!$E:$E,0)))</f>
        <v/>
      </c>
      <c r="D1208" s="161" t="str">
        <f ca="1">IF(ISERROR($S1208),"",OFFSET('Smelter Reference List'!$C$4,$S1208-4,0)&amp;"")</f>
        <v/>
      </c>
      <c r="E1208" s="161" t="str">
        <f ca="1">IF(ISERROR($S1208),"",OFFSET('Smelter Reference List'!$D$4,$S1208-4,0)&amp;"")</f>
        <v/>
      </c>
      <c r="F1208" s="161" t="str">
        <f ca="1">IF(ISERROR($S1208),"",OFFSET('Smelter Reference List'!$E$4,$S1208-4,0))</f>
        <v/>
      </c>
      <c r="G1208" s="161" t="str">
        <f ca="1">IF(C1208=$U$4,"Enter smelter details", IF(ISERROR($S1208),"",OFFSET('Smelter Reference List'!$F$4,$S1208-4,0)))</f>
        <v/>
      </c>
      <c r="H1208" s="247" t="str">
        <f ca="1">IF(ISERROR($S1208),"",OFFSET('Smelter Reference List'!$G$4,$S1208-4,0))</f>
        <v/>
      </c>
      <c r="I1208" s="248" t="str">
        <f ca="1">IF(ISERROR($S1208),"",OFFSET('Smelter Reference List'!$H$4,$S1208-4,0))</f>
        <v/>
      </c>
      <c r="J1208" s="248" t="str">
        <f ca="1">IF(ISERROR($S1208),"",OFFSET('Smelter Reference List'!$I$4,$S1208-4,0))</f>
        <v/>
      </c>
      <c r="K1208" s="245"/>
      <c r="L1208" s="245"/>
      <c r="M1208" s="245"/>
      <c r="N1208" s="245"/>
      <c r="O1208" s="245"/>
      <c r="P1208" s="245"/>
      <c r="Q1208" s="246"/>
      <c r="R1208" s="233"/>
      <c r="S1208" s="234" t="e">
        <f>IF(C1208="",NA(),MATCH($B1208&amp;$C1208,'Smelter Reference List'!$J:$J,0))</f>
        <v>#N/A</v>
      </c>
      <c r="T1208" s="235"/>
      <c r="U1208" s="235">
        <f t="shared" ca="1" si="38"/>
        <v>0</v>
      </c>
      <c r="V1208" s="235"/>
      <c r="W1208" s="235"/>
      <c r="Y1208" s="228" t="str">
        <f t="shared" si="39"/>
        <v/>
      </c>
    </row>
    <row r="1209" spans="1:25" s="228" customFormat="1" ht="20.25">
      <c r="A1209" s="257"/>
      <c r="B1209" s="232" t="str">
        <f>IF(LEN(A1209)=0,"",INDEX('Smelter Reference List'!$A:$A,MATCH($A1209,'Smelter Reference List'!$E:$E,0)))</f>
        <v/>
      </c>
      <c r="C1209" s="297" t="str">
        <f>IF(LEN(A1209)=0,"",INDEX('Smelter Reference List'!$C:$C,MATCH($A1209,'Smelter Reference List'!$E:$E,0)))</f>
        <v/>
      </c>
      <c r="D1209" s="161" t="str">
        <f ca="1">IF(ISERROR($S1209),"",OFFSET('Smelter Reference List'!$C$4,$S1209-4,0)&amp;"")</f>
        <v/>
      </c>
      <c r="E1209" s="161" t="str">
        <f ca="1">IF(ISERROR($S1209),"",OFFSET('Smelter Reference List'!$D$4,$S1209-4,0)&amp;"")</f>
        <v/>
      </c>
      <c r="F1209" s="161" t="str">
        <f ca="1">IF(ISERROR($S1209),"",OFFSET('Smelter Reference List'!$E$4,$S1209-4,0))</f>
        <v/>
      </c>
      <c r="G1209" s="161" t="str">
        <f ca="1">IF(C1209=$U$4,"Enter smelter details", IF(ISERROR($S1209),"",OFFSET('Smelter Reference List'!$F$4,$S1209-4,0)))</f>
        <v/>
      </c>
      <c r="H1209" s="247" t="str">
        <f ca="1">IF(ISERROR($S1209),"",OFFSET('Smelter Reference List'!$G$4,$S1209-4,0))</f>
        <v/>
      </c>
      <c r="I1209" s="248" t="str">
        <f ca="1">IF(ISERROR($S1209),"",OFFSET('Smelter Reference List'!$H$4,$S1209-4,0))</f>
        <v/>
      </c>
      <c r="J1209" s="248" t="str">
        <f ca="1">IF(ISERROR($S1209),"",OFFSET('Smelter Reference List'!$I$4,$S1209-4,0))</f>
        <v/>
      </c>
      <c r="K1209" s="245"/>
      <c r="L1209" s="245"/>
      <c r="M1209" s="245"/>
      <c r="N1209" s="245"/>
      <c r="O1209" s="245"/>
      <c r="P1209" s="245"/>
      <c r="Q1209" s="246"/>
      <c r="R1209" s="233"/>
      <c r="S1209" s="234" t="e">
        <f>IF(C1209="",NA(),MATCH($B1209&amp;$C1209,'Smelter Reference List'!$J:$J,0))</f>
        <v>#N/A</v>
      </c>
      <c r="T1209" s="235"/>
      <c r="U1209" s="235">
        <f t="shared" ca="1" si="38"/>
        <v>0</v>
      </c>
      <c r="V1209" s="235"/>
      <c r="W1209" s="235"/>
      <c r="Y1209" s="228" t="str">
        <f t="shared" si="39"/>
        <v/>
      </c>
    </row>
    <row r="1210" spans="1:25" s="228" customFormat="1" ht="20.25">
      <c r="A1210" s="257"/>
      <c r="B1210" s="232" t="str">
        <f>IF(LEN(A1210)=0,"",INDEX('Smelter Reference List'!$A:$A,MATCH($A1210,'Smelter Reference List'!$E:$E,0)))</f>
        <v/>
      </c>
      <c r="C1210" s="297" t="str">
        <f>IF(LEN(A1210)=0,"",INDEX('Smelter Reference List'!$C:$C,MATCH($A1210,'Smelter Reference List'!$E:$E,0)))</f>
        <v/>
      </c>
      <c r="D1210" s="161" t="str">
        <f ca="1">IF(ISERROR($S1210),"",OFFSET('Smelter Reference List'!$C$4,$S1210-4,0)&amp;"")</f>
        <v/>
      </c>
      <c r="E1210" s="161" t="str">
        <f ca="1">IF(ISERROR($S1210),"",OFFSET('Smelter Reference List'!$D$4,$S1210-4,0)&amp;"")</f>
        <v/>
      </c>
      <c r="F1210" s="161" t="str">
        <f ca="1">IF(ISERROR($S1210),"",OFFSET('Smelter Reference List'!$E$4,$S1210-4,0))</f>
        <v/>
      </c>
      <c r="G1210" s="161" t="str">
        <f ca="1">IF(C1210=$U$4,"Enter smelter details", IF(ISERROR($S1210),"",OFFSET('Smelter Reference List'!$F$4,$S1210-4,0)))</f>
        <v/>
      </c>
      <c r="H1210" s="247" t="str">
        <f ca="1">IF(ISERROR($S1210),"",OFFSET('Smelter Reference List'!$G$4,$S1210-4,0))</f>
        <v/>
      </c>
      <c r="I1210" s="248" t="str">
        <f ca="1">IF(ISERROR($S1210),"",OFFSET('Smelter Reference List'!$H$4,$S1210-4,0))</f>
        <v/>
      </c>
      <c r="J1210" s="248" t="str">
        <f ca="1">IF(ISERROR($S1210),"",OFFSET('Smelter Reference List'!$I$4,$S1210-4,0))</f>
        <v/>
      </c>
      <c r="K1210" s="245"/>
      <c r="L1210" s="245"/>
      <c r="M1210" s="245"/>
      <c r="N1210" s="245"/>
      <c r="O1210" s="245"/>
      <c r="P1210" s="245"/>
      <c r="Q1210" s="246"/>
      <c r="R1210" s="233"/>
      <c r="S1210" s="234" t="e">
        <f>IF(C1210="",NA(),MATCH($B1210&amp;$C1210,'Smelter Reference List'!$J:$J,0))</f>
        <v>#N/A</v>
      </c>
      <c r="T1210" s="235"/>
      <c r="U1210" s="235">
        <f t="shared" ca="1" si="38"/>
        <v>0</v>
      </c>
      <c r="V1210" s="235"/>
      <c r="W1210" s="235"/>
      <c r="Y1210" s="228" t="str">
        <f t="shared" si="39"/>
        <v/>
      </c>
    </row>
    <row r="1211" spans="1:25" s="228" customFormat="1" ht="20.25">
      <c r="A1211" s="257"/>
      <c r="B1211" s="232" t="str">
        <f>IF(LEN(A1211)=0,"",INDEX('Smelter Reference List'!$A:$A,MATCH($A1211,'Smelter Reference List'!$E:$E,0)))</f>
        <v/>
      </c>
      <c r="C1211" s="297" t="str">
        <f>IF(LEN(A1211)=0,"",INDEX('Smelter Reference List'!$C:$C,MATCH($A1211,'Smelter Reference List'!$E:$E,0)))</f>
        <v/>
      </c>
      <c r="D1211" s="161" t="str">
        <f ca="1">IF(ISERROR($S1211),"",OFFSET('Smelter Reference List'!$C$4,$S1211-4,0)&amp;"")</f>
        <v/>
      </c>
      <c r="E1211" s="161" t="str">
        <f ca="1">IF(ISERROR($S1211),"",OFFSET('Smelter Reference List'!$D$4,$S1211-4,0)&amp;"")</f>
        <v/>
      </c>
      <c r="F1211" s="161" t="str">
        <f ca="1">IF(ISERROR($S1211),"",OFFSET('Smelter Reference List'!$E$4,$S1211-4,0))</f>
        <v/>
      </c>
      <c r="G1211" s="161" t="str">
        <f ca="1">IF(C1211=$U$4,"Enter smelter details", IF(ISERROR($S1211),"",OFFSET('Smelter Reference List'!$F$4,$S1211-4,0)))</f>
        <v/>
      </c>
      <c r="H1211" s="247" t="str">
        <f ca="1">IF(ISERROR($S1211),"",OFFSET('Smelter Reference List'!$G$4,$S1211-4,0))</f>
        <v/>
      </c>
      <c r="I1211" s="248" t="str">
        <f ca="1">IF(ISERROR($S1211),"",OFFSET('Smelter Reference List'!$H$4,$S1211-4,0))</f>
        <v/>
      </c>
      <c r="J1211" s="248" t="str">
        <f ca="1">IF(ISERROR($S1211),"",OFFSET('Smelter Reference List'!$I$4,$S1211-4,0))</f>
        <v/>
      </c>
      <c r="K1211" s="245"/>
      <c r="L1211" s="245"/>
      <c r="M1211" s="245"/>
      <c r="N1211" s="245"/>
      <c r="O1211" s="245"/>
      <c r="P1211" s="245"/>
      <c r="Q1211" s="246"/>
      <c r="R1211" s="233"/>
      <c r="S1211" s="234" t="e">
        <f>IF(C1211="",NA(),MATCH($B1211&amp;$C1211,'Smelter Reference List'!$J:$J,0))</f>
        <v>#N/A</v>
      </c>
      <c r="T1211" s="235"/>
      <c r="U1211" s="235">
        <f t="shared" ca="1" si="38"/>
        <v>0</v>
      </c>
      <c r="V1211" s="235"/>
      <c r="W1211" s="235"/>
      <c r="Y1211" s="228" t="str">
        <f t="shared" si="39"/>
        <v/>
      </c>
    </row>
    <row r="1212" spans="1:25" s="228" customFormat="1" ht="20.25">
      <c r="A1212" s="257"/>
      <c r="B1212" s="232" t="str">
        <f>IF(LEN(A1212)=0,"",INDEX('Smelter Reference List'!$A:$A,MATCH($A1212,'Smelter Reference List'!$E:$E,0)))</f>
        <v/>
      </c>
      <c r="C1212" s="297" t="str">
        <f>IF(LEN(A1212)=0,"",INDEX('Smelter Reference List'!$C:$C,MATCH($A1212,'Smelter Reference List'!$E:$E,0)))</f>
        <v/>
      </c>
      <c r="D1212" s="161" t="str">
        <f ca="1">IF(ISERROR($S1212),"",OFFSET('Smelter Reference List'!$C$4,$S1212-4,0)&amp;"")</f>
        <v/>
      </c>
      <c r="E1212" s="161" t="str">
        <f ca="1">IF(ISERROR($S1212),"",OFFSET('Smelter Reference List'!$D$4,$S1212-4,0)&amp;"")</f>
        <v/>
      </c>
      <c r="F1212" s="161" t="str">
        <f ca="1">IF(ISERROR($S1212),"",OFFSET('Smelter Reference List'!$E$4,$S1212-4,0))</f>
        <v/>
      </c>
      <c r="G1212" s="161" t="str">
        <f ca="1">IF(C1212=$U$4,"Enter smelter details", IF(ISERROR($S1212),"",OFFSET('Smelter Reference List'!$F$4,$S1212-4,0)))</f>
        <v/>
      </c>
      <c r="H1212" s="247" t="str">
        <f ca="1">IF(ISERROR($S1212),"",OFFSET('Smelter Reference List'!$G$4,$S1212-4,0))</f>
        <v/>
      </c>
      <c r="I1212" s="248" t="str">
        <f ca="1">IF(ISERROR($S1212),"",OFFSET('Smelter Reference List'!$H$4,$S1212-4,0))</f>
        <v/>
      </c>
      <c r="J1212" s="248" t="str">
        <f ca="1">IF(ISERROR($S1212),"",OFFSET('Smelter Reference List'!$I$4,$S1212-4,0))</f>
        <v/>
      </c>
      <c r="K1212" s="245"/>
      <c r="L1212" s="245"/>
      <c r="M1212" s="245"/>
      <c r="N1212" s="245"/>
      <c r="O1212" s="245"/>
      <c r="P1212" s="245"/>
      <c r="Q1212" s="246"/>
      <c r="R1212" s="233"/>
      <c r="S1212" s="234" t="e">
        <f>IF(C1212="",NA(),MATCH($B1212&amp;$C1212,'Smelter Reference List'!$J:$J,0))</f>
        <v>#N/A</v>
      </c>
      <c r="T1212" s="235"/>
      <c r="U1212" s="235">
        <f t="shared" ca="1" si="38"/>
        <v>0</v>
      </c>
      <c r="V1212" s="235"/>
      <c r="W1212" s="235"/>
      <c r="Y1212" s="228" t="str">
        <f t="shared" si="39"/>
        <v/>
      </c>
    </row>
    <row r="1213" spans="1:25" s="228" customFormat="1" ht="20.25">
      <c r="A1213" s="257"/>
      <c r="B1213" s="232" t="str">
        <f>IF(LEN(A1213)=0,"",INDEX('Smelter Reference List'!$A:$A,MATCH($A1213,'Smelter Reference List'!$E:$E,0)))</f>
        <v/>
      </c>
      <c r="C1213" s="297" t="str">
        <f>IF(LEN(A1213)=0,"",INDEX('Smelter Reference List'!$C:$C,MATCH($A1213,'Smelter Reference List'!$E:$E,0)))</f>
        <v/>
      </c>
      <c r="D1213" s="161" t="str">
        <f ca="1">IF(ISERROR($S1213),"",OFFSET('Smelter Reference List'!$C$4,$S1213-4,0)&amp;"")</f>
        <v/>
      </c>
      <c r="E1213" s="161" t="str">
        <f ca="1">IF(ISERROR($S1213),"",OFFSET('Smelter Reference List'!$D$4,$S1213-4,0)&amp;"")</f>
        <v/>
      </c>
      <c r="F1213" s="161" t="str">
        <f ca="1">IF(ISERROR($S1213),"",OFFSET('Smelter Reference List'!$E$4,$S1213-4,0))</f>
        <v/>
      </c>
      <c r="G1213" s="161" t="str">
        <f ca="1">IF(C1213=$U$4,"Enter smelter details", IF(ISERROR($S1213),"",OFFSET('Smelter Reference List'!$F$4,$S1213-4,0)))</f>
        <v/>
      </c>
      <c r="H1213" s="247" t="str">
        <f ca="1">IF(ISERROR($S1213),"",OFFSET('Smelter Reference List'!$G$4,$S1213-4,0))</f>
        <v/>
      </c>
      <c r="I1213" s="248" t="str">
        <f ca="1">IF(ISERROR($S1213),"",OFFSET('Smelter Reference List'!$H$4,$S1213-4,0))</f>
        <v/>
      </c>
      <c r="J1213" s="248" t="str">
        <f ca="1">IF(ISERROR($S1213),"",OFFSET('Smelter Reference List'!$I$4,$S1213-4,0))</f>
        <v/>
      </c>
      <c r="K1213" s="245"/>
      <c r="L1213" s="245"/>
      <c r="M1213" s="245"/>
      <c r="N1213" s="245"/>
      <c r="O1213" s="245"/>
      <c r="P1213" s="245"/>
      <c r="Q1213" s="246"/>
      <c r="R1213" s="233"/>
      <c r="S1213" s="234" t="e">
        <f>IF(C1213="",NA(),MATCH($B1213&amp;$C1213,'Smelter Reference List'!$J:$J,0))</f>
        <v>#N/A</v>
      </c>
      <c r="T1213" s="235"/>
      <c r="U1213" s="235">
        <f t="shared" ca="1" si="38"/>
        <v>0</v>
      </c>
      <c r="V1213" s="235"/>
      <c r="W1213" s="235"/>
      <c r="Y1213" s="228" t="str">
        <f t="shared" si="39"/>
        <v/>
      </c>
    </row>
    <row r="1214" spans="1:25" s="228" customFormat="1" ht="20.25">
      <c r="A1214" s="257"/>
      <c r="B1214" s="232" t="str">
        <f>IF(LEN(A1214)=0,"",INDEX('Smelter Reference List'!$A:$A,MATCH($A1214,'Smelter Reference List'!$E:$E,0)))</f>
        <v/>
      </c>
      <c r="C1214" s="297" t="str">
        <f>IF(LEN(A1214)=0,"",INDEX('Smelter Reference List'!$C:$C,MATCH($A1214,'Smelter Reference List'!$E:$E,0)))</f>
        <v/>
      </c>
      <c r="D1214" s="161" t="str">
        <f ca="1">IF(ISERROR($S1214),"",OFFSET('Smelter Reference List'!$C$4,$S1214-4,0)&amp;"")</f>
        <v/>
      </c>
      <c r="E1214" s="161" t="str">
        <f ca="1">IF(ISERROR($S1214),"",OFFSET('Smelter Reference List'!$D$4,$S1214-4,0)&amp;"")</f>
        <v/>
      </c>
      <c r="F1214" s="161" t="str">
        <f ca="1">IF(ISERROR($S1214),"",OFFSET('Smelter Reference List'!$E$4,$S1214-4,0))</f>
        <v/>
      </c>
      <c r="G1214" s="161" t="str">
        <f ca="1">IF(C1214=$U$4,"Enter smelter details", IF(ISERROR($S1214),"",OFFSET('Smelter Reference List'!$F$4,$S1214-4,0)))</f>
        <v/>
      </c>
      <c r="H1214" s="247" t="str">
        <f ca="1">IF(ISERROR($S1214),"",OFFSET('Smelter Reference List'!$G$4,$S1214-4,0))</f>
        <v/>
      </c>
      <c r="I1214" s="248" t="str">
        <f ca="1">IF(ISERROR($S1214),"",OFFSET('Smelter Reference List'!$H$4,$S1214-4,0))</f>
        <v/>
      </c>
      <c r="J1214" s="248" t="str">
        <f ca="1">IF(ISERROR($S1214),"",OFFSET('Smelter Reference List'!$I$4,$S1214-4,0))</f>
        <v/>
      </c>
      <c r="K1214" s="245"/>
      <c r="L1214" s="245"/>
      <c r="M1214" s="245"/>
      <c r="N1214" s="245"/>
      <c r="O1214" s="245"/>
      <c r="P1214" s="245"/>
      <c r="Q1214" s="246"/>
      <c r="R1214" s="233"/>
      <c r="S1214" s="234" t="e">
        <f>IF(C1214="",NA(),MATCH($B1214&amp;$C1214,'Smelter Reference List'!$J:$J,0))</f>
        <v>#N/A</v>
      </c>
      <c r="T1214" s="235"/>
      <c r="U1214" s="235">
        <f t="shared" ca="1" si="38"/>
        <v>0</v>
      </c>
      <c r="V1214" s="235"/>
      <c r="W1214" s="235"/>
      <c r="Y1214" s="228" t="str">
        <f t="shared" si="39"/>
        <v/>
      </c>
    </row>
    <row r="1215" spans="1:25" s="228" customFormat="1" ht="20.25">
      <c r="A1215" s="257"/>
      <c r="B1215" s="232" t="str">
        <f>IF(LEN(A1215)=0,"",INDEX('Smelter Reference List'!$A:$A,MATCH($A1215,'Smelter Reference List'!$E:$E,0)))</f>
        <v/>
      </c>
      <c r="C1215" s="297" t="str">
        <f>IF(LEN(A1215)=0,"",INDEX('Smelter Reference List'!$C:$C,MATCH($A1215,'Smelter Reference List'!$E:$E,0)))</f>
        <v/>
      </c>
      <c r="D1215" s="161" t="str">
        <f ca="1">IF(ISERROR($S1215),"",OFFSET('Smelter Reference List'!$C$4,$S1215-4,0)&amp;"")</f>
        <v/>
      </c>
      <c r="E1215" s="161" t="str">
        <f ca="1">IF(ISERROR($S1215),"",OFFSET('Smelter Reference List'!$D$4,$S1215-4,0)&amp;"")</f>
        <v/>
      </c>
      <c r="F1215" s="161" t="str">
        <f ca="1">IF(ISERROR($S1215),"",OFFSET('Smelter Reference List'!$E$4,$S1215-4,0))</f>
        <v/>
      </c>
      <c r="G1215" s="161" t="str">
        <f ca="1">IF(C1215=$U$4,"Enter smelter details", IF(ISERROR($S1215),"",OFFSET('Smelter Reference List'!$F$4,$S1215-4,0)))</f>
        <v/>
      </c>
      <c r="H1215" s="247" t="str">
        <f ca="1">IF(ISERROR($S1215),"",OFFSET('Smelter Reference List'!$G$4,$S1215-4,0))</f>
        <v/>
      </c>
      <c r="I1215" s="248" t="str">
        <f ca="1">IF(ISERROR($S1215),"",OFFSET('Smelter Reference List'!$H$4,$S1215-4,0))</f>
        <v/>
      </c>
      <c r="J1215" s="248" t="str">
        <f ca="1">IF(ISERROR($S1215),"",OFFSET('Smelter Reference List'!$I$4,$S1215-4,0))</f>
        <v/>
      </c>
      <c r="K1215" s="245"/>
      <c r="L1215" s="245"/>
      <c r="M1215" s="245"/>
      <c r="N1215" s="245"/>
      <c r="O1215" s="245"/>
      <c r="P1215" s="245"/>
      <c r="Q1215" s="246"/>
      <c r="R1215" s="233"/>
      <c r="S1215" s="234" t="e">
        <f>IF(C1215="",NA(),MATCH($B1215&amp;$C1215,'Smelter Reference List'!$J:$J,0))</f>
        <v>#N/A</v>
      </c>
      <c r="T1215" s="235"/>
      <c r="U1215" s="235">
        <f t="shared" ca="1" si="38"/>
        <v>0</v>
      </c>
      <c r="V1215" s="235"/>
      <c r="W1215" s="235"/>
      <c r="Y1215" s="228" t="str">
        <f t="shared" si="39"/>
        <v/>
      </c>
    </row>
    <row r="1216" spans="1:25" s="228" customFormat="1" ht="20.25">
      <c r="A1216" s="257"/>
      <c r="B1216" s="232" t="str">
        <f>IF(LEN(A1216)=0,"",INDEX('Smelter Reference List'!$A:$A,MATCH($A1216,'Smelter Reference List'!$E:$E,0)))</f>
        <v/>
      </c>
      <c r="C1216" s="297" t="str">
        <f>IF(LEN(A1216)=0,"",INDEX('Smelter Reference List'!$C:$C,MATCH($A1216,'Smelter Reference List'!$E:$E,0)))</f>
        <v/>
      </c>
      <c r="D1216" s="161" t="str">
        <f ca="1">IF(ISERROR($S1216),"",OFFSET('Smelter Reference List'!$C$4,$S1216-4,0)&amp;"")</f>
        <v/>
      </c>
      <c r="E1216" s="161" t="str">
        <f ca="1">IF(ISERROR($S1216),"",OFFSET('Smelter Reference List'!$D$4,$S1216-4,0)&amp;"")</f>
        <v/>
      </c>
      <c r="F1216" s="161" t="str">
        <f ca="1">IF(ISERROR($S1216),"",OFFSET('Smelter Reference List'!$E$4,$S1216-4,0))</f>
        <v/>
      </c>
      <c r="G1216" s="161" t="str">
        <f ca="1">IF(C1216=$U$4,"Enter smelter details", IF(ISERROR($S1216),"",OFFSET('Smelter Reference List'!$F$4,$S1216-4,0)))</f>
        <v/>
      </c>
      <c r="H1216" s="247" t="str">
        <f ca="1">IF(ISERROR($S1216),"",OFFSET('Smelter Reference List'!$G$4,$S1216-4,0))</f>
        <v/>
      </c>
      <c r="I1216" s="248" t="str">
        <f ca="1">IF(ISERROR($S1216),"",OFFSET('Smelter Reference List'!$H$4,$S1216-4,0))</f>
        <v/>
      </c>
      <c r="J1216" s="248" t="str">
        <f ca="1">IF(ISERROR($S1216),"",OFFSET('Smelter Reference List'!$I$4,$S1216-4,0))</f>
        <v/>
      </c>
      <c r="K1216" s="245"/>
      <c r="L1216" s="245"/>
      <c r="M1216" s="245"/>
      <c r="N1216" s="245"/>
      <c r="O1216" s="245"/>
      <c r="P1216" s="245"/>
      <c r="Q1216" s="246"/>
      <c r="R1216" s="233"/>
      <c r="S1216" s="234" t="e">
        <f>IF(C1216="",NA(),MATCH($B1216&amp;$C1216,'Smelter Reference List'!$J:$J,0))</f>
        <v>#N/A</v>
      </c>
      <c r="T1216" s="235"/>
      <c r="U1216" s="235">
        <f t="shared" ca="1" si="38"/>
        <v>0</v>
      </c>
      <c r="V1216" s="235"/>
      <c r="W1216" s="235"/>
      <c r="Y1216" s="228" t="str">
        <f t="shared" si="39"/>
        <v/>
      </c>
    </row>
    <row r="1217" spans="1:25" s="228" customFormat="1" ht="20.25">
      <c r="A1217" s="257"/>
      <c r="B1217" s="232" t="str">
        <f>IF(LEN(A1217)=0,"",INDEX('Smelter Reference List'!$A:$A,MATCH($A1217,'Smelter Reference List'!$E:$E,0)))</f>
        <v/>
      </c>
      <c r="C1217" s="297" t="str">
        <f>IF(LEN(A1217)=0,"",INDEX('Smelter Reference List'!$C:$C,MATCH($A1217,'Smelter Reference List'!$E:$E,0)))</f>
        <v/>
      </c>
      <c r="D1217" s="161" t="str">
        <f ca="1">IF(ISERROR($S1217),"",OFFSET('Smelter Reference List'!$C$4,$S1217-4,0)&amp;"")</f>
        <v/>
      </c>
      <c r="E1217" s="161" t="str">
        <f ca="1">IF(ISERROR($S1217),"",OFFSET('Smelter Reference List'!$D$4,$S1217-4,0)&amp;"")</f>
        <v/>
      </c>
      <c r="F1217" s="161" t="str">
        <f ca="1">IF(ISERROR($S1217),"",OFFSET('Smelter Reference List'!$E$4,$S1217-4,0))</f>
        <v/>
      </c>
      <c r="G1217" s="161" t="str">
        <f ca="1">IF(C1217=$U$4,"Enter smelter details", IF(ISERROR($S1217),"",OFFSET('Smelter Reference List'!$F$4,$S1217-4,0)))</f>
        <v/>
      </c>
      <c r="H1217" s="247" t="str">
        <f ca="1">IF(ISERROR($S1217),"",OFFSET('Smelter Reference List'!$G$4,$S1217-4,0))</f>
        <v/>
      </c>
      <c r="I1217" s="248" t="str">
        <f ca="1">IF(ISERROR($S1217),"",OFFSET('Smelter Reference List'!$H$4,$S1217-4,0))</f>
        <v/>
      </c>
      <c r="J1217" s="248" t="str">
        <f ca="1">IF(ISERROR($S1217),"",OFFSET('Smelter Reference List'!$I$4,$S1217-4,0))</f>
        <v/>
      </c>
      <c r="K1217" s="245"/>
      <c r="L1217" s="245"/>
      <c r="M1217" s="245"/>
      <c r="N1217" s="245"/>
      <c r="O1217" s="245"/>
      <c r="P1217" s="245"/>
      <c r="Q1217" s="246"/>
      <c r="R1217" s="233"/>
      <c r="S1217" s="234" t="e">
        <f>IF(C1217="",NA(),MATCH($B1217&amp;$C1217,'Smelter Reference List'!$J:$J,0))</f>
        <v>#N/A</v>
      </c>
      <c r="T1217" s="235"/>
      <c r="U1217" s="235">
        <f t="shared" ca="1" si="38"/>
        <v>0</v>
      </c>
      <c r="V1217" s="235"/>
      <c r="W1217" s="235"/>
      <c r="Y1217" s="228" t="str">
        <f t="shared" si="39"/>
        <v/>
      </c>
    </row>
    <row r="1218" spans="1:25" s="228" customFormat="1" ht="20.25">
      <c r="A1218" s="257"/>
      <c r="B1218" s="232" t="str">
        <f>IF(LEN(A1218)=0,"",INDEX('Smelter Reference List'!$A:$A,MATCH($A1218,'Smelter Reference List'!$E:$E,0)))</f>
        <v/>
      </c>
      <c r="C1218" s="297" t="str">
        <f>IF(LEN(A1218)=0,"",INDEX('Smelter Reference List'!$C:$C,MATCH($A1218,'Smelter Reference List'!$E:$E,0)))</f>
        <v/>
      </c>
      <c r="D1218" s="161" t="str">
        <f ca="1">IF(ISERROR($S1218),"",OFFSET('Smelter Reference List'!$C$4,$S1218-4,0)&amp;"")</f>
        <v/>
      </c>
      <c r="E1218" s="161" t="str">
        <f ca="1">IF(ISERROR($S1218),"",OFFSET('Smelter Reference List'!$D$4,$S1218-4,0)&amp;"")</f>
        <v/>
      </c>
      <c r="F1218" s="161" t="str">
        <f ca="1">IF(ISERROR($S1218),"",OFFSET('Smelter Reference List'!$E$4,$S1218-4,0))</f>
        <v/>
      </c>
      <c r="G1218" s="161" t="str">
        <f ca="1">IF(C1218=$U$4,"Enter smelter details", IF(ISERROR($S1218),"",OFFSET('Smelter Reference List'!$F$4,$S1218-4,0)))</f>
        <v/>
      </c>
      <c r="H1218" s="247" t="str">
        <f ca="1">IF(ISERROR($S1218),"",OFFSET('Smelter Reference List'!$G$4,$S1218-4,0))</f>
        <v/>
      </c>
      <c r="I1218" s="248" t="str">
        <f ca="1">IF(ISERROR($S1218),"",OFFSET('Smelter Reference List'!$H$4,$S1218-4,0))</f>
        <v/>
      </c>
      <c r="J1218" s="248" t="str">
        <f ca="1">IF(ISERROR($S1218),"",OFFSET('Smelter Reference List'!$I$4,$S1218-4,0))</f>
        <v/>
      </c>
      <c r="K1218" s="245"/>
      <c r="L1218" s="245"/>
      <c r="M1218" s="245"/>
      <c r="N1218" s="245"/>
      <c r="O1218" s="245"/>
      <c r="P1218" s="245"/>
      <c r="Q1218" s="246"/>
      <c r="R1218" s="233"/>
      <c r="S1218" s="234" t="e">
        <f>IF(C1218="",NA(),MATCH($B1218&amp;$C1218,'Smelter Reference List'!$J:$J,0))</f>
        <v>#N/A</v>
      </c>
      <c r="T1218" s="235"/>
      <c r="U1218" s="235">
        <f t="shared" ca="1" si="38"/>
        <v>0</v>
      </c>
      <c r="V1218" s="235"/>
      <c r="W1218" s="235"/>
      <c r="Y1218" s="228" t="str">
        <f t="shared" si="39"/>
        <v/>
      </c>
    </row>
    <row r="1219" spans="1:25" s="228" customFormat="1" ht="20.25">
      <c r="A1219" s="257"/>
      <c r="B1219" s="232" t="str">
        <f>IF(LEN(A1219)=0,"",INDEX('Smelter Reference List'!$A:$A,MATCH($A1219,'Smelter Reference List'!$E:$E,0)))</f>
        <v/>
      </c>
      <c r="C1219" s="297" t="str">
        <f>IF(LEN(A1219)=0,"",INDEX('Smelter Reference List'!$C:$C,MATCH($A1219,'Smelter Reference List'!$E:$E,0)))</f>
        <v/>
      </c>
      <c r="D1219" s="161" t="str">
        <f ca="1">IF(ISERROR($S1219),"",OFFSET('Smelter Reference List'!$C$4,$S1219-4,0)&amp;"")</f>
        <v/>
      </c>
      <c r="E1219" s="161" t="str">
        <f ca="1">IF(ISERROR($S1219),"",OFFSET('Smelter Reference List'!$D$4,$S1219-4,0)&amp;"")</f>
        <v/>
      </c>
      <c r="F1219" s="161" t="str">
        <f ca="1">IF(ISERROR($S1219),"",OFFSET('Smelter Reference List'!$E$4,$S1219-4,0))</f>
        <v/>
      </c>
      <c r="G1219" s="161" t="str">
        <f ca="1">IF(C1219=$U$4,"Enter smelter details", IF(ISERROR($S1219),"",OFFSET('Smelter Reference List'!$F$4,$S1219-4,0)))</f>
        <v/>
      </c>
      <c r="H1219" s="247" t="str">
        <f ca="1">IF(ISERROR($S1219),"",OFFSET('Smelter Reference List'!$G$4,$S1219-4,0))</f>
        <v/>
      </c>
      <c r="I1219" s="248" t="str">
        <f ca="1">IF(ISERROR($S1219),"",OFFSET('Smelter Reference List'!$H$4,$S1219-4,0))</f>
        <v/>
      </c>
      <c r="J1219" s="248" t="str">
        <f ca="1">IF(ISERROR($S1219),"",OFFSET('Smelter Reference List'!$I$4,$S1219-4,0))</f>
        <v/>
      </c>
      <c r="K1219" s="245"/>
      <c r="L1219" s="245"/>
      <c r="M1219" s="245"/>
      <c r="N1219" s="245"/>
      <c r="O1219" s="245"/>
      <c r="P1219" s="245"/>
      <c r="Q1219" s="246"/>
      <c r="R1219" s="233"/>
      <c r="S1219" s="234" t="e">
        <f>IF(C1219="",NA(),MATCH($B1219&amp;$C1219,'Smelter Reference List'!$J:$J,0))</f>
        <v>#N/A</v>
      </c>
      <c r="T1219" s="235"/>
      <c r="U1219" s="235">
        <f t="shared" ca="1" si="38"/>
        <v>0</v>
      </c>
      <c r="V1219" s="235"/>
      <c r="W1219" s="235"/>
      <c r="Y1219" s="228" t="str">
        <f t="shared" si="39"/>
        <v/>
      </c>
    </row>
    <row r="1220" spans="1:25" s="228" customFormat="1" ht="20.25">
      <c r="A1220" s="257"/>
      <c r="B1220" s="232" t="str">
        <f>IF(LEN(A1220)=0,"",INDEX('Smelter Reference List'!$A:$A,MATCH($A1220,'Smelter Reference List'!$E:$E,0)))</f>
        <v/>
      </c>
      <c r="C1220" s="297" t="str">
        <f>IF(LEN(A1220)=0,"",INDEX('Smelter Reference List'!$C:$C,MATCH($A1220,'Smelter Reference List'!$E:$E,0)))</f>
        <v/>
      </c>
      <c r="D1220" s="161" t="str">
        <f ca="1">IF(ISERROR($S1220),"",OFFSET('Smelter Reference List'!$C$4,$S1220-4,0)&amp;"")</f>
        <v/>
      </c>
      <c r="E1220" s="161" t="str">
        <f ca="1">IF(ISERROR($S1220),"",OFFSET('Smelter Reference List'!$D$4,$S1220-4,0)&amp;"")</f>
        <v/>
      </c>
      <c r="F1220" s="161" t="str">
        <f ca="1">IF(ISERROR($S1220),"",OFFSET('Smelter Reference List'!$E$4,$S1220-4,0))</f>
        <v/>
      </c>
      <c r="G1220" s="161" t="str">
        <f ca="1">IF(C1220=$U$4,"Enter smelter details", IF(ISERROR($S1220),"",OFFSET('Smelter Reference List'!$F$4,$S1220-4,0)))</f>
        <v/>
      </c>
      <c r="H1220" s="247" t="str">
        <f ca="1">IF(ISERROR($S1220),"",OFFSET('Smelter Reference List'!$G$4,$S1220-4,0))</f>
        <v/>
      </c>
      <c r="I1220" s="248" t="str">
        <f ca="1">IF(ISERROR($S1220),"",OFFSET('Smelter Reference List'!$H$4,$S1220-4,0))</f>
        <v/>
      </c>
      <c r="J1220" s="248" t="str">
        <f ca="1">IF(ISERROR($S1220),"",OFFSET('Smelter Reference List'!$I$4,$S1220-4,0))</f>
        <v/>
      </c>
      <c r="K1220" s="245"/>
      <c r="L1220" s="245"/>
      <c r="M1220" s="245"/>
      <c r="N1220" s="245"/>
      <c r="O1220" s="245"/>
      <c r="P1220" s="245"/>
      <c r="Q1220" s="246"/>
      <c r="R1220" s="233"/>
      <c r="S1220" s="234" t="e">
        <f>IF(C1220="",NA(),MATCH($B1220&amp;$C1220,'Smelter Reference List'!$J:$J,0))</f>
        <v>#N/A</v>
      </c>
      <c r="T1220" s="235"/>
      <c r="U1220" s="235">
        <f t="shared" ca="1" si="38"/>
        <v>0</v>
      </c>
      <c r="V1220" s="235"/>
      <c r="W1220" s="235"/>
      <c r="Y1220" s="228" t="str">
        <f t="shared" si="39"/>
        <v/>
      </c>
    </row>
    <row r="1221" spans="1:25" s="228" customFormat="1" ht="20.25">
      <c r="A1221" s="257"/>
      <c r="B1221" s="232" t="str">
        <f>IF(LEN(A1221)=0,"",INDEX('Smelter Reference List'!$A:$A,MATCH($A1221,'Smelter Reference List'!$E:$E,0)))</f>
        <v/>
      </c>
      <c r="C1221" s="297" t="str">
        <f>IF(LEN(A1221)=0,"",INDEX('Smelter Reference List'!$C:$C,MATCH($A1221,'Smelter Reference List'!$E:$E,0)))</f>
        <v/>
      </c>
      <c r="D1221" s="161" t="str">
        <f ca="1">IF(ISERROR($S1221),"",OFFSET('Smelter Reference List'!$C$4,$S1221-4,0)&amp;"")</f>
        <v/>
      </c>
      <c r="E1221" s="161" t="str">
        <f ca="1">IF(ISERROR($S1221),"",OFFSET('Smelter Reference List'!$D$4,$S1221-4,0)&amp;"")</f>
        <v/>
      </c>
      <c r="F1221" s="161" t="str">
        <f ca="1">IF(ISERROR($S1221),"",OFFSET('Smelter Reference List'!$E$4,$S1221-4,0))</f>
        <v/>
      </c>
      <c r="G1221" s="161" t="str">
        <f ca="1">IF(C1221=$U$4,"Enter smelter details", IF(ISERROR($S1221),"",OFFSET('Smelter Reference List'!$F$4,$S1221-4,0)))</f>
        <v/>
      </c>
      <c r="H1221" s="247" t="str">
        <f ca="1">IF(ISERROR($S1221),"",OFFSET('Smelter Reference List'!$G$4,$S1221-4,0))</f>
        <v/>
      </c>
      <c r="I1221" s="248" t="str">
        <f ca="1">IF(ISERROR($S1221),"",OFFSET('Smelter Reference List'!$H$4,$S1221-4,0))</f>
        <v/>
      </c>
      <c r="J1221" s="248" t="str">
        <f ca="1">IF(ISERROR($S1221),"",OFFSET('Smelter Reference List'!$I$4,$S1221-4,0))</f>
        <v/>
      </c>
      <c r="K1221" s="245"/>
      <c r="L1221" s="245"/>
      <c r="M1221" s="245"/>
      <c r="N1221" s="245"/>
      <c r="O1221" s="245"/>
      <c r="P1221" s="245"/>
      <c r="Q1221" s="246"/>
      <c r="R1221" s="233"/>
      <c r="S1221" s="234" t="e">
        <f>IF(C1221="",NA(),MATCH($B1221&amp;$C1221,'Smelter Reference List'!$J:$J,0))</f>
        <v>#N/A</v>
      </c>
      <c r="T1221" s="235"/>
      <c r="U1221" s="235">
        <f t="shared" ca="1" si="38"/>
        <v>0</v>
      </c>
      <c r="V1221" s="235"/>
      <c r="W1221" s="235"/>
      <c r="Y1221" s="228" t="str">
        <f t="shared" si="39"/>
        <v/>
      </c>
    </row>
    <row r="1222" spans="1:25" s="228" customFormat="1" ht="20.25">
      <c r="A1222" s="257"/>
      <c r="B1222" s="232" t="str">
        <f>IF(LEN(A1222)=0,"",INDEX('Smelter Reference List'!$A:$A,MATCH($A1222,'Smelter Reference List'!$E:$E,0)))</f>
        <v/>
      </c>
      <c r="C1222" s="297" t="str">
        <f>IF(LEN(A1222)=0,"",INDEX('Smelter Reference List'!$C:$C,MATCH($A1222,'Smelter Reference List'!$E:$E,0)))</f>
        <v/>
      </c>
      <c r="D1222" s="161" t="str">
        <f ca="1">IF(ISERROR($S1222),"",OFFSET('Smelter Reference List'!$C$4,$S1222-4,0)&amp;"")</f>
        <v/>
      </c>
      <c r="E1222" s="161" t="str">
        <f ca="1">IF(ISERROR($S1222),"",OFFSET('Smelter Reference List'!$D$4,$S1222-4,0)&amp;"")</f>
        <v/>
      </c>
      <c r="F1222" s="161" t="str">
        <f ca="1">IF(ISERROR($S1222),"",OFFSET('Smelter Reference List'!$E$4,$S1222-4,0))</f>
        <v/>
      </c>
      <c r="G1222" s="161" t="str">
        <f ca="1">IF(C1222=$U$4,"Enter smelter details", IF(ISERROR($S1222),"",OFFSET('Smelter Reference List'!$F$4,$S1222-4,0)))</f>
        <v/>
      </c>
      <c r="H1222" s="247" t="str">
        <f ca="1">IF(ISERROR($S1222),"",OFFSET('Smelter Reference List'!$G$4,$S1222-4,0))</f>
        <v/>
      </c>
      <c r="I1222" s="248" t="str">
        <f ca="1">IF(ISERROR($S1222),"",OFFSET('Smelter Reference List'!$H$4,$S1222-4,0))</f>
        <v/>
      </c>
      <c r="J1222" s="248" t="str">
        <f ca="1">IF(ISERROR($S1222),"",OFFSET('Smelter Reference List'!$I$4,$S1222-4,0))</f>
        <v/>
      </c>
      <c r="K1222" s="245"/>
      <c r="L1222" s="245"/>
      <c r="M1222" s="245"/>
      <c r="N1222" s="245"/>
      <c r="O1222" s="245"/>
      <c r="P1222" s="245"/>
      <c r="Q1222" s="246"/>
      <c r="R1222" s="233"/>
      <c r="S1222" s="234" t="e">
        <f>IF(C1222="",NA(),MATCH($B1222&amp;$C1222,'Smelter Reference List'!$J:$J,0))</f>
        <v>#N/A</v>
      </c>
      <c r="T1222" s="235"/>
      <c r="U1222" s="235">
        <f t="shared" ca="1" si="38"/>
        <v>0</v>
      </c>
      <c r="V1222" s="235"/>
      <c r="W1222" s="235"/>
      <c r="Y1222" s="228" t="str">
        <f t="shared" si="39"/>
        <v/>
      </c>
    </row>
    <row r="1223" spans="1:25" s="228" customFormat="1" ht="20.25">
      <c r="A1223" s="257"/>
      <c r="B1223" s="232" t="str">
        <f>IF(LEN(A1223)=0,"",INDEX('Smelter Reference List'!$A:$A,MATCH($A1223,'Smelter Reference List'!$E:$E,0)))</f>
        <v/>
      </c>
      <c r="C1223" s="297" t="str">
        <f>IF(LEN(A1223)=0,"",INDEX('Smelter Reference List'!$C:$C,MATCH($A1223,'Smelter Reference List'!$E:$E,0)))</f>
        <v/>
      </c>
      <c r="D1223" s="161" t="str">
        <f ca="1">IF(ISERROR($S1223),"",OFFSET('Smelter Reference List'!$C$4,$S1223-4,0)&amp;"")</f>
        <v/>
      </c>
      <c r="E1223" s="161" t="str">
        <f ca="1">IF(ISERROR($S1223),"",OFFSET('Smelter Reference List'!$D$4,$S1223-4,0)&amp;"")</f>
        <v/>
      </c>
      <c r="F1223" s="161" t="str">
        <f ca="1">IF(ISERROR($S1223),"",OFFSET('Smelter Reference List'!$E$4,$S1223-4,0))</f>
        <v/>
      </c>
      <c r="G1223" s="161" t="str">
        <f ca="1">IF(C1223=$U$4,"Enter smelter details", IF(ISERROR($S1223),"",OFFSET('Smelter Reference List'!$F$4,$S1223-4,0)))</f>
        <v/>
      </c>
      <c r="H1223" s="247" t="str">
        <f ca="1">IF(ISERROR($S1223),"",OFFSET('Smelter Reference List'!$G$4,$S1223-4,0))</f>
        <v/>
      </c>
      <c r="I1223" s="248" t="str">
        <f ca="1">IF(ISERROR($S1223),"",OFFSET('Smelter Reference List'!$H$4,$S1223-4,0))</f>
        <v/>
      </c>
      <c r="J1223" s="248" t="str">
        <f ca="1">IF(ISERROR($S1223),"",OFFSET('Smelter Reference List'!$I$4,$S1223-4,0))</f>
        <v/>
      </c>
      <c r="K1223" s="245"/>
      <c r="L1223" s="245"/>
      <c r="M1223" s="245"/>
      <c r="N1223" s="245"/>
      <c r="O1223" s="245"/>
      <c r="P1223" s="245"/>
      <c r="Q1223" s="246"/>
      <c r="R1223" s="233"/>
      <c r="S1223" s="234" t="e">
        <f>IF(C1223="",NA(),MATCH($B1223&amp;$C1223,'Smelter Reference List'!$J:$J,0))</f>
        <v>#N/A</v>
      </c>
      <c r="T1223" s="235"/>
      <c r="U1223" s="235">
        <f t="shared" ca="1" si="38"/>
        <v>0</v>
      </c>
      <c r="V1223" s="235"/>
      <c r="W1223" s="235"/>
      <c r="Y1223" s="228" t="str">
        <f t="shared" si="39"/>
        <v/>
      </c>
    </row>
    <row r="1224" spans="1:25" s="228" customFormat="1" ht="20.25">
      <c r="A1224" s="257"/>
      <c r="B1224" s="232" t="str">
        <f>IF(LEN(A1224)=0,"",INDEX('Smelter Reference List'!$A:$A,MATCH($A1224,'Smelter Reference List'!$E:$E,0)))</f>
        <v/>
      </c>
      <c r="C1224" s="297" t="str">
        <f>IF(LEN(A1224)=0,"",INDEX('Smelter Reference List'!$C:$C,MATCH($A1224,'Smelter Reference List'!$E:$E,0)))</f>
        <v/>
      </c>
      <c r="D1224" s="161" t="str">
        <f ca="1">IF(ISERROR($S1224),"",OFFSET('Smelter Reference List'!$C$4,$S1224-4,0)&amp;"")</f>
        <v/>
      </c>
      <c r="E1224" s="161" t="str">
        <f ca="1">IF(ISERROR($S1224),"",OFFSET('Smelter Reference List'!$D$4,$S1224-4,0)&amp;"")</f>
        <v/>
      </c>
      <c r="F1224" s="161" t="str">
        <f ca="1">IF(ISERROR($S1224),"",OFFSET('Smelter Reference List'!$E$4,$S1224-4,0))</f>
        <v/>
      </c>
      <c r="G1224" s="161" t="str">
        <f ca="1">IF(C1224=$U$4,"Enter smelter details", IF(ISERROR($S1224),"",OFFSET('Smelter Reference List'!$F$4,$S1224-4,0)))</f>
        <v/>
      </c>
      <c r="H1224" s="247" t="str">
        <f ca="1">IF(ISERROR($S1224),"",OFFSET('Smelter Reference List'!$G$4,$S1224-4,0))</f>
        <v/>
      </c>
      <c r="I1224" s="248" t="str">
        <f ca="1">IF(ISERROR($S1224),"",OFFSET('Smelter Reference List'!$H$4,$S1224-4,0))</f>
        <v/>
      </c>
      <c r="J1224" s="248" t="str">
        <f ca="1">IF(ISERROR($S1224),"",OFFSET('Smelter Reference List'!$I$4,$S1224-4,0))</f>
        <v/>
      </c>
      <c r="K1224" s="245"/>
      <c r="L1224" s="245"/>
      <c r="M1224" s="245"/>
      <c r="N1224" s="245"/>
      <c r="O1224" s="245"/>
      <c r="P1224" s="245"/>
      <c r="Q1224" s="246"/>
      <c r="R1224" s="233"/>
      <c r="S1224" s="234" t="e">
        <f>IF(C1224="",NA(),MATCH($B1224&amp;$C1224,'Smelter Reference List'!$J:$J,0))</f>
        <v>#N/A</v>
      </c>
      <c r="T1224" s="235"/>
      <c r="U1224" s="235">
        <f t="shared" ca="1" si="38"/>
        <v>0</v>
      </c>
      <c r="V1224" s="235"/>
      <c r="W1224" s="235"/>
      <c r="Y1224" s="228" t="str">
        <f t="shared" si="39"/>
        <v/>
      </c>
    </row>
    <row r="1225" spans="1:25" s="228" customFormat="1" ht="20.25">
      <c r="A1225" s="257"/>
      <c r="B1225" s="232" t="str">
        <f>IF(LEN(A1225)=0,"",INDEX('Smelter Reference List'!$A:$A,MATCH($A1225,'Smelter Reference List'!$E:$E,0)))</f>
        <v/>
      </c>
      <c r="C1225" s="297" t="str">
        <f>IF(LEN(A1225)=0,"",INDEX('Smelter Reference List'!$C:$C,MATCH($A1225,'Smelter Reference List'!$E:$E,0)))</f>
        <v/>
      </c>
      <c r="D1225" s="161" t="str">
        <f ca="1">IF(ISERROR($S1225),"",OFFSET('Smelter Reference List'!$C$4,$S1225-4,0)&amp;"")</f>
        <v/>
      </c>
      <c r="E1225" s="161" t="str">
        <f ca="1">IF(ISERROR($S1225),"",OFFSET('Smelter Reference List'!$D$4,$S1225-4,0)&amp;"")</f>
        <v/>
      </c>
      <c r="F1225" s="161" t="str">
        <f ca="1">IF(ISERROR($S1225),"",OFFSET('Smelter Reference List'!$E$4,$S1225-4,0))</f>
        <v/>
      </c>
      <c r="G1225" s="161" t="str">
        <f ca="1">IF(C1225=$U$4,"Enter smelter details", IF(ISERROR($S1225),"",OFFSET('Smelter Reference List'!$F$4,$S1225-4,0)))</f>
        <v/>
      </c>
      <c r="H1225" s="247" t="str">
        <f ca="1">IF(ISERROR($S1225),"",OFFSET('Smelter Reference List'!$G$4,$S1225-4,0))</f>
        <v/>
      </c>
      <c r="I1225" s="248" t="str">
        <f ca="1">IF(ISERROR($S1225),"",OFFSET('Smelter Reference List'!$H$4,$S1225-4,0))</f>
        <v/>
      </c>
      <c r="J1225" s="248" t="str">
        <f ca="1">IF(ISERROR($S1225),"",OFFSET('Smelter Reference List'!$I$4,$S1225-4,0))</f>
        <v/>
      </c>
      <c r="K1225" s="245"/>
      <c r="L1225" s="245"/>
      <c r="M1225" s="245"/>
      <c r="N1225" s="245"/>
      <c r="O1225" s="245"/>
      <c r="P1225" s="245"/>
      <c r="Q1225" s="246"/>
      <c r="R1225" s="233"/>
      <c r="S1225" s="234" t="e">
        <f>IF(C1225="",NA(),MATCH($B1225&amp;$C1225,'Smelter Reference List'!$J:$J,0))</f>
        <v>#N/A</v>
      </c>
      <c r="T1225" s="235"/>
      <c r="U1225" s="235">
        <f t="shared" ca="1" si="38"/>
        <v>0</v>
      </c>
      <c r="V1225" s="235"/>
      <c r="W1225" s="235"/>
      <c r="Y1225" s="228" t="str">
        <f t="shared" si="39"/>
        <v/>
      </c>
    </row>
    <row r="1226" spans="1:25" s="228" customFormat="1" ht="20.25">
      <c r="A1226" s="257"/>
      <c r="B1226" s="232" t="str">
        <f>IF(LEN(A1226)=0,"",INDEX('Smelter Reference List'!$A:$A,MATCH($A1226,'Smelter Reference List'!$E:$E,0)))</f>
        <v/>
      </c>
      <c r="C1226" s="297" t="str">
        <f>IF(LEN(A1226)=0,"",INDEX('Smelter Reference List'!$C:$C,MATCH($A1226,'Smelter Reference List'!$E:$E,0)))</f>
        <v/>
      </c>
      <c r="D1226" s="161" t="str">
        <f ca="1">IF(ISERROR($S1226),"",OFFSET('Smelter Reference List'!$C$4,$S1226-4,0)&amp;"")</f>
        <v/>
      </c>
      <c r="E1226" s="161" t="str">
        <f ca="1">IF(ISERROR($S1226),"",OFFSET('Smelter Reference List'!$D$4,$S1226-4,0)&amp;"")</f>
        <v/>
      </c>
      <c r="F1226" s="161" t="str">
        <f ca="1">IF(ISERROR($S1226),"",OFFSET('Smelter Reference List'!$E$4,$S1226-4,0))</f>
        <v/>
      </c>
      <c r="G1226" s="161" t="str">
        <f ca="1">IF(C1226=$U$4,"Enter smelter details", IF(ISERROR($S1226),"",OFFSET('Smelter Reference List'!$F$4,$S1226-4,0)))</f>
        <v/>
      </c>
      <c r="H1226" s="247" t="str">
        <f ca="1">IF(ISERROR($S1226),"",OFFSET('Smelter Reference List'!$G$4,$S1226-4,0))</f>
        <v/>
      </c>
      <c r="I1226" s="248" t="str">
        <f ca="1">IF(ISERROR($S1226),"",OFFSET('Smelter Reference List'!$H$4,$S1226-4,0))</f>
        <v/>
      </c>
      <c r="J1226" s="248" t="str">
        <f ca="1">IF(ISERROR($S1226),"",OFFSET('Smelter Reference List'!$I$4,$S1226-4,0))</f>
        <v/>
      </c>
      <c r="K1226" s="245"/>
      <c r="L1226" s="245"/>
      <c r="M1226" s="245"/>
      <c r="N1226" s="245"/>
      <c r="O1226" s="245"/>
      <c r="P1226" s="245"/>
      <c r="Q1226" s="246"/>
      <c r="R1226" s="233"/>
      <c r="S1226" s="234" t="e">
        <f>IF(C1226="",NA(),MATCH($B1226&amp;$C1226,'Smelter Reference List'!$J:$J,0))</f>
        <v>#N/A</v>
      </c>
      <c r="T1226" s="235"/>
      <c r="U1226" s="235">
        <f t="shared" ca="1" si="38"/>
        <v>0</v>
      </c>
      <c r="V1226" s="235"/>
      <c r="W1226" s="235"/>
      <c r="Y1226" s="228" t="str">
        <f t="shared" si="39"/>
        <v/>
      </c>
    </row>
    <row r="1227" spans="1:25" s="228" customFormat="1" ht="20.25">
      <c r="A1227" s="257"/>
      <c r="B1227" s="232" t="str">
        <f>IF(LEN(A1227)=0,"",INDEX('Smelter Reference List'!$A:$A,MATCH($A1227,'Smelter Reference List'!$E:$E,0)))</f>
        <v/>
      </c>
      <c r="C1227" s="297" t="str">
        <f>IF(LEN(A1227)=0,"",INDEX('Smelter Reference List'!$C:$C,MATCH($A1227,'Smelter Reference List'!$E:$E,0)))</f>
        <v/>
      </c>
      <c r="D1227" s="161" t="str">
        <f ca="1">IF(ISERROR($S1227),"",OFFSET('Smelter Reference List'!$C$4,$S1227-4,0)&amp;"")</f>
        <v/>
      </c>
      <c r="E1227" s="161" t="str">
        <f ca="1">IF(ISERROR($S1227),"",OFFSET('Smelter Reference List'!$D$4,$S1227-4,0)&amp;"")</f>
        <v/>
      </c>
      <c r="F1227" s="161" t="str">
        <f ca="1">IF(ISERROR($S1227),"",OFFSET('Smelter Reference List'!$E$4,$S1227-4,0))</f>
        <v/>
      </c>
      <c r="G1227" s="161" t="str">
        <f ca="1">IF(C1227=$U$4,"Enter smelter details", IF(ISERROR($S1227),"",OFFSET('Smelter Reference List'!$F$4,$S1227-4,0)))</f>
        <v/>
      </c>
      <c r="H1227" s="247" t="str">
        <f ca="1">IF(ISERROR($S1227),"",OFFSET('Smelter Reference List'!$G$4,$S1227-4,0))</f>
        <v/>
      </c>
      <c r="I1227" s="248" t="str">
        <f ca="1">IF(ISERROR($S1227),"",OFFSET('Smelter Reference List'!$H$4,$S1227-4,0))</f>
        <v/>
      </c>
      <c r="J1227" s="248" t="str">
        <f ca="1">IF(ISERROR($S1227),"",OFFSET('Smelter Reference List'!$I$4,$S1227-4,0))</f>
        <v/>
      </c>
      <c r="K1227" s="245"/>
      <c r="L1227" s="245"/>
      <c r="M1227" s="245"/>
      <c r="N1227" s="245"/>
      <c r="O1227" s="245"/>
      <c r="P1227" s="245"/>
      <c r="Q1227" s="246"/>
      <c r="R1227" s="233"/>
      <c r="S1227" s="234" t="e">
        <f>IF(C1227="",NA(),MATCH($B1227&amp;$C1227,'Smelter Reference List'!$J:$J,0))</f>
        <v>#N/A</v>
      </c>
      <c r="T1227" s="235"/>
      <c r="U1227" s="235">
        <f t="shared" ca="1" si="38"/>
        <v>0</v>
      </c>
      <c r="V1227" s="235"/>
      <c r="W1227" s="235"/>
      <c r="Y1227" s="228" t="str">
        <f t="shared" si="39"/>
        <v/>
      </c>
    </row>
    <row r="1228" spans="1:25" s="228" customFormat="1" ht="20.25">
      <c r="A1228" s="257"/>
      <c r="B1228" s="232" t="str">
        <f>IF(LEN(A1228)=0,"",INDEX('Smelter Reference List'!$A:$A,MATCH($A1228,'Smelter Reference List'!$E:$E,0)))</f>
        <v/>
      </c>
      <c r="C1228" s="297" t="str">
        <f>IF(LEN(A1228)=0,"",INDEX('Smelter Reference List'!$C:$C,MATCH($A1228,'Smelter Reference List'!$E:$E,0)))</f>
        <v/>
      </c>
      <c r="D1228" s="161" t="str">
        <f ca="1">IF(ISERROR($S1228),"",OFFSET('Smelter Reference List'!$C$4,$S1228-4,0)&amp;"")</f>
        <v/>
      </c>
      <c r="E1228" s="161" t="str">
        <f ca="1">IF(ISERROR($S1228),"",OFFSET('Smelter Reference List'!$D$4,$S1228-4,0)&amp;"")</f>
        <v/>
      </c>
      <c r="F1228" s="161" t="str">
        <f ca="1">IF(ISERROR($S1228),"",OFFSET('Smelter Reference List'!$E$4,$S1228-4,0))</f>
        <v/>
      </c>
      <c r="G1228" s="161" t="str">
        <f ca="1">IF(C1228=$U$4,"Enter smelter details", IF(ISERROR($S1228),"",OFFSET('Smelter Reference List'!$F$4,$S1228-4,0)))</f>
        <v/>
      </c>
      <c r="H1228" s="247" t="str">
        <f ca="1">IF(ISERROR($S1228),"",OFFSET('Smelter Reference List'!$G$4,$S1228-4,0))</f>
        <v/>
      </c>
      <c r="I1228" s="248" t="str">
        <f ca="1">IF(ISERROR($S1228),"",OFFSET('Smelter Reference List'!$H$4,$S1228-4,0))</f>
        <v/>
      </c>
      <c r="J1228" s="248" t="str">
        <f ca="1">IF(ISERROR($S1228),"",OFFSET('Smelter Reference List'!$I$4,$S1228-4,0))</f>
        <v/>
      </c>
      <c r="K1228" s="245"/>
      <c r="L1228" s="245"/>
      <c r="M1228" s="245"/>
      <c r="N1228" s="245"/>
      <c r="O1228" s="245"/>
      <c r="P1228" s="245"/>
      <c r="Q1228" s="246"/>
      <c r="R1228" s="233"/>
      <c r="S1228" s="234" t="e">
        <f>IF(C1228="",NA(),MATCH($B1228&amp;$C1228,'Smelter Reference List'!$J:$J,0))</f>
        <v>#N/A</v>
      </c>
      <c r="T1228" s="235"/>
      <c r="U1228" s="235">
        <f t="shared" ca="1" si="38"/>
        <v>0</v>
      </c>
      <c r="V1228" s="235"/>
      <c r="W1228" s="235"/>
      <c r="Y1228" s="228" t="str">
        <f t="shared" si="39"/>
        <v/>
      </c>
    </row>
    <row r="1229" spans="1:25" s="228" customFormat="1" ht="20.25">
      <c r="A1229" s="257"/>
      <c r="B1229" s="232" t="str">
        <f>IF(LEN(A1229)=0,"",INDEX('Smelter Reference List'!$A:$A,MATCH($A1229,'Smelter Reference List'!$E:$E,0)))</f>
        <v/>
      </c>
      <c r="C1229" s="297" t="str">
        <f>IF(LEN(A1229)=0,"",INDEX('Smelter Reference List'!$C:$C,MATCH($A1229,'Smelter Reference List'!$E:$E,0)))</f>
        <v/>
      </c>
      <c r="D1229" s="161" t="str">
        <f ca="1">IF(ISERROR($S1229),"",OFFSET('Smelter Reference List'!$C$4,$S1229-4,0)&amp;"")</f>
        <v/>
      </c>
      <c r="E1229" s="161" t="str">
        <f ca="1">IF(ISERROR($S1229),"",OFFSET('Smelter Reference List'!$D$4,$S1229-4,0)&amp;"")</f>
        <v/>
      </c>
      <c r="F1229" s="161" t="str">
        <f ca="1">IF(ISERROR($S1229),"",OFFSET('Smelter Reference List'!$E$4,$S1229-4,0))</f>
        <v/>
      </c>
      <c r="G1229" s="161" t="str">
        <f ca="1">IF(C1229=$U$4,"Enter smelter details", IF(ISERROR($S1229),"",OFFSET('Smelter Reference List'!$F$4,$S1229-4,0)))</f>
        <v/>
      </c>
      <c r="H1229" s="247" t="str">
        <f ca="1">IF(ISERROR($S1229),"",OFFSET('Smelter Reference List'!$G$4,$S1229-4,0))</f>
        <v/>
      </c>
      <c r="I1229" s="248" t="str">
        <f ca="1">IF(ISERROR($S1229),"",OFFSET('Smelter Reference List'!$H$4,$S1229-4,0))</f>
        <v/>
      </c>
      <c r="J1229" s="248" t="str">
        <f ca="1">IF(ISERROR($S1229),"",OFFSET('Smelter Reference List'!$I$4,$S1229-4,0))</f>
        <v/>
      </c>
      <c r="K1229" s="245"/>
      <c r="L1229" s="245"/>
      <c r="M1229" s="245"/>
      <c r="N1229" s="245"/>
      <c r="O1229" s="245"/>
      <c r="P1229" s="245"/>
      <c r="Q1229" s="246"/>
      <c r="R1229" s="233"/>
      <c r="S1229" s="234" t="e">
        <f>IF(C1229="",NA(),MATCH($B1229&amp;$C1229,'Smelter Reference List'!$J:$J,0))</f>
        <v>#N/A</v>
      </c>
      <c r="T1229" s="235"/>
      <c r="U1229" s="235">
        <f t="shared" ca="1" si="38"/>
        <v>0</v>
      </c>
      <c r="V1229" s="235"/>
      <c r="W1229" s="235"/>
      <c r="Y1229" s="228" t="str">
        <f t="shared" si="39"/>
        <v/>
      </c>
    </row>
    <row r="1230" spans="1:25" s="228" customFormat="1" ht="20.25">
      <c r="A1230" s="257"/>
      <c r="B1230" s="232" t="str">
        <f>IF(LEN(A1230)=0,"",INDEX('Smelter Reference List'!$A:$A,MATCH($A1230,'Smelter Reference List'!$E:$E,0)))</f>
        <v/>
      </c>
      <c r="C1230" s="297" t="str">
        <f>IF(LEN(A1230)=0,"",INDEX('Smelter Reference List'!$C:$C,MATCH($A1230,'Smelter Reference List'!$E:$E,0)))</f>
        <v/>
      </c>
      <c r="D1230" s="161" t="str">
        <f ca="1">IF(ISERROR($S1230),"",OFFSET('Smelter Reference List'!$C$4,$S1230-4,0)&amp;"")</f>
        <v/>
      </c>
      <c r="E1230" s="161" t="str">
        <f ca="1">IF(ISERROR($S1230),"",OFFSET('Smelter Reference List'!$D$4,$S1230-4,0)&amp;"")</f>
        <v/>
      </c>
      <c r="F1230" s="161" t="str">
        <f ca="1">IF(ISERROR($S1230),"",OFFSET('Smelter Reference List'!$E$4,$S1230-4,0))</f>
        <v/>
      </c>
      <c r="G1230" s="161" t="str">
        <f ca="1">IF(C1230=$U$4,"Enter smelter details", IF(ISERROR($S1230),"",OFFSET('Smelter Reference List'!$F$4,$S1230-4,0)))</f>
        <v/>
      </c>
      <c r="H1230" s="247" t="str">
        <f ca="1">IF(ISERROR($S1230),"",OFFSET('Smelter Reference List'!$G$4,$S1230-4,0))</f>
        <v/>
      </c>
      <c r="I1230" s="248" t="str">
        <f ca="1">IF(ISERROR($S1230),"",OFFSET('Smelter Reference List'!$H$4,$S1230-4,0))</f>
        <v/>
      </c>
      <c r="J1230" s="248" t="str">
        <f ca="1">IF(ISERROR($S1230),"",OFFSET('Smelter Reference List'!$I$4,$S1230-4,0))</f>
        <v/>
      </c>
      <c r="K1230" s="245"/>
      <c r="L1230" s="245"/>
      <c r="M1230" s="245"/>
      <c r="N1230" s="245"/>
      <c r="O1230" s="245"/>
      <c r="P1230" s="245"/>
      <c r="Q1230" s="246"/>
      <c r="R1230" s="233"/>
      <c r="S1230" s="234" t="e">
        <f>IF(C1230="",NA(),MATCH($B1230&amp;$C1230,'Smelter Reference List'!$J:$J,0))</f>
        <v>#N/A</v>
      </c>
      <c r="T1230" s="235"/>
      <c r="U1230" s="235">
        <f t="shared" ca="1" si="38"/>
        <v>0</v>
      </c>
      <c r="V1230" s="235"/>
      <c r="W1230" s="235"/>
      <c r="Y1230" s="228" t="str">
        <f t="shared" si="39"/>
        <v/>
      </c>
    </row>
    <row r="1231" spans="1:25" s="228" customFormat="1" ht="20.25">
      <c r="A1231" s="257"/>
      <c r="B1231" s="232" t="str">
        <f>IF(LEN(A1231)=0,"",INDEX('Smelter Reference List'!$A:$A,MATCH($A1231,'Smelter Reference List'!$E:$E,0)))</f>
        <v/>
      </c>
      <c r="C1231" s="297" t="str">
        <f>IF(LEN(A1231)=0,"",INDEX('Smelter Reference List'!$C:$C,MATCH($A1231,'Smelter Reference List'!$E:$E,0)))</f>
        <v/>
      </c>
      <c r="D1231" s="161" t="str">
        <f ca="1">IF(ISERROR($S1231),"",OFFSET('Smelter Reference List'!$C$4,$S1231-4,0)&amp;"")</f>
        <v/>
      </c>
      <c r="E1231" s="161" t="str">
        <f ca="1">IF(ISERROR($S1231),"",OFFSET('Smelter Reference List'!$D$4,$S1231-4,0)&amp;"")</f>
        <v/>
      </c>
      <c r="F1231" s="161" t="str">
        <f ca="1">IF(ISERROR($S1231),"",OFFSET('Smelter Reference List'!$E$4,$S1231-4,0))</f>
        <v/>
      </c>
      <c r="G1231" s="161" t="str">
        <f ca="1">IF(C1231=$U$4,"Enter smelter details", IF(ISERROR($S1231),"",OFFSET('Smelter Reference List'!$F$4,$S1231-4,0)))</f>
        <v/>
      </c>
      <c r="H1231" s="247" t="str">
        <f ca="1">IF(ISERROR($S1231),"",OFFSET('Smelter Reference List'!$G$4,$S1231-4,0))</f>
        <v/>
      </c>
      <c r="I1231" s="248" t="str">
        <f ca="1">IF(ISERROR($S1231),"",OFFSET('Smelter Reference List'!$H$4,$S1231-4,0))</f>
        <v/>
      </c>
      <c r="J1231" s="248" t="str">
        <f ca="1">IF(ISERROR($S1231),"",OFFSET('Smelter Reference List'!$I$4,$S1231-4,0))</f>
        <v/>
      </c>
      <c r="K1231" s="245"/>
      <c r="L1231" s="245"/>
      <c r="M1231" s="245"/>
      <c r="N1231" s="245"/>
      <c r="O1231" s="245"/>
      <c r="P1231" s="245"/>
      <c r="Q1231" s="246"/>
      <c r="R1231" s="233"/>
      <c r="S1231" s="234" t="e">
        <f>IF(C1231="",NA(),MATCH($B1231&amp;$C1231,'Smelter Reference List'!$J:$J,0))</f>
        <v>#N/A</v>
      </c>
      <c r="T1231" s="235"/>
      <c r="U1231" s="235">
        <f t="shared" ca="1" si="38"/>
        <v>0</v>
      </c>
      <c r="V1231" s="235"/>
      <c r="W1231" s="235"/>
      <c r="Y1231" s="228" t="str">
        <f t="shared" si="39"/>
        <v/>
      </c>
    </row>
    <row r="1232" spans="1:25" s="228" customFormat="1" ht="20.25">
      <c r="A1232" s="257"/>
      <c r="B1232" s="232" t="str">
        <f>IF(LEN(A1232)=0,"",INDEX('Smelter Reference List'!$A:$A,MATCH($A1232,'Smelter Reference List'!$E:$E,0)))</f>
        <v/>
      </c>
      <c r="C1232" s="297" t="str">
        <f>IF(LEN(A1232)=0,"",INDEX('Smelter Reference List'!$C:$C,MATCH($A1232,'Smelter Reference List'!$E:$E,0)))</f>
        <v/>
      </c>
      <c r="D1232" s="161" t="str">
        <f ca="1">IF(ISERROR($S1232),"",OFFSET('Smelter Reference List'!$C$4,$S1232-4,0)&amp;"")</f>
        <v/>
      </c>
      <c r="E1232" s="161" t="str">
        <f ca="1">IF(ISERROR($S1232),"",OFFSET('Smelter Reference List'!$D$4,$S1232-4,0)&amp;"")</f>
        <v/>
      </c>
      <c r="F1232" s="161" t="str">
        <f ca="1">IF(ISERROR($S1232),"",OFFSET('Smelter Reference List'!$E$4,$S1232-4,0))</f>
        <v/>
      </c>
      <c r="G1232" s="161" t="str">
        <f ca="1">IF(C1232=$U$4,"Enter smelter details", IF(ISERROR($S1232),"",OFFSET('Smelter Reference List'!$F$4,$S1232-4,0)))</f>
        <v/>
      </c>
      <c r="H1232" s="247" t="str">
        <f ca="1">IF(ISERROR($S1232),"",OFFSET('Smelter Reference List'!$G$4,$S1232-4,0))</f>
        <v/>
      </c>
      <c r="I1232" s="248" t="str">
        <f ca="1">IF(ISERROR($S1232),"",OFFSET('Smelter Reference List'!$H$4,$S1232-4,0))</f>
        <v/>
      </c>
      <c r="J1232" s="248" t="str">
        <f ca="1">IF(ISERROR($S1232),"",OFFSET('Smelter Reference List'!$I$4,$S1232-4,0))</f>
        <v/>
      </c>
      <c r="K1232" s="245"/>
      <c r="L1232" s="245"/>
      <c r="M1232" s="245"/>
      <c r="N1232" s="245"/>
      <c r="O1232" s="245"/>
      <c r="P1232" s="245"/>
      <c r="Q1232" s="246"/>
      <c r="R1232" s="233"/>
      <c r="S1232" s="234" t="e">
        <f>IF(C1232="",NA(),MATCH($B1232&amp;$C1232,'Smelter Reference List'!$J:$J,0))</f>
        <v>#N/A</v>
      </c>
      <c r="T1232" s="235"/>
      <c r="U1232" s="235">
        <f t="shared" ca="1" si="38"/>
        <v>0</v>
      </c>
      <c r="V1232" s="235"/>
      <c r="W1232" s="235"/>
      <c r="Y1232" s="228" t="str">
        <f t="shared" si="39"/>
        <v/>
      </c>
    </row>
    <row r="1233" spans="1:25" s="228" customFormat="1" ht="20.25">
      <c r="A1233" s="257"/>
      <c r="B1233" s="232" t="str">
        <f>IF(LEN(A1233)=0,"",INDEX('Smelter Reference List'!$A:$A,MATCH($A1233,'Smelter Reference List'!$E:$E,0)))</f>
        <v/>
      </c>
      <c r="C1233" s="297" t="str">
        <f>IF(LEN(A1233)=0,"",INDEX('Smelter Reference List'!$C:$C,MATCH($A1233,'Smelter Reference List'!$E:$E,0)))</f>
        <v/>
      </c>
      <c r="D1233" s="161" t="str">
        <f ca="1">IF(ISERROR($S1233),"",OFFSET('Smelter Reference List'!$C$4,$S1233-4,0)&amp;"")</f>
        <v/>
      </c>
      <c r="E1233" s="161" t="str">
        <f ca="1">IF(ISERROR($S1233),"",OFFSET('Smelter Reference List'!$D$4,$S1233-4,0)&amp;"")</f>
        <v/>
      </c>
      <c r="F1233" s="161" t="str">
        <f ca="1">IF(ISERROR($S1233),"",OFFSET('Smelter Reference List'!$E$4,$S1233-4,0))</f>
        <v/>
      </c>
      <c r="G1233" s="161" t="str">
        <f ca="1">IF(C1233=$U$4,"Enter smelter details", IF(ISERROR($S1233),"",OFFSET('Smelter Reference List'!$F$4,$S1233-4,0)))</f>
        <v/>
      </c>
      <c r="H1233" s="247" t="str">
        <f ca="1">IF(ISERROR($S1233),"",OFFSET('Smelter Reference List'!$G$4,$S1233-4,0))</f>
        <v/>
      </c>
      <c r="I1233" s="248" t="str">
        <f ca="1">IF(ISERROR($S1233),"",OFFSET('Smelter Reference List'!$H$4,$S1233-4,0))</f>
        <v/>
      </c>
      <c r="J1233" s="248" t="str">
        <f ca="1">IF(ISERROR($S1233),"",OFFSET('Smelter Reference List'!$I$4,$S1233-4,0))</f>
        <v/>
      </c>
      <c r="K1233" s="245"/>
      <c r="L1233" s="245"/>
      <c r="M1233" s="245"/>
      <c r="N1233" s="245"/>
      <c r="O1233" s="245"/>
      <c r="P1233" s="245"/>
      <c r="Q1233" s="246"/>
      <c r="R1233" s="233"/>
      <c r="S1233" s="234" t="e">
        <f>IF(C1233="",NA(),MATCH($B1233&amp;$C1233,'Smelter Reference List'!$J:$J,0))</f>
        <v>#N/A</v>
      </c>
      <c r="T1233" s="235"/>
      <c r="U1233" s="235">
        <f t="shared" ca="1" si="38"/>
        <v>0</v>
      </c>
      <c r="V1233" s="235"/>
      <c r="W1233" s="235"/>
      <c r="Y1233" s="228" t="str">
        <f t="shared" si="39"/>
        <v/>
      </c>
    </row>
    <row r="1234" spans="1:25" s="228" customFormat="1" ht="20.25">
      <c r="A1234" s="257"/>
      <c r="B1234" s="232" t="str">
        <f>IF(LEN(A1234)=0,"",INDEX('Smelter Reference List'!$A:$A,MATCH($A1234,'Smelter Reference List'!$E:$E,0)))</f>
        <v/>
      </c>
      <c r="C1234" s="297" t="str">
        <f>IF(LEN(A1234)=0,"",INDEX('Smelter Reference List'!$C:$C,MATCH($A1234,'Smelter Reference List'!$E:$E,0)))</f>
        <v/>
      </c>
      <c r="D1234" s="161" t="str">
        <f ca="1">IF(ISERROR($S1234),"",OFFSET('Smelter Reference List'!$C$4,$S1234-4,0)&amp;"")</f>
        <v/>
      </c>
      <c r="E1234" s="161" t="str">
        <f ca="1">IF(ISERROR($S1234),"",OFFSET('Smelter Reference List'!$D$4,$S1234-4,0)&amp;"")</f>
        <v/>
      </c>
      <c r="F1234" s="161" t="str">
        <f ca="1">IF(ISERROR($S1234),"",OFFSET('Smelter Reference List'!$E$4,$S1234-4,0))</f>
        <v/>
      </c>
      <c r="G1234" s="161" t="str">
        <f ca="1">IF(C1234=$U$4,"Enter smelter details", IF(ISERROR($S1234),"",OFFSET('Smelter Reference List'!$F$4,$S1234-4,0)))</f>
        <v/>
      </c>
      <c r="H1234" s="247" t="str">
        <f ca="1">IF(ISERROR($S1234),"",OFFSET('Smelter Reference List'!$G$4,$S1234-4,0))</f>
        <v/>
      </c>
      <c r="I1234" s="248" t="str">
        <f ca="1">IF(ISERROR($S1234),"",OFFSET('Smelter Reference List'!$H$4,$S1234-4,0))</f>
        <v/>
      </c>
      <c r="J1234" s="248" t="str">
        <f ca="1">IF(ISERROR($S1234),"",OFFSET('Smelter Reference List'!$I$4,$S1234-4,0))</f>
        <v/>
      </c>
      <c r="K1234" s="245"/>
      <c r="L1234" s="245"/>
      <c r="M1234" s="245"/>
      <c r="N1234" s="245"/>
      <c r="O1234" s="245"/>
      <c r="P1234" s="245"/>
      <c r="Q1234" s="246"/>
      <c r="R1234" s="233"/>
      <c r="S1234" s="234" t="e">
        <f>IF(C1234="",NA(),MATCH($B1234&amp;$C1234,'Smelter Reference List'!$J:$J,0))</f>
        <v>#N/A</v>
      </c>
      <c r="T1234" s="235"/>
      <c r="U1234" s="235">
        <f t="shared" ca="1" si="38"/>
        <v>0</v>
      </c>
      <c r="V1234" s="235"/>
      <c r="W1234" s="235"/>
      <c r="Y1234" s="228" t="str">
        <f t="shared" si="39"/>
        <v/>
      </c>
    </row>
    <row r="1235" spans="1:25" s="228" customFormat="1" ht="20.25">
      <c r="A1235" s="257"/>
      <c r="B1235" s="232" t="str">
        <f>IF(LEN(A1235)=0,"",INDEX('Smelter Reference List'!$A:$A,MATCH($A1235,'Smelter Reference List'!$E:$E,0)))</f>
        <v/>
      </c>
      <c r="C1235" s="297" t="str">
        <f>IF(LEN(A1235)=0,"",INDEX('Smelter Reference List'!$C:$C,MATCH($A1235,'Smelter Reference List'!$E:$E,0)))</f>
        <v/>
      </c>
      <c r="D1235" s="161" t="str">
        <f ca="1">IF(ISERROR($S1235),"",OFFSET('Smelter Reference List'!$C$4,$S1235-4,0)&amp;"")</f>
        <v/>
      </c>
      <c r="E1235" s="161" t="str">
        <f ca="1">IF(ISERROR($S1235),"",OFFSET('Smelter Reference List'!$D$4,$S1235-4,0)&amp;"")</f>
        <v/>
      </c>
      <c r="F1235" s="161" t="str">
        <f ca="1">IF(ISERROR($S1235),"",OFFSET('Smelter Reference List'!$E$4,$S1235-4,0))</f>
        <v/>
      </c>
      <c r="G1235" s="161" t="str">
        <f ca="1">IF(C1235=$U$4,"Enter smelter details", IF(ISERROR($S1235),"",OFFSET('Smelter Reference List'!$F$4,$S1235-4,0)))</f>
        <v/>
      </c>
      <c r="H1235" s="247" t="str">
        <f ca="1">IF(ISERROR($S1235),"",OFFSET('Smelter Reference List'!$G$4,$S1235-4,0))</f>
        <v/>
      </c>
      <c r="I1235" s="248" t="str">
        <f ca="1">IF(ISERROR($S1235),"",OFFSET('Smelter Reference List'!$H$4,$S1235-4,0))</f>
        <v/>
      </c>
      <c r="J1235" s="248" t="str">
        <f ca="1">IF(ISERROR($S1235),"",OFFSET('Smelter Reference List'!$I$4,$S1235-4,0))</f>
        <v/>
      </c>
      <c r="K1235" s="245"/>
      <c r="L1235" s="245"/>
      <c r="M1235" s="245"/>
      <c r="N1235" s="245"/>
      <c r="O1235" s="245"/>
      <c r="P1235" s="245"/>
      <c r="Q1235" s="246"/>
      <c r="R1235" s="233"/>
      <c r="S1235" s="234" t="e">
        <f>IF(C1235="",NA(),MATCH($B1235&amp;$C1235,'Smelter Reference List'!$J:$J,0))</f>
        <v>#N/A</v>
      </c>
      <c r="T1235" s="235"/>
      <c r="U1235" s="235">
        <f t="shared" ca="1" si="38"/>
        <v>0</v>
      </c>
      <c r="V1235" s="235"/>
      <c r="W1235" s="235"/>
      <c r="Y1235" s="228" t="str">
        <f t="shared" si="39"/>
        <v/>
      </c>
    </row>
    <row r="1236" spans="1:25" s="228" customFormat="1" ht="20.25">
      <c r="A1236" s="257"/>
      <c r="B1236" s="232" t="str">
        <f>IF(LEN(A1236)=0,"",INDEX('Smelter Reference List'!$A:$A,MATCH($A1236,'Smelter Reference List'!$E:$E,0)))</f>
        <v/>
      </c>
      <c r="C1236" s="297" t="str">
        <f>IF(LEN(A1236)=0,"",INDEX('Smelter Reference List'!$C:$C,MATCH($A1236,'Smelter Reference List'!$E:$E,0)))</f>
        <v/>
      </c>
      <c r="D1236" s="161" t="str">
        <f ca="1">IF(ISERROR($S1236),"",OFFSET('Smelter Reference List'!$C$4,$S1236-4,0)&amp;"")</f>
        <v/>
      </c>
      <c r="E1236" s="161" t="str">
        <f ca="1">IF(ISERROR($S1236),"",OFFSET('Smelter Reference List'!$D$4,$S1236-4,0)&amp;"")</f>
        <v/>
      </c>
      <c r="F1236" s="161" t="str">
        <f ca="1">IF(ISERROR($S1236),"",OFFSET('Smelter Reference List'!$E$4,$S1236-4,0))</f>
        <v/>
      </c>
      <c r="G1236" s="161" t="str">
        <f ca="1">IF(C1236=$U$4,"Enter smelter details", IF(ISERROR($S1236),"",OFFSET('Smelter Reference List'!$F$4,$S1236-4,0)))</f>
        <v/>
      </c>
      <c r="H1236" s="247" t="str">
        <f ca="1">IF(ISERROR($S1236),"",OFFSET('Smelter Reference List'!$G$4,$S1236-4,0))</f>
        <v/>
      </c>
      <c r="I1236" s="248" t="str">
        <f ca="1">IF(ISERROR($S1236),"",OFFSET('Smelter Reference List'!$H$4,$S1236-4,0))</f>
        <v/>
      </c>
      <c r="J1236" s="248" t="str">
        <f ca="1">IF(ISERROR($S1236),"",OFFSET('Smelter Reference List'!$I$4,$S1236-4,0))</f>
        <v/>
      </c>
      <c r="K1236" s="245"/>
      <c r="L1236" s="245"/>
      <c r="M1236" s="245"/>
      <c r="N1236" s="245"/>
      <c r="O1236" s="245"/>
      <c r="P1236" s="245"/>
      <c r="Q1236" s="246"/>
      <c r="R1236" s="233"/>
      <c r="S1236" s="234" t="e">
        <f>IF(C1236="",NA(),MATCH($B1236&amp;$C1236,'Smelter Reference List'!$J:$J,0))</f>
        <v>#N/A</v>
      </c>
      <c r="T1236" s="235"/>
      <c r="U1236" s="235">
        <f t="shared" ca="1" si="38"/>
        <v>0</v>
      </c>
      <c r="V1236" s="235"/>
      <c r="W1236" s="235"/>
      <c r="Y1236" s="228" t="str">
        <f t="shared" si="39"/>
        <v/>
      </c>
    </row>
    <row r="1237" spans="1:25" s="228" customFormat="1" ht="20.25">
      <c r="A1237" s="257"/>
      <c r="B1237" s="232" t="str">
        <f>IF(LEN(A1237)=0,"",INDEX('Smelter Reference List'!$A:$A,MATCH($A1237,'Smelter Reference List'!$E:$E,0)))</f>
        <v/>
      </c>
      <c r="C1237" s="297" t="str">
        <f>IF(LEN(A1237)=0,"",INDEX('Smelter Reference List'!$C:$C,MATCH($A1237,'Smelter Reference List'!$E:$E,0)))</f>
        <v/>
      </c>
      <c r="D1237" s="161" t="str">
        <f ca="1">IF(ISERROR($S1237),"",OFFSET('Smelter Reference List'!$C$4,$S1237-4,0)&amp;"")</f>
        <v/>
      </c>
      <c r="E1237" s="161" t="str">
        <f ca="1">IF(ISERROR($S1237),"",OFFSET('Smelter Reference List'!$D$4,$S1237-4,0)&amp;"")</f>
        <v/>
      </c>
      <c r="F1237" s="161" t="str">
        <f ca="1">IF(ISERROR($S1237),"",OFFSET('Smelter Reference List'!$E$4,$S1237-4,0))</f>
        <v/>
      </c>
      <c r="G1237" s="161" t="str">
        <f ca="1">IF(C1237=$U$4,"Enter smelter details", IF(ISERROR($S1237),"",OFFSET('Smelter Reference List'!$F$4,$S1237-4,0)))</f>
        <v/>
      </c>
      <c r="H1237" s="247" t="str">
        <f ca="1">IF(ISERROR($S1237),"",OFFSET('Smelter Reference List'!$G$4,$S1237-4,0))</f>
        <v/>
      </c>
      <c r="I1237" s="248" t="str">
        <f ca="1">IF(ISERROR($S1237),"",OFFSET('Smelter Reference List'!$H$4,$S1237-4,0))</f>
        <v/>
      </c>
      <c r="J1237" s="248" t="str">
        <f ca="1">IF(ISERROR($S1237),"",OFFSET('Smelter Reference List'!$I$4,$S1237-4,0))</f>
        <v/>
      </c>
      <c r="K1237" s="245"/>
      <c r="L1237" s="245"/>
      <c r="M1237" s="245"/>
      <c r="N1237" s="245"/>
      <c r="O1237" s="245"/>
      <c r="P1237" s="245"/>
      <c r="Q1237" s="246"/>
      <c r="R1237" s="233"/>
      <c r="S1237" s="234" t="e">
        <f>IF(C1237="",NA(),MATCH($B1237&amp;$C1237,'Smelter Reference List'!$J:$J,0))</f>
        <v>#N/A</v>
      </c>
      <c r="T1237" s="235"/>
      <c r="U1237" s="235">
        <f t="shared" ca="1" si="38"/>
        <v>0</v>
      </c>
      <c r="V1237" s="235"/>
      <c r="W1237" s="235"/>
      <c r="Y1237" s="228" t="str">
        <f t="shared" si="39"/>
        <v/>
      </c>
    </row>
    <row r="1238" spans="1:25" s="228" customFormat="1" ht="20.25">
      <c r="A1238" s="257"/>
      <c r="B1238" s="232" t="str">
        <f>IF(LEN(A1238)=0,"",INDEX('Smelter Reference List'!$A:$A,MATCH($A1238,'Smelter Reference List'!$E:$E,0)))</f>
        <v/>
      </c>
      <c r="C1238" s="297" t="str">
        <f>IF(LEN(A1238)=0,"",INDEX('Smelter Reference List'!$C:$C,MATCH($A1238,'Smelter Reference List'!$E:$E,0)))</f>
        <v/>
      </c>
      <c r="D1238" s="161" t="str">
        <f ca="1">IF(ISERROR($S1238),"",OFFSET('Smelter Reference List'!$C$4,$S1238-4,0)&amp;"")</f>
        <v/>
      </c>
      <c r="E1238" s="161" t="str">
        <f ca="1">IF(ISERROR($S1238),"",OFFSET('Smelter Reference List'!$D$4,$S1238-4,0)&amp;"")</f>
        <v/>
      </c>
      <c r="F1238" s="161" t="str">
        <f ca="1">IF(ISERROR($S1238),"",OFFSET('Smelter Reference List'!$E$4,$S1238-4,0))</f>
        <v/>
      </c>
      <c r="G1238" s="161" t="str">
        <f ca="1">IF(C1238=$U$4,"Enter smelter details", IF(ISERROR($S1238),"",OFFSET('Smelter Reference List'!$F$4,$S1238-4,0)))</f>
        <v/>
      </c>
      <c r="H1238" s="247" t="str">
        <f ca="1">IF(ISERROR($S1238),"",OFFSET('Smelter Reference List'!$G$4,$S1238-4,0))</f>
        <v/>
      </c>
      <c r="I1238" s="248" t="str">
        <f ca="1">IF(ISERROR($S1238),"",OFFSET('Smelter Reference List'!$H$4,$S1238-4,0))</f>
        <v/>
      </c>
      <c r="J1238" s="248" t="str">
        <f ca="1">IF(ISERROR($S1238),"",OFFSET('Smelter Reference List'!$I$4,$S1238-4,0))</f>
        <v/>
      </c>
      <c r="K1238" s="245"/>
      <c r="L1238" s="245"/>
      <c r="M1238" s="245"/>
      <c r="N1238" s="245"/>
      <c r="O1238" s="245"/>
      <c r="P1238" s="245"/>
      <c r="Q1238" s="246"/>
      <c r="R1238" s="233"/>
      <c r="S1238" s="234" t="e">
        <f>IF(C1238="",NA(),MATCH($B1238&amp;$C1238,'Smelter Reference List'!$J:$J,0))</f>
        <v>#N/A</v>
      </c>
      <c r="T1238" s="235"/>
      <c r="U1238" s="235">
        <f t="shared" ca="1" si="38"/>
        <v>0</v>
      </c>
      <c r="V1238" s="235"/>
      <c r="W1238" s="235"/>
      <c r="Y1238" s="228" t="str">
        <f t="shared" si="39"/>
        <v/>
      </c>
    </row>
    <row r="1239" spans="1:25" s="228" customFormat="1" ht="20.25">
      <c r="A1239" s="257"/>
      <c r="B1239" s="232" t="str">
        <f>IF(LEN(A1239)=0,"",INDEX('Smelter Reference List'!$A:$A,MATCH($A1239,'Smelter Reference List'!$E:$E,0)))</f>
        <v/>
      </c>
      <c r="C1239" s="297" t="str">
        <f>IF(LEN(A1239)=0,"",INDEX('Smelter Reference List'!$C:$C,MATCH($A1239,'Smelter Reference List'!$E:$E,0)))</f>
        <v/>
      </c>
      <c r="D1239" s="161" t="str">
        <f ca="1">IF(ISERROR($S1239),"",OFFSET('Smelter Reference List'!$C$4,$S1239-4,0)&amp;"")</f>
        <v/>
      </c>
      <c r="E1239" s="161" t="str">
        <f ca="1">IF(ISERROR($S1239),"",OFFSET('Smelter Reference List'!$D$4,$S1239-4,0)&amp;"")</f>
        <v/>
      </c>
      <c r="F1239" s="161" t="str">
        <f ca="1">IF(ISERROR($S1239),"",OFFSET('Smelter Reference List'!$E$4,$S1239-4,0))</f>
        <v/>
      </c>
      <c r="G1239" s="161" t="str">
        <f ca="1">IF(C1239=$U$4,"Enter smelter details", IF(ISERROR($S1239),"",OFFSET('Smelter Reference List'!$F$4,$S1239-4,0)))</f>
        <v/>
      </c>
      <c r="H1239" s="247" t="str">
        <f ca="1">IF(ISERROR($S1239),"",OFFSET('Smelter Reference List'!$G$4,$S1239-4,0))</f>
        <v/>
      </c>
      <c r="I1239" s="248" t="str">
        <f ca="1">IF(ISERROR($S1239),"",OFFSET('Smelter Reference List'!$H$4,$S1239-4,0))</f>
        <v/>
      </c>
      <c r="J1239" s="248" t="str">
        <f ca="1">IF(ISERROR($S1239),"",OFFSET('Smelter Reference List'!$I$4,$S1239-4,0))</f>
        <v/>
      </c>
      <c r="K1239" s="245"/>
      <c r="L1239" s="245"/>
      <c r="M1239" s="245"/>
      <c r="N1239" s="245"/>
      <c r="O1239" s="245"/>
      <c r="P1239" s="245"/>
      <c r="Q1239" s="246"/>
      <c r="R1239" s="233"/>
      <c r="S1239" s="234" t="e">
        <f>IF(C1239="",NA(),MATCH($B1239&amp;$C1239,'Smelter Reference List'!$J:$J,0))</f>
        <v>#N/A</v>
      </c>
      <c r="T1239" s="235"/>
      <c r="U1239" s="235">
        <f t="shared" ca="1" si="38"/>
        <v>0</v>
      </c>
      <c r="V1239" s="235"/>
      <c r="W1239" s="235"/>
      <c r="Y1239" s="228" t="str">
        <f t="shared" si="39"/>
        <v/>
      </c>
    </row>
    <row r="1240" spans="1:25" s="228" customFormat="1" ht="20.25">
      <c r="A1240" s="257"/>
      <c r="B1240" s="232" t="str">
        <f>IF(LEN(A1240)=0,"",INDEX('Smelter Reference List'!$A:$A,MATCH($A1240,'Smelter Reference List'!$E:$E,0)))</f>
        <v/>
      </c>
      <c r="C1240" s="297" t="str">
        <f>IF(LEN(A1240)=0,"",INDEX('Smelter Reference List'!$C:$C,MATCH($A1240,'Smelter Reference List'!$E:$E,0)))</f>
        <v/>
      </c>
      <c r="D1240" s="161" t="str">
        <f ca="1">IF(ISERROR($S1240),"",OFFSET('Smelter Reference List'!$C$4,$S1240-4,0)&amp;"")</f>
        <v/>
      </c>
      <c r="E1240" s="161" t="str">
        <f ca="1">IF(ISERROR($S1240),"",OFFSET('Smelter Reference List'!$D$4,$S1240-4,0)&amp;"")</f>
        <v/>
      </c>
      <c r="F1240" s="161" t="str">
        <f ca="1">IF(ISERROR($S1240),"",OFFSET('Smelter Reference List'!$E$4,$S1240-4,0))</f>
        <v/>
      </c>
      <c r="G1240" s="161" t="str">
        <f ca="1">IF(C1240=$U$4,"Enter smelter details", IF(ISERROR($S1240),"",OFFSET('Smelter Reference List'!$F$4,$S1240-4,0)))</f>
        <v/>
      </c>
      <c r="H1240" s="247" t="str">
        <f ca="1">IF(ISERROR($S1240),"",OFFSET('Smelter Reference List'!$G$4,$S1240-4,0))</f>
        <v/>
      </c>
      <c r="I1240" s="248" t="str">
        <f ca="1">IF(ISERROR($S1240),"",OFFSET('Smelter Reference List'!$H$4,$S1240-4,0))</f>
        <v/>
      </c>
      <c r="J1240" s="248" t="str">
        <f ca="1">IF(ISERROR($S1240),"",OFFSET('Smelter Reference List'!$I$4,$S1240-4,0))</f>
        <v/>
      </c>
      <c r="K1240" s="245"/>
      <c r="L1240" s="245"/>
      <c r="M1240" s="245"/>
      <c r="N1240" s="245"/>
      <c r="O1240" s="245"/>
      <c r="P1240" s="245"/>
      <c r="Q1240" s="246"/>
      <c r="R1240" s="233"/>
      <c r="S1240" s="234" t="e">
        <f>IF(C1240="",NA(),MATCH($B1240&amp;$C1240,'Smelter Reference List'!$J:$J,0))</f>
        <v>#N/A</v>
      </c>
      <c r="T1240" s="235"/>
      <c r="U1240" s="235">
        <f t="shared" ref="U1240:U1303" ca="1" si="40">IF(AND(C1240="Smelter not listed",OR(LEN(D1240)=0,LEN(E1240)=0)),1,0)</f>
        <v>0</v>
      </c>
      <c r="V1240" s="235"/>
      <c r="W1240" s="235"/>
      <c r="Y1240" s="228" t="str">
        <f t="shared" ref="Y1240:Y1303" si="41">B1240&amp;C1240</f>
        <v/>
      </c>
    </row>
    <row r="1241" spans="1:25" s="228" customFormat="1" ht="20.25">
      <c r="A1241" s="257"/>
      <c r="B1241" s="232" t="str">
        <f>IF(LEN(A1241)=0,"",INDEX('Smelter Reference List'!$A:$A,MATCH($A1241,'Smelter Reference List'!$E:$E,0)))</f>
        <v/>
      </c>
      <c r="C1241" s="297" t="str">
        <f>IF(LEN(A1241)=0,"",INDEX('Smelter Reference List'!$C:$C,MATCH($A1241,'Smelter Reference List'!$E:$E,0)))</f>
        <v/>
      </c>
      <c r="D1241" s="161" t="str">
        <f ca="1">IF(ISERROR($S1241),"",OFFSET('Smelter Reference List'!$C$4,$S1241-4,0)&amp;"")</f>
        <v/>
      </c>
      <c r="E1241" s="161" t="str">
        <f ca="1">IF(ISERROR($S1241),"",OFFSET('Smelter Reference List'!$D$4,$S1241-4,0)&amp;"")</f>
        <v/>
      </c>
      <c r="F1241" s="161" t="str">
        <f ca="1">IF(ISERROR($S1241),"",OFFSET('Smelter Reference List'!$E$4,$S1241-4,0))</f>
        <v/>
      </c>
      <c r="G1241" s="161" t="str">
        <f ca="1">IF(C1241=$U$4,"Enter smelter details", IF(ISERROR($S1241),"",OFFSET('Smelter Reference List'!$F$4,$S1241-4,0)))</f>
        <v/>
      </c>
      <c r="H1241" s="247" t="str">
        <f ca="1">IF(ISERROR($S1241),"",OFFSET('Smelter Reference List'!$G$4,$S1241-4,0))</f>
        <v/>
      </c>
      <c r="I1241" s="248" t="str">
        <f ca="1">IF(ISERROR($S1241),"",OFFSET('Smelter Reference List'!$H$4,$S1241-4,0))</f>
        <v/>
      </c>
      <c r="J1241" s="248" t="str">
        <f ca="1">IF(ISERROR($S1241),"",OFFSET('Smelter Reference List'!$I$4,$S1241-4,0))</f>
        <v/>
      </c>
      <c r="K1241" s="245"/>
      <c r="L1241" s="245"/>
      <c r="M1241" s="245"/>
      <c r="N1241" s="245"/>
      <c r="O1241" s="245"/>
      <c r="P1241" s="245"/>
      <c r="Q1241" s="246"/>
      <c r="R1241" s="233"/>
      <c r="S1241" s="234" t="e">
        <f>IF(C1241="",NA(),MATCH($B1241&amp;$C1241,'Smelter Reference List'!$J:$J,0))</f>
        <v>#N/A</v>
      </c>
      <c r="T1241" s="235"/>
      <c r="U1241" s="235">
        <f t="shared" ca="1" si="40"/>
        <v>0</v>
      </c>
      <c r="V1241" s="235"/>
      <c r="W1241" s="235"/>
      <c r="Y1241" s="228" t="str">
        <f t="shared" si="41"/>
        <v/>
      </c>
    </row>
    <row r="1242" spans="1:25" s="228" customFormat="1" ht="20.25">
      <c r="A1242" s="257"/>
      <c r="B1242" s="232" t="str">
        <f>IF(LEN(A1242)=0,"",INDEX('Smelter Reference List'!$A:$A,MATCH($A1242,'Smelter Reference List'!$E:$E,0)))</f>
        <v/>
      </c>
      <c r="C1242" s="297" t="str">
        <f>IF(LEN(A1242)=0,"",INDEX('Smelter Reference List'!$C:$C,MATCH($A1242,'Smelter Reference List'!$E:$E,0)))</f>
        <v/>
      </c>
      <c r="D1242" s="161" t="str">
        <f ca="1">IF(ISERROR($S1242),"",OFFSET('Smelter Reference List'!$C$4,$S1242-4,0)&amp;"")</f>
        <v/>
      </c>
      <c r="E1242" s="161" t="str">
        <f ca="1">IF(ISERROR($S1242),"",OFFSET('Smelter Reference List'!$D$4,$S1242-4,0)&amp;"")</f>
        <v/>
      </c>
      <c r="F1242" s="161" t="str">
        <f ca="1">IF(ISERROR($S1242),"",OFFSET('Smelter Reference List'!$E$4,$S1242-4,0))</f>
        <v/>
      </c>
      <c r="G1242" s="161" t="str">
        <f ca="1">IF(C1242=$U$4,"Enter smelter details", IF(ISERROR($S1242),"",OFFSET('Smelter Reference List'!$F$4,$S1242-4,0)))</f>
        <v/>
      </c>
      <c r="H1242" s="247" t="str">
        <f ca="1">IF(ISERROR($S1242),"",OFFSET('Smelter Reference List'!$G$4,$S1242-4,0))</f>
        <v/>
      </c>
      <c r="I1242" s="248" t="str">
        <f ca="1">IF(ISERROR($S1242),"",OFFSET('Smelter Reference List'!$H$4,$S1242-4,0))</f>
        <v/>
      </c>
      <c r="J1242" s="248" t="str">
        <f ca="1">IF(ISERROR($S1242),"",OFFSET('Smelter Reference List'!$I$4,$S1242-4,0))</f>
        <v/>
      </c>
      <c r="K1242" s="245"/>
      <c r="L1242" s="245"/>
      <c r="M1242" s="245"/>
      <c r="N1242" s="245"/>
      <c r="O1242" s="245"/>
      <c r="P1242" s="245"/>
      <c r="Q1242" s="246"/>
      <c r="R1242" s="233"/>
      <c r="S1242" s="234" t="e">
        <f>IF(C1242="",NA(),MATCH($B1242&amp;$C1242,'Smelter Reference List'!$J:$J,0))</f>
        <v>#N/A</v>
      </c>
      <c r="T1242" s="235"/>
      <c r="U1242" s="235">
        <f t="shared" ca="1" si="40"/>
        <v>0</v>
      </c>
      <c r="V1242" s="235"/>
      <c r="W1242" s="235"/>
      <c r="Y1242" s="228" t="str">
        <f t="shared" si="41"/>
        <v/>
      </c>
    </row>
    <row r="1243" spans="1:25" s="228" customFormat="1" ht="20.25">
      <c r="A1243" s="257"/>
      <c r="B1243" s="232" t="str">
        <f>IF(LEN(A1243)=0,"",INDEX('Smelter Reference List'!$A:$A,MATCH($A1243,'Smelter Reference List'!$E:$E,0)))</f>
        <v/>
      </c>
      <c r="C1243" s="297" t="str">
        <f>IF(LEN(A1243)=0,"",INDEX('Smelter Reference List'!$C:$C,MATCH($A1243,'Smelter Reference List'!$E:$E,0)))</f>
        <v/>
      </c>
      <c r="D1243" s="161" t="str">
        <f ca="1">IF(ISERROR($S1243),"",OFFSET('Smelter Reference List'!$C$4,$S1243-4,0)&amp;"")</f>
        <v/>
      </c>
      <c r="E1243" s="161" t="str">
        <f ca="1">IF(ISERROR($S1243),"",OFFSET('Smelter Reference List'!$D$4,$S1243-4,0)&amp;"")</f>
        <v/>
      </c>
      <c r="F1243" s="161" t="str">
        <f ca="1">IF(ISERROR($S1243),"",OFFSET('Smelter Reference List'!$E$4,$S1243-4,0))</f>
        <v/>
      </c>
      <c r="G1243" s="161" t="str">
        <f ca="1">IF(C1243=$U$4,"Enter smelter details", IF(ISERROR($S1243),"",OFFSET('Smelter Reference List'!$F$4,$S1243-4,0)))</f>
        <v/>
      </c>
      <c r="H1243" s="247" t="str">
        <f ca="1">IF(ISERROR($S1243),"",OFFSET('Smelter Reference List'!$G$4,$S1243-4,0))</f>
        <v/>
      </c>
      <c r="I1243" s="248" t="str">
        <f ca="1">IF(ISERROR($S1243),"",OFFSET('Smelter Reference List'!$H$4,$S1243-4,0))</f>
        <v/>
      </c>
      <c r="J1243" s="248" t="str">
        <f ca="1">IF(ISERROR($S1243),"",OFFSET('Smelter Reference List'!$I$4,$S1243-4,0))</f>
        <v/>
      </c>
      <c r="K1243" s="245"/>
      <c r="L1243" s="245"/>
      <c r="M1243" s="245"/>
      <c r="N1243" s="245"/>
      <c r="O1243" s="245"/>
      <c r="P1243" s="245"/>
      <c r="Q1243" s="246"/>
      <c r="R1243" s="233"/>
      <c r="S1243" s="234" t="e">
        <f>IF(C1243="",NA(),MATCH($B1243&amp;$C1243,'Smelter Reference List'!$J:$J,0))</f>
        <v>#N/A</v>
      </c>
      <c r="T1243" s="235"/>
      <c r="U1243" s="235">
        <f t="shared" ca="1" si="40"/>
        <v>0</v>
      </c>
      <c r="V1243" s="235"/>
      <c r="W1243" s="235"/>
      <c r="Y1243" s="228" t="str">
        <f t="shared" si="41"/>
        <v/>
      </c>
    </row>
    <row r="1244" spans="1:25" s="228" customFormat="1" ht="20.25">
      <c r="A1244" s="257"/>
      <c r="B1244" s="232" t="str">
        <f>IF(LEN(A1244)=0,"",INDEX('Smelter Reference List'!$A:$A,MATCH($A1244,'Smelter Reference List'!$E:$E,0)))</f>
        <v/>
      </c>
      <c r="C1244" s="297" t="str">
        <f>IF(LEN(A1244)=0,"",INDEX('Smelter Reference List'!$C:$C,MATCH($A1244,'Smelter Reference List'!$E:$E,0)))</f>
        <v/>
      </c>
      <c r="D1244" s="161" t="str">
        <f ca="1">IF(ISERROR($S1244),"",OFFSET('Smelter Reference List'!$C$4,$S1244-4,0)&amp;"")</f>
        <v/>
      </c>
      <c r="E1244" s="161" t="str">
        <f ca="1">IF(ISERROR($S1244),"",OFFSET('Smelter Reference List'!$D$4,$S1244-4,0)&amp;"")</f>
        <v/>
      </c>
      <c r="F1244" s="161" t="str">
        <f ca="1">IF(ISERROR($S1244),"",OFFSET('Smelter Reference List'!$E$4,$S1244-4,0))</f>
        <v/>
      </c>
      <c r="G1244" s="161" t="str">
        <f ca="1">IF(C1244=$U$4,"Enter smelter details", IF(ISERROR($S1244),"",OFFSET('Smelter Reference List'!$F$4,$S1244-4,0)))</f>
        <v/>
      </c>
      <c r="H1244" s="247" t="str">
        <f ca="1">IF(ISERROR($S1244),"",OFFSET('Smelter Reference List'!$G$4,$S1244-4,0))</f>
        <v/>
      </c>
      <c r="I1244" s="248" t="str">
        <f ca="1">IF(ISERROR($S1244),"",OFFSET('Smelter Reference List'!$H$4,$S1244-4,0))</f>
        <v/>
      </c>
      <c r="J1244" s="248" t="str">
        <f ca="1">IF(ISERROR($S1244),"",OFFSET('Smelter Reference List'!$I$4,$S1244-4,0))</f>
        <v/>
      </c>
      <c r="K1244" s="245"/>
      <c r="L1244" s="245"/>
      <c r="M1244" s="245"/>
      <c r="N1244" s="245"/>
      <c r="O1244" s="245"/>
      <c r="P1244" s="245"/>
      <c r="Q1244" s="246"/>
      <c r="R1244" s="233"/>
      <c r="S1244" s="234" t="e">
        <f>IF(C1244="",NA(),MATCH($B1244&amp;$C1244,'Smelter Reference List'!$J:$J,0))</f>
        <v>#N/A</v>
      </c>
      <c r="T1244" s="235"/>
      <c r="U1244" s="235">
        <f t="shared" ca="1" si="40"/>
        <v>0</v>
      </c>
      <c r="V1244" s="235"/>
      <c r="W1244" s="235"/>
      <c r="Y1244" s="228" t="str">
        <f t="shared" si="41"/>
        <v/>
      </c>
    </row>
    <row r="1245" spans="1:25" s="228" customFormat="1" ht="20.25">
      <c r="A1245" s="257"/>
      <c r="B1245" s="232" t="str">
        <f>IF(LEN(A1245)=0,"",INDEX('Smelter Reference List'!$A:$A,MATCH($A1245,'Smelter Reference List'!$E:$E,0)))</f>
        <v/>
      </c>
      <c r="C1245" s="297" t="str">
        <f>IF(LEN(A1245)=0,"",INDEX('Smelter Reference List'!$C:$C,MATCH($A1245,'Smelter Reference List'!$E:$E,0)))</f>
        <v/>
      </c>
      <c r="D1245" s="161" t="str">
        <f ca="1">IF(ISERROR($S1245),"",OFFSET('Smelter Reference List'!$C$4,$S1245-4,0)&amp;"")</f>
        <v/>
      </c>
      <c r="E1245" s="161" t="str">
        <f ca="1">IF(ISERROR($S1245),"",OFFSET('Smelter Reference List'!$D$4,$S1245-4,0)&amp;"")</f>
        <v/>
      </c>
      <c r="F1245" s="161" t="str">
        <f ca="1">IF(ISERROR($S1245),"",OFFSET('Smelter Reference List'!$E$4,$S1245-4,0))</f>
        <v/>
      </c>
      <c r="G1245" s="161" t="str">
        <f ca="1">IF(C1245=$U$4,"Enter smelter details", IF(ISERROR($S1245),"",OFFSET('Smelter Reference List'!$F$4,$S1245-4,0)))</f>
        <v/>
      </c>
      <c r="H1245" s="247" t="str">
        <f ca="1">IF(ISERROR($S1245),"",OFFSET('Smelter Reference List'!$G$4,$S1245-4,0))</f>
        <v/>
      </c>
      <c r="I1245" s="248" t="str">
        <f ca="1">IF(ISERROR($S1245),"",OFFSET('Smelter Reference List'!$H$4,$S1245-4,0))</f>
        <v/>
      </c>
      <c r="J1245" s="248" t="str">
        <f ca="1">IF(ISERROR($S1245),"",OFFSET('Smelter Reference List'!$I$4,$S1245-4,0))</f>
        <v/>
      </c>
      <c r="K1245" s="245"/>
      <c r="L1245" s="245"/>
      <c r="M1245" s="245"/>
      <c r="N1245" s="245"/>
      <c r="O1245" s="245"/>
      <c r="P1245" s="245"/>
      <c r="Q1245" s="246"/>
      <c r="R1245" s="233"/>
      <c r="S1245" s="234" t="e">
        <f>IF(C1245="",NA(),MATCH($B1245&amp;$C1245,'Smelter Reference List'!$J:$J,0))</f>
        <v>#N/A</v>
      </c>
      <c r="T1245" s="235"/>
      <c r="U1245" s="235">
        <f t="shared" ca="1" si="40"/>
        <v>0</v>
      </c>
      <c r="V1245" s="235"/>
      <c r="W1245" s="235"/>
      <c r="Y1245" s="228" t="str">
        <f t="shared" si="41"/>
        <v/>
      </c>
    </row>
    <row r="1246" spans="1:25" s="228" customFormat="1" ht="20.25">
      <c r="A1246" s="257"/>
      <c r="B1246" s="232" t="str">
        <f>IF(LEN(A1246)=0,"",INDEX('Smelter Reference List'!$A:$A,MATCH($A1246,'Smelter Reference List'!$E:$E,0)))</f>
        <v/>
      </c>
      <c r="C1246" s="297" t="str">
        <f>IF(LEN(A1246)=0,"",INDEX('Smelter Reference List'!$C:$C,MATCH($A1246,'Smelter Reference List'!$E:$E,0)))</f>
        <v/>
      </c>
      <c r="D1246" s="161" t="str">
        <f ca="1">IF(ISERROR($S1246),"",OFFSET('Smelter Reference List'!$C$4,$S1246-4,0)&amp;"")</f>
        <v/>
      </c>
      <c r="E1246" s="161" t="str">
        <f ca="1">IF(ISERROR($S1246),"",OFFSET('Smelter Reference List'!$D$4,$S1246-4,0)&amp;"")</f>
        <v/>
      </c>
      <c r="F1246" s="161" t="str">
        <f ca="1">IF(ISERROR($S1246),"",OFFSET('Smelter Reference List'!$E$4,$S1246-4,0))</f>
        <v/>
      </c>
      <c r="G1246" s="161" t="str">
        <f ca="1">IF(C1246=$U$4,"Enter smelter details", IF(ISERROR($S1246),"",OFFSET('Smelter Reference List'!$F$4,$S1246-4,0)))</f>
        <v/>
      </c>
      <c r="H1246" s="247" t="str">
        <f ca="1">IF(ISERROR($S1246),"",OFFSET('Smelter Reference List'!$G$4,$S1246-4,0))</f>
        <v/>
      </c>
      <c r="I1246" s="248" t="str">
        <f ca="1">IF(ISERROR($S1246),"",OFFSET('Smelter Reference List'!$H$4,$S1246-4,0))</f>
        <v/>
      </c>
      <c r="J1246" s="248" t="str">
        <f ca="1">IF(ISERROR($S1246),"",OFFSET('Smelter Reference List'!$I$4,$S1246-4,0))</f>
        <v/>
      </c>
      <c r="K1246" s="245"/>
      <c r="L1246" s="245"/>
      <c r="M1246" s="245"/>
      <c r="N1246" s="245"/>
      <c r="O1246" s="245"/>
      <c r="P1246" s="245"/>
      <c r="Q1246" s="246"/>
      <c r="R1246" s="233"/>
      <c r="S1246" s="234" t="e">
        <f>IF(C1246="",NA(),MATCH($B1246&amp;$C1246,'Smelter Reference List'!$J:$J,0))</f>
        <v>#N/A</v>
      </c>
      <c r="T1246" s="235"/>
      <c r="U1246" s="235">
        <f t="shared" ca="1" si="40"/>
        <v>0</v>
      </c>
      <c r="V1246" s="235"/>
      <c r="W1246" s="235"/>
      <c r="Y1246" s="228" t="str">
        <f t="shared" si="41"/>
        <v/>
      </c>
    </row>
    <row r="1247" spans="1:25" s="228" customFormat="1" ht="20.25">
      <c r="A1247" s="257"/>
      <c r="B1247" s="232" t="str">
        <f>IF(LEN(A1247)=0,"",INDEX('Smelter Reference List'!$A:$A,MATCH($A1247,'Smelter Reference List'!$E:$E,0)))</f>
        <v/>
      </c>
      <c r="C1247" s="297" t="str">
        <f>IF(LEN(A1247)=0,"",INDEX('Smelter Reference List'!$C:$C,MATCH($A1247,'Smelter Reference List'!$E:$E,0)))</f>
        <v/>
      </c>
      <c r="D1247" s="161" t="str">
        <f ca="1">IF(ISERROR($S1247),"",OFFSET('Smelter Reference List'!$C$4,$S1247-4,0)&amp;"")</f>
        <v/>
      </c>
      <c r="E1247" s="161" t="str">
        <f ca="1">IF(ISERROR($S1247),"",OFFSET('Smelter Reference List'!$D$4,$S1247-4,0)&amp;"")</f>
        <v/>
      </c>
      <c r="F1247" s="161" t="str">
        <f ca="1">IF(ISERROR($S1247),"",OFFSET('Smelter Reference List'!$E$4,$S1247-4,0))</f>
        <v/>
      </c>
      <c r="G1247" s="161" t="str">
        <f ca="1">IF(C1247=$U$4,"Enter smelter details", IF(ISERROR($S1247),"",OFFSET('Smelter Reference List'!$F$4,$S1247-4,0)))</f>
        <v/>
      </c>
      <c r="H1247" s="247" t="str">
        <f ca="1">IF(ISERROR($S1247),"",OFFSET('Smelter Reference List'!$G$4,$S1247-4,0))</f>
        <v/>
      </c>
      <c r="I1247" s="248" t="str">
        <f ca="1">IF(ISERROR($S1247),"",OFFSET('Smelter Reference List'!$H$4,$S1247-4,0))</f>
        <v/>
      </c>
      <c r="J1247" s="248" t="str">
        <f ca="1">IF(ISERROR($S1247),"",OFFSET('Smelter Reference List'!$I$4,$S1247-4,0))</f>
        <v/>
      </c>
      <c r="K1247" s="245"/>
      <c r="L1247" s="245"/>
      <c r="M1247" s="245"/>
      <c r="N1247" s="245"/>
      <c r="O1247" s="245"/>
      <c r="P1247" s="245"/>
      <c r="Q1247" s="246"/>
      <c r="R1247" s="233"/>
      <c r="S1247" s="234" t="e">
        <f>IF(C1247="",NA(),MATCH($B1247&amp;$C1247,'Smelter Reference List'!$J:$J,0))</f>
        <v>#N/A</v>
      </c>
      <c r="T1247" s="235"/>
      <c r="U1247" s="235">
        <f t="shared" ca="1" si="40"/>
        <v>0</v>
      </c>
      <c r="V1247" s="235"/>
      <c r="W1247" s="235"/>
      <c r="Y1247" s="228" t="str">
        <f t="shared" si="41"/>
        <v/>
      </c>
    </row>
    <row r="1248" spans="1:25" s="228" customFormat="1" ht="20.25">
      <c r="A1248" s="257"/>
      <c r="B1248" s="232" t="str">
        <f>IF(LEN(A1248)=0,"",INDEX('Smelter Reference List'!$A:$A,MATCH($A1248,'Smelter Reference List'!$E:$E,0)))</f>
        <v/>
      </c>
      <c r="C1248" s="297" t="str">
        <f>IF(LEN(A1248)=0,"",INDEX('Smelter Reference List'!$C:$C,MATCH($A1248,'Smelter Reference List'!$E:$E,0)))</f>
        <v/>
      </c>
      <c r="D1248" s="161" t="str">
        <f ca="1">IF(ISERROR($S1248),"",OFFSET('Smelter Reference List'!$C$4,$S1248-4,0)&amp;"")</f>
        <v/>
      </c>
      <c r="E1248" s="161" t="str">
        <f ca="1">IF(ISERROR($S1248),"",OFFSET('Smelter Reference List'!$D$4,$S1248-4,0)&amp;"")</f>
        <v/>
      </c>
      <c r="F1248" s="161" t="str">
        <f ca="1">IF(ISERROR($S1248),"",OFFSET('Smelter Reference List'!$E$4,$S1248-4,0))</f>
        <v/>
      </c>
      <c r="G1248" s="161" t="str">
        <f ca="1">IF(C1248=$U$4,"Enter smelter details", IF(ISERROR($S1248),"",OFFSET('Smelter Reference List'!$F$4,$S1248-4,0)))</f>
        <v/>
      </c>
      <c r="H1248" s="247" t="str">
        <f ca="1">IF(ISERROR($S1248),"",OFFSET('Smelter Reference List'!$G$4,$S1248-4,0))</f>
        <v/>
      </c>
      <c r="I1248" s="248" t="str">
        <f ca="1">IF(ISERROR($S1248),"",OFFSET('Smelter Reference List'!$H$4,$S1248-4,0))</f>
        <v/>
      </c>
      <c r="J1248" s="248" t="str">
        <f ca="1">IF(ISERROR($S1248),"",OFFSET('Smelter Reference List'!$I$4,$S1248-4,0))</f>
        <v/>
      </c>
      <c r="K1248" s="245"/>
      <c r="L1248" s="245"/>
      <c r="M1248" s="245"/>
      <c r="N1248" s="245"/>
      <c r="O1248" s="245"/>
      <c r="P1248" s="245"/>
      <c r="Q1248" s="246"/>
      <c r="R1248" s="233"/>
      <c r="S1248" s="234" t="e">
        <f>IF(C1248="",NA(),MATCH($B1248&amp;$C1248,'Smelter Reference List'!$J:$J,0))</f>
        <v>#N/A</v>
      </c>
      <c r="T1248" s="235"/>
      <c r="U1248" s="235">
        <f t="shared" ca="1" si="40"/>
        <v>0</v>
      </c>
      <c r="V1248" s="235"/>
      <c r="W1248" s="235"/>
      <c r="Y1248" s="228" t="str">
        <f t="shared" si="41"/>
        <v/>
      </c>
    </row>
    <row r="1249" spans="1:25" s="228" customFormat="1" ht="20.25">
      <c r="A1249" s="257"/>
      <c r="B1249" s="232" t="str">
        <f>IF(LEN(A1249)=0,"",INDEX('Smelter Reference List'!$A:$A,MATCH($A1249,'Smelter Reference List'!$E:$E,0)))</f>
        <v/>
      </c>
      <c r="C1249" s="297" t="str">
        <f>IF(LEN(A1249)=0,"",INDEX('Smelter Reference List'!$C:$C,MATCH($A1249,'Smelter Reference List'!$E:$E,0)))</f>
        <v/>
      </c>
      <c r="D1249" s="161" t="str">
        <f ca="1">IF(ISERROR($S1249),"",OFFSET('Smelter Reference List'!$C$4,$S1249-4,0)&amp;"")</f>
        <v/>
      </c>
      <c r="E1249" s="161" t="str">
        <f ca="1">IF(ISERROR($S1249),"",OFFSET('Smelter Reference List'!$D$4,$S1249-4,0)&amp;"")</f>
        <v/>
      </c>
      <c r="F1249" s="161" t="str">
        <f ca="1">IF(ISERROR($S1249),"",OFFSET('Smelter Reference List'!$E$4,$S1249-4,0))</f>
        <v/>
      </c>
      <c r="G1249" s="161" t="str">
        <f ca="1">IF(C1249=$U$4,"Enter smelter details", IF(ISERROR($S1249),"",OFFSET('Smelter Reference List'!$F$4,$S1249-4,0)))</f>
        <v/>
      </c>
      <c r="H1249" s="247" t="str">
        <f ca="1">IF(ISERROR($S1249),"",OFFSET('Smelter Reference List'!$G$4,$S1249-4,0))</f>
        <v/>
      </c>
      <c r="I1249" s="248" t="str">
        <f ca="1">IF(ISERROR($S1249),"",OFFSET('Smelter Reference List'!$H$4,$S1249-4,0))</f>
        <v/>
      </c>
      <c r="J1249" s="248" t="str">
        <f ca="1">IF(ISERROR($S1249),"",OFFSET('Smelter Reference List'!$I$4,$S1249-4,0))</f>
        <v/>
      </c>
      <c r="K1249" s="245"/>
      <c r="L1249" s="245"/>
      <c r="M1249" s="245"/>
      <c r="N1249" s="245"/>
      <c r="O1249" s="245"/>
      <c r="P1249" s="245"/>
      <c r="Q1249" s="246"/>
      <c r="R1249" s="233"/>
      <c r="S1249" s="234" t="e">
        <f>IF(C1249="",NA(),MATCH($B1249&amp;$C1249,'Smelter Reference List'!$J:$J,0))</f>
        <v>#N/A</v>
      </c>
      <c r="T1249" s="235"/>
      <c r="U1249" s="235">
        <f t="shared" ca="1" si="40"/>
        <v>0</v>
      </c>
      <c r="V1249" s="235"/>
      <c r="W1249" s="235"/>
      <c r="Y1249" s="228" t="str">
        <f t="shared" si="41"/>
        <v/>
      </c>
    </row>
    <row r="1250" spans="1:25" s="228" customFormat="1" ht="20.25">
      <c r="A1250" s="257"/>
      <c r="B1250" s="232" t="str">
        <f>IF(LEN(A1250)=0,"",INDEX('Smelter Reference List'!$A:$A,MATCH($A1250,'Smelter Reference List'!$E:$E,0)))</f>
        <v/>
      </c>
      <c r="C1250" s="297" t="str">
        <f>IF(LEN(A1250)=0,"",INDEX('Smelter Reference List'!$C:$C,MATCH($A1250,'Smelter Reference List'!$E:$E,0)))</f>
        <v/>
      </c>
      <c r="D1250" s="161" t="str">
        <f ca="1">IF(ISERROR($S1250),"",OFFSET('Smelter Reference List'!$C$4,$S1250-4,0)&amp;"")</f>
        <v/>
      </c>
      <c r="E1250" s="161" t="str">
        <f ca="1">IF(ISERROR($S1250),"",OFFSET('Smelter Reference List'!$D$4,$S1250-4,0)&amp;"")</f>
        <v/>
      </c>
      <c r="F1250" s="161" t="str">
        <f ca="1">IF(ISERROR($S1250),"",OFFSET('Smelter Reference List'!$E$4,$S1250-4,0))</f>
        <v/>
      </c>
      <c r="G1250" s="161" t="str">
        <f ca="1">IF(C1250=$U$4,"Enter smelter details", IF(ISERROR($S1250),"",OFFSET('Smelter Reference List'!$F$4,$S1250-4,0)))</f>
        <v/>
      </c>
      <c r="H1250" s="247" t="str">
        <f ca="1">IF(ISERROR($S1250),"",OFFSET('Smelter Reference List'!$G$4,$S1250-4,0))</f>
        <v/>
      </c>
      <c r="I1250" s="248" t="str">
        <f ca="1">IF(ISERROR($S1250),"",OFFSET('Smelter Reference List'!$H$4,$S1250-4,0))</f>
        <v/>
      </c>
      <c r="J1250" s="248" t="str">
        <f ca="1">IF(ISERROR($S1250),"",OFFSET('Smelter Reference List'!$I$4,$S1250-4,0))</f>
        <v/>
      </c>
      <c r="K1250" s="245"/>
      <c r="L1250" s="245"/>
      <c r="M1250" s="245"/>
      <c r="N1250" s="245"/>
      <c r="O1250" s="245"/>
      <c r="P1250" s="245"/>
      <c r="Q1250" s="246"/>
      <c r="R1250" s="233"/>
      <c r="S1250" s="234" t="e">
        <f>IF(C1250="",NA(),MATCH($B1250&amp;$C1250,'Smelter Reference List'!$J:$J,0))</f>
        <v>#N/A</v>
      </c>
      <c r="T1250" s="235"/>
      <c r="U1250" s="235">
        <f t="shared" ca="1" si="40"/>
        <v>0</v>
      </c>
      <c r="V1250" s="235"/>
      <c r="W1250" s="235"/>
      <c r="Y1250" s="228" t="str">
        <f t="shared" si="41"/>
        <v/>
      </c>
    </row>
    <row r="1251" spans="1:25" s="228" customFormat="1" ht="20.25">
      <c r="A1251" s="257"/>
      <c r="B1251" s="232" t="str">
        <f>IF(LEN(A1251)=0,"",INDEX('Smelter Reference List'!$A:$A,MATCH($A1251,'Smelter Reference List'!$E:$E,0)))</f>
        <v/>
      </c>
      <c r="C1251" s="297" t="str">
        <f>IF(LEN(A1251)=0,"",INDEX('Smelter Reference List'!$C:$C,MATCH($A1251,'Smelter Reference List'!$E:$E,0)))</f>
        <v/>
      </c>
      <c r="D1251" s="161" t="str">
        <f ca="1">IF(ISERROR($S1251),"",OFFSET('Smelter Reference List'!$C$4,$S1251-4,0)&amp;"")</f>
        <v/>
      </c>
      <c r="E1251" s="161" t="str">
        <f ca="1">IF(ISERROR($S1251),"",OFFSET('Smelter Reference List'!$D$4,$S1251-4,0)&amp;"")</f>
        <v/>
      </c>
      <c r="F1251" s="161" t="str">
        <f ca="1">IF(ISERROR($S1251),"",OFFSET('Smelter Reference List'!$E$4,$S1251-4,0))</f>
        <v/>
      </c>
      <c r="G1251" s="161" t="str">
        <f ca="1">IF(C1251=$U$4,"Enter smelter details", IF(ISERROR($S1251),"",OFFSET('Smelter Reference List'!$F$4,$S1251-4,0)))</f>
        <v/>
      </c>
      <c r="H1251" s="247" t="str">
        <f ca="1">IF(ISERROR($S1251),"",OFFSET('Smelter Reference List'!$G$4,$S1251-4,0))</f>
        <v/>
      </c>
      <c r="I1251" s="248" t="str">
        <f ca="1">IF(ISERROR($S1251),"",OFFSET('Smelter Reference List'!$H$4,$S1251-4,0))</f>
        <v/>
      </c>
      <c r="J1251" s="248" t="str">
        <f ca="1">IF(ISERROR($S1251),"",OFFSET('Smelter Reference List'!$I$4,$S1251-4,0))</f>
        <v/>
      </c>
      <c r="K1251" s="245"/>
      <c r="L1251" s="245"/>
      <c r="M1251" s="245"/>
      <c r="N1251" s="245"/>
      <c r="O1251" s="245"/>
      <c r="P1251" s="245"/>
      <c r="Q1251" s="246"/>
      <c r="R1251" s="233"/>
      <c r="S1251" s="234" t="e">
        <f>IF(C1251="",NA(),MATCH($B1251&amp;$C1251,'Smelter Reference List'!$J:$J,0))</f>
        <v>#N/A</v>
      </c>
      <c r="T1251" s="235"/>
      <c r="U1251" s="235">
        <f t="shared" ca="1" si="40"/>
        <v>0</v>
      </c>
      <c r="V1251" s="235"/>
      <c r="W1251" s="235"/>
      <c r="Y1251" s="228" t="str">
        <f t="shared" si="41"/>
        <v/>
      </c>
    </row>
    <row r="1252" spans="1:25" s="228" customFormat="1" ht="20.25">
      <c r="A1252" s="257"/>
      <c r="B1252" s="232" t="str">
        <f>IF(LEN(A1252)=0,"",INDEX('Smelter Reference List'!$A:$A,MATCH($A1252,'Smelter Reference List'!$E:$E,0)))</f>
        <v/>
      </c>
      <c r="C1252" s="297" t="str">
        <f>IF(LEN(A1252)=0,"",INDEX('Smelter Reference List'!$C:$C,MATCH($A1252,'Smelter Reference List'!$E:$E,0)))</f>
        <v/>
      </c>
      <c r="D1252" s="161" t="str">
        <f ca="1">IF(ISERROR($S1252),"",OFFSET('Smelter Reference List'!$C$4,$S1252-4,0)&amp;"")</f>
        <v/>
      </c>
      <c r="E1252" s="161" t="str">
        <f ca="1">IF(ISERROR($S1252),"",OFFSET('Smelter Reference List'!$D$4,$S1252-4,0)&amp;"")</f>
        <v/>
      </c>
      <c r="F1252" s="161" t="str">
        <f ca="1">IF(ISERROR($S1252),"",OFFSET('Smelter Reference List'!$E$4,$S1252-4,0))</f>
        <v/>
      </c>
      <c r="G1252" s="161" t="str">
        <f ca="1">IF(C1252=$U$4,"Enter smelter details", IF(ISERROR($S1252),"",OFFSET('Smelter Reference List'!$F$4,$S1252-4,0)))</f>
        <v/>
      </c>
      <c r="H1252" s="247" t="str">
        <f ca="1">IF(ISERROR($S1252),"",OFFSET('Smelter Reference List'!$G$4,$S1252-4,0))</f>
        <v/>
      </c>
      <c r="I1252" s="248" t="str">
        <f ca="1">IF(ISERROR($S1252),"",OFFSET('Smelter Reference List'!$H$4,$S1252-4,0))</f>
        <v/>
      </c>
      <c r="J1252" s="248" t="str">
        <f ca="1">IF(ISERROR($S1252),"",OFFSET('Smelter Reference List'!$I$4,$S1252-4,0))</f>
        <v/>
      </c>
      <c r="K1252" s="245"/>
      <c r="L1252" s="245"/>
      <c r="M1252" s="245"/>
      <c r="N1252" s="245"/>
      <c r="O1252" s="245"/>
      <c r="P1252" s="245"/>
      <c r="Q1252" s="246"/>
      <c r="R1252" s="233"/>
      <c r="S1252" s="234" t="e">
        <f>IF(C1252="",NA(),MATCH($B1252&amp;$C1252,'Smelter Reference List'!$J:$J,0))</f>
        <v>#N/A</v>
      </c>
      <c r="T1252" s="235"/>
      <c r="U1252" s="235">
        <f t="shared" ca="1" si="40"/>
        <v>0</v>
      </c>
      <c r="V1252" s="235"/>
      <c r="W1252" s="235"/>
      <c r="Y1252" s="228" t="str">
        <f t="shared" si="41"/>
        <v/>
      </c>
    </row>
    <row r="1253" spans="1:25" s="228" customFormat="1" ht="20.25">
      <c r="A1253" s="257"/>
      <c r="B1253" s="232" t="str">
        <f>IF(LEN(A1253)=0,"",INDEX('Smelter Reference List'!$A:$A,MATCH($A1253,'Smelter Reference List'!$E:$E,0)))</f>
        <v/>
      </c>
      <c r="C1253" s="297" t="str">
        <f>IF(LEN(A1253)=0,"",INDEX('Smelter Reference List'!$C:$C,MATCH($A1253,'Smelter Reference List'!$E:$E,0)))</f>
        <v/>
      </c>
      <c r="D1253" s="161" t="str">
        <f ca="1">IF(ISERROR($S1253),"",OFFSET('Smelter Reference List'!$C$4,$S1253-4,0)&amp;"")</f>
        <v/>
      </c>
      <c r="E1253" s="161" t="str">
        <f ca="1">IF(ISERROR($S1253),"",OFFSET('Smelter Reference List'!$D$4,$S1253-4,0)&amp;"")</f>
        <v/>
      </c>
      <c r="F1253" s="161" t="str">
        <f ca="1">IF(ISERROR($S1253),"",OFFSET('Smelter Reference List'!$E$4,$S1253-4,0))</f>
        <v/>
      </c>
      <c r="G1253" s="161" t="str">
        <f ca="1">IF(C1253=$U$4,"Enter smelter details", IF(ISERROR($S1253),"",OFFSET('Smelter Reference List'!$F$4,$S1253-4,0)))</f>
        <v/>
      </c>
      <c r="H1253" s="247" t="str">
        <f ca="1">IF(ISERROR($S1253),"",OFFSET('Smelter Reference List'!$G$4,$S1253-4,0))</f>
        <v/>
      </c>
      <c r="I1253" s="248" t="str">
        <f ca="1">IF(ISERROR($S1253),"",OFFSET('Smelter Reference List'!$H$4,$S1253-4,0))</f>
        <v/>
      </c>
      <c r="J1253" s="248" t="str">
        <f ca="1">IF(ISERROR($S1253),"",OFFSET('Smelter Reference List'!$I$4,$S1253-4,0))</f>
        <v/>
      </c>
      <c r="K1253" s="245"/>
      <c r="L1253" s="245"/>
      <c r="M1253" s="245"/>
      <c r="N1253" s="245"/>
      <c r="O1253" s="245"/>
      <c r="P1253" s="245"/>
      <c r="Q1253" s="246"/>
      <c r="R1253" s="233"/>
      <c r="S1253" s="234" t="e">
        <f>IF(C1253="",NA(),MATCH($B1253&amp;$C1253,'Smelter Reference List'!$J:$J,0))</f>
        <v>#N/A</v>
      </c>
      <c r="T1253" s="235"/>
      <c r="U1253" s="235">
        <f t="shared" ca="1" si="40"/>
        <v>0</v>
      </c>
      <c r="V1253" s="235"/>
      <c r="W1253" s="235"/>
      <c r="Y1253" s="228" t="str">
        <f t="shared" si="41"/>
        <v/>
      </c>
    </row>
    <row r="1254" spans="1:25" s="228" customFormat="1" ht="20.25">
      <c r="A1254" s="257"/>
      <c r="B1254" s="232" t="str">
        <f>IF(LEN(A1254)=0,"",INDEX('Smelter Reference List'!$A:$A,MATCH($A1254,'Smelter Reference List'!$E:$E,0)))</f>
        <v/>
      </c>
      <c r="C1254" s="297" t="str">
        <f>IF(LEN(A1254)=0,"",INDEX('Smelter Reference List'!$C:$C,MATCH($A1254,'Smelter Reference List'!$E:$E,0)))</f>
        <v/>
      </c>
      <c r="D1254" s="161" t="str">
        <f ca="1">IF(ISERROR($S1254),"",OFFSET('Smelter Reference List'!$C$4,$S1254-4,0)&amp;"")</f>
        <v/>
      </c>
      <c r="E1254" s="161" t="str">
        <f ca="1">IF(ISERROR($S1254),"",OFFSET('Smelter Reference List'!$D$4,$S1254-4,0)&amp;"")</f>
        <v/>
      </c>
      <c r="F1254" s="161" t="str">
        <f ca="1">IF(ISERROR($S1254),"",OFFSET('Smelter Reference List'!$E$4,$S1254-4,0))</f>
        <v/>
      </c>
      <c r="G1254" s="161" t="str">
        <f ca="1">IF(C1254=$U$4,"Enter smelter details", IF(ISERROR($S1254),"",OFFSET('Smelter Reference List'!$F$4,$S1254-4,0)))</f>
        <v/>
      </c>
      <c r="H1254" s="247" t="str">
        <f ca="1">IF(ISERROR($S1254),"",OFFSET('Smelter Reference List'!$G$4,$S1254-4,0))</f>
        <v/>
      </c>
      <c r="I1254" s="248" t="str">
        <f ca="1">IF(ISERROR($S1254),"",OFFSET('Smelter Reference List'!$H$4,$S1254-4,0))</f>
        <v/>
      </c>
      <c r="J1254" s="248" t="str">
        <f ca="1">IF(ISERROR($S1254),"",OFFSET('Smelter Reference List'!$I$4,$S1254-4,0))</f>
        <v/>
      </c>
      <c r="K1254" s="245"/>
      <c r="L1254" s="245"/>
      <c r="M1254" s="245"/>
      <c r="N1254" s="245"/>
      <c r="O1254" s="245"/>
      <c r="P1254" s="245"/>
      <c r="Q1254" s="246"/>
      <c r="R1254" s="233"/>
      <c r="S1254" s="234" t="e">
        <f>IF(C1254="",NA(),MATCH($B1254&amp;$C1254,'Smelter Reference List'!$J:$J,0))</f>
        <v>#N/A</v>
      </c>
      <c r="T1254" s="235"/>
      <c r="U1254" s="235">
        <f t="shared" ca="1" si="40"/>
        <v>0</v>
      </c>
      <c r="V1254" s="235"/>
      <c r="W1254" s="235"/>
      <c r="Y1254" s="228" t="str">
        <f t="shared" si="41"/>
        <v/>
      </c>
    </row>
    <row r="1255" spans="1:25" s="228" customFormat="1" ht="20.25">
      <c r="A1255" s="257"/>
      <c r="B1255" s="232" t="str">
        <f>IF(LEN(A1255)=0,"",INDEX('Smelter Reference List'!$A:$A,MATCH($A1255,'Smelter Reference List'!$E:$E,0)))</f>
        <v/>
      </c>
      <c r="C1255" s="297" t="str">
        <f>IF(LEN(A1255)=0,"",INDEX('Smelter Reference List'!$C:$C,MATCH($A1255,'Smelter Reference List'!$E:$E,0)))</f>
        <v/>
      </c>
      <c r="D1255" s="161" t="str">
        <f ca="1">IF(ISERROR($S1255),"",OFFSET('Smelter Reference List'!$C$4,$S1255-4,0)&amp;"")</f>
        <v/>
      </c>
      <c r="E1255" s="161" t="str">
        <f ca="1">IF(ISERROR($S1255),"",OFFSET('Smelter Reference List'!$D$4,$S1255-4,0)&amp;"")</f>
        <v/>
      </c>
      <c r="F1255" s="161" t="str">
        <f ca="1">IF(ISERROR($S1255),"",OFFSET('Smelter Reference List'!$E$4,$S1255-4,0))</f>
        <v/>
      </c>
      <c r="G1255" s="161" t="str">
        <f ca="1">IF(C1255=$U$4,"Enter smelter details", IF(ISERROR($S1255),"",OFFSET('Smelter Reference List'!$F$4,$S1255-4,0)))</f>
        <v/>
      </c>
      <c r="H1255" s="247" t="str">
        <f ca="1">IF(ISERROR($S1255),"",OFFSET('Smelter Reference List'!$G$4,$S1255-4,0))</f>
        <v/>
      </c>
      <c r="I1255" s="248" t="str">
        <f ca="1">IF(ISERROR($S1255),"",OFFSET('Smelter Reference List'!$H$4,$S1255-4,0))</f>
        <v/>
      </c>
      <c r="J1255" s="248" t="str">
        <f ca="1">IF(ISERROR($S1255),"",OFFSET('Smelter Reference List'!$I$4,$S1255-4,0))</f>
        <v/>
      </c>
      <c r="K1255" s="245"/>
      <c r="L1255" s="245"/>
      <c r="M1255" s="245"/>
      <c r="N1255" s="245"/>
      <c r="O1255" s="245"/>
      <c r="P1255" s="245"/>
      <c r="Q1255" s="246"/>
      <c r="R1255" s="233"/>
      <c r="S1255" s="234" t="e">
        <f>IF(C1255="",NA(),MATCH($B1255&amp;$C1255,'Smelter Reference List'!$J:$J,0))</f>
        <v>#N/A</v>
      </c>
      <c r="T1255" s="235"/>
      <c r="U1255" s="235">
        <f t="shared" ca="1" si="40"/>
        <v>0</v>
      </c>
      <c r="V1255" s="235"/>
      <c r="W1255" s="235"/>
      <c r="Y1255" s="228" t="str">
        <f t="shared" si="41"/>
        <v/>
      </c>
    </row>
    <row r="1256" spans="1:25" s="228" customFormat="1" ht="20.25">
      <c r="A1256" s="257"/>
      <c r="B1256" s="232" t="str">
        <f>IF(LEN(A1256)=0,"",INDEX('Smelter Reference List'!$A:$A,MATCH($A1256,'Smelter Reference List'!$E:$E,0)))</f>
        <v/>
      </c>
      <c r="C1256" s="297" t="str">
        <f>IF(LEN(A1256)=0,"",INDEX('Smelter Reference List'!$C:$C,MATCH($A1256,'Smelter Reference List'!$E:$E,0)))</f>
        <v/>
      </c>
      <c r="D1256" s="161" t="str">
        <f ca="1">IF(ISERROR($S1256),"",OFFSET('Smelter Reference List'!$C$4,$S1256-4,0)&amp;"")</f>
        <v/>
      </c>
      <c r="E1256" s="161" t="str">
        <f ca="1">IF(ISERROR($S1256),"",OFFSET('Smelter Reference List'!$D$4,$S1256-4,0)&amp;"")</f>
        <v/>
      </c>
      <c r="F1256" s="161" t="str">
        <f ca="1">IF(ISERROR($S1256),"",OFFSET('Smelter Reference List'!$E$4,$S1256-4,0))</f>
        <v/>
      </c>
      <c r="G1256" s="161" t="str">
        <f ca="1">IF(C1256=$U$4,"Enter smelter details", IF(ISERROR($S1256),"",OFFSET('Smelter Reference List'!$F$4,$S1256-4,0)))</f>
        <v/>
      </c>
      <c r="H1256" s="247" t="str">
        <f ca="1">IF(ISERROR($S1256),"",OFFSET('Smelter Reference List'!$G$4,$S1256-4,0))</f>
        <v/>
      </c>
      <c r="I1256" s="248" t="str">
        <f ca="1">IF(ISERROR($S1256),"",OFFSET('Smelter Reference List'!$H$4,$S1256-4,0))</f>
        <v/>
      </c>
      <c r="J1256" s="248" t="str">
        <f ca="1">IF(ISERROR($S1256),"",OFFSET('Smelter Reference List'!$I$4,$S1256-4,0))</f>
        <v/>
      </c>
      <c r="K1256" s="245"/>
      <c r="L1256" s="245"/>
      <c r="M1256" s="245"/>
      <c r="N1256" s="245"/>
      <c r="O1256" s="245"/>
      <c r="P1256" s="245"/>
      <c r="Q1256" s="246"/>
      <c r="R1256" s="233"/>
      <c r="S1256" s="234" t="e">
        <f>IF(C1256="",NA(),MATCH($B1256&amp;$C1256,'Smelter Reference List'!$J:$J,0))</f>
        <v>#N/A</v>
      </c>
      <c r="T1256" s="235"/>
      <c r="U1256" s="235">
        <f t="shared" ca="1" si="40"/>
        <v>0</v>
      </c>
      <c r="V1256" s="235"/>
      <c r="W1256" s="235"/>
      <c r="Y1256" s="228" t="str">
        <f t="shared" si="41"/>
        <v/>
      </c>
    </row>
    <row r="1257" spans="1:25" s="228" customFormat="1" ht="20.25">
      <c r="A1257" s="257"/>
      <c r="B1257" s="232" t="str">
        <f>IF(LEN(A1257)=0,"",INDEX('Smelter Reference List'!$A:$A,MATCH($A1257,'Smelter Reference List'!$E:$E,0)))</f>
        <v/>
      </c>
      <c r="C1257" s="297" t="str">
        <f>IF(LEN(A1257)=0,"",INDEX('Smelter Reference List'!$C:$C,MATCH($A1257,'Smelter Reference List'!$E:$E,0)))</f>
        <v/>
      </c>
      <c r="D1257" s="161" t="str">
        <f ca="1">IF(ISERROR($S1257),"",OFFSET('Smelter Reference List'!$C$4,$S1257-4,0)&amp;"")</f>
        <v/>
      </c>
      <c r="E1257" s="161" t="str">
        <f ca="1">IF(ISERROR($S1257),"",OFFSET('Smelter Reference List'!$D$4,$S1257-4,0)&amp;"")</f>
        <v/>
      </c>
      <c r="F1257" s="161" t="str">
        <f ca="1">IF(ISERROR($S1257),"",OFFSET('Smelter Reference List'!$E$4,$S1257-4,0))</f>
        <v/>
      </c>
      <c r="G1257" s="161" t="str">
        <f ca="1">IF(C1257=$U$4,"Enter smelter details", IF(ISERROR($S1257),"",OFFSET('Smelter Reference List'!$F$4,$S1257-4,0)))</f>
        <v/>
      </c>
      <c r="H1257" s="247" t="str">
        <f ca="1">IF(ISERROR($S1257),"",OFFSET('Smelter Reference List'!$G$4,$S1257-4,0))</f>
        <v/>
      </c>
      <c r="I1257" s="248" t="str">
        <f ca="1">IF(ISERROR($S1257),"",OFFSET('Smelter Reference List'!$H$4,$S1257-4,0))</f>
        <v/>
      </c>
      <c r="J1257" s="248" t="str">
        <f ca="1">IF(ISERROR($S1257),"",OFFSET('Smelter Reference List'!$I$4,$S1257-4,0))</f>
        <v/>
      </c>
      <c r="K1257" s="245"/>
      <c r="L1257" s="245"/>
      <c r="M1257" s="245"/>
      <c r="N1257" s="245"/>
      <c r="O1257" s="245"/>
      <c r="P1257" s="245"/>
      <c r="Q1257" s="246"/>
      <c r="R1257" s="233"/>
      <c r="S1257" s="234" t="e">
        <f>IF(C1257="",NA(),MATCH($B1257&amp;$C1257,'Smelter Reference List'!$J:$J,0))</f>
        <v>#N/A</v>
      </c>
      <c r="T1257" s="235"/>
      <c r="U1257" s="235">
        <f t="shared" ca="1" si="40"/>
        <v>0</v>
      </c>
      <c r="V1257" s="235"/>
      <c r="W1257" s="235"/>
      <c r="Y1257" s="228" t="str">
        <f t="shared" si="41"/>
        <v/>
      </c>
    </row>
    <row r="1258" spans="1:25" s="228" customFormat="1" ht="20.25">
      <c r="A1258" s="257"/>
      <c r="B1258" s="232" t="str">
        <f>IF(LEN(A1258)=0,"",INDEX('Smelter Reference List'!$A:$A,MATCH($A1258,'Smelter Reference List'!$E:$E,0)))</f>
        <v/>
      </c>
      <c r="C1258" s="297" t="str">
        <f>IF(LEN(A1258)=0,"",INDEX('Smelter Reference List'!$C:$C,MATCH($A1258,'Smelter Reference List'!$E:$E,0)))</f>
        <v/>
      </c>
      <c r="D1258" s="161" t="str">
        <f ca="1">IF(ISERROR($S1258),"",OFFSET('Smelter Reference List'!$C$4,$S1258-4,0)&amp;"")</f>
        <v/>
      </c>
      <c r="E1258" s="161" t="str">
        <f ca="1">IF(ISERROR($S1258),"",OFFSET('Smelter Reference List'!$D$4,$S1258-4,0)&amp;"")</f>
        <v/>
      </c>
      <c r="F1258" s="161" t="str">
        <f ca="1">IF(ISERROR($S1258),"",OFFSET('Smelter Reference List'!$E$4,$S1258-4,0))</f>
        <v/>
      </c>
      <c r="G1258" s="161" t="str">
        <f ca="1">IF(C1258=$U$4,"Enter smelter details", IF(ISERROR($S1258),"",OFFSET('Smelter Reference List'!$F$4,$S1258-4,0)))</f>
        <v/>
      </c>
      <c r="H1258" s="247" t="str">
        <f ca="1">IF(ISERROR($S1258),"",OFFSET('Smelter Reference List'!$G$4,$S1258-4,0))</f>
        <v/>
      </c>
      <c r="I1258" s="248" t="str">
        <f ca="1">IF(ISERROR($S1258),"",OFFSET('Smelter Reference List'!$H$4,$S1258-4,0))</f>
        <v/>
      </c>
      <c r="J1258" s="248" t="str">
        <f ca="1">IF(ISERROR($S1258),"",OFFSET('Smelter Reference List'!$I$4,$S1258-4,0))</f>
        <v/>
      </c>
      <c r="K1258" s="245"/>
      <c r="L1258" s="245"/>
      <c r="M1258" s="245"/>
      <c r="N1258" s="245"/>
      <c r="O1258" s="245"/>
      <c r="P1258" s="245"/>
      <c r="Q1258" s="246"/>
      <c r="R1258" s="233"/>
      <c r="S1258" s="234" t="e">
        <f>IF(C1258="",NA(),MATCH($B1258&amp;$C1258,'Smelter Reference List'!$J:$J,0))</f>
        <v>#N/A</v>
      </c>
      <c r="T1258" s="235"/>
      <c r="U1258" s="235">
        <f t="shared" ca="1" si="40"/>
        <v>0</v>
      </c>
      <c r="V1258" s="235"/>
      <c r="W1258" s="235"/>
      <c r="Y1258" s="228" t="str">
        <f t="shared" si="41"/>
        <v/>
      </c>
    </row>
    <row r="1259" spans="1:25" s="228" customFormat="1" ht="20.25">
      <c r="A1259" s="257"/>
      <c r="B1259" s="232" t="str">
        <f>IF(LEN(A1259)=0,"",INDEX('Smelter Reference List'!$A:$A,MATCH($A1259,'Smelter Reference List'!$E:$E,0)))</f>
        <v/>
      </c>
      <c r="C1259" s="297" t="str">
        <f>IF(LEN(A1259)=0,"",INDEX('Smelter Reference List'!$C:$C,MATCH($A1259,'Smelter Reference List'!$E:$E,0)))</f>
        <v/>
      </c>
      <c r="D1259" s="161" t="str">
        <f ca="1">IF(ISERROR($S1259),"",OFFSET('Smelter Reference List'!$C$4,$S1259-4,0)&amp;"")</f>
        <v/>
      </c>
      <c r="E1259" s="161" t="str">
        <f ca="1">IF(ISERROR($S1259),"",OFFSET('Smelter Reference List'!$D$4,$S1259-4,0)&amp;"")</f>
        <v/>
      </c>
      <c r="F1259" s="161" t="str">
        <f ca="1">IF(ISERROR($S1259),"",OFFSET('Smelter Reference List'!$E$4,$S1259-4,0))</f>
        <v/>
      </c>
      <c r="G1259" s="161" t="str">
        <f ca="1">IF(C1259=$U$4,"Enter smelter details", IF(ISERROR($S1259),"",OFFSET('Smelter Reference List'!$F$4,$S1259-4,0)))</f>
        <v/>
      </c>
      <c r="H1259" s="247" t="str">
        <f ca="1">IF(ISERROR($S1259),"",OFFSET('Smelter Reference List'!$G$4,$S1259-4,0))</f>
        <v/>
      </c>
      <c r="I1259" s="248" t="str">
        <f ca="1">IF(ISERROR($S1259),"",OFFSET('Smelter Reference List'!$H$4,$S1259-4,0))</f>
        <v/>
      </c>
      <c r="J1259" s="248" t="str">
        <f ca="1">IF(ISERROR($S1259),"",OFFSET('Smelter Reference List'!$I$4,$S1259-4,0))</f>
        <v/>
      </c>
      <c r="K1259" s="245"/>
      <c r="L1259" s="245"/>
      <c r="M1259" s="245"/>
      <c r="N1259" s="245"/>
      <c r="O1259" s="245"/>
      <c r="P1259" s="245"/>
      <c r="Q1259" s="246"/>
      <c r="R1259" s="233"/>
      <c r="S1259" s="234" t="e">
        <f>IF(C1259="",NA(),MATCH($B1259&amp;$C1259,'Smelter Reference List'!$J:$J,0))</f>
        <v>#N/A</v>
      </c>
      <c r="T1259" s="235"/>
      <c r="U1259" s="235">
        <f t="shared" ca="1" si="40"/>
        <v>0</v>
      </c>
      <c r="V1259" s="235"/>
      <c r="W1259" s="235"/>
      <c r="Y1259" s="228" t="str">
        <f t="shared" si="41"/>
        <v/>
      </c>
    </row>
    <row r="1260" spans="1:25" s="228" customFormat="1" ht="20.25">
      <c r="A1260" s="257"/>
      <c r="B1260" s="232" t="str">
        <f>IF(LEN(A1260)=0,"",INDEX('Smelter Reference List'!$A:$A,MATCH($A1260,'Smelter Reference List'!$E:$E,0)))</f>
        <v/>
      </c>
      <c r="C1260" s="297" t="str">
        <f>IF(LEN(A1260)=0,"",INDEX('Smelter Reference List'!$C:$C,MATCH($A1260,'Smelter Reference List'!$E:$E,0)))</f>
        <v/>
      </c>
      <c r="D1260" s="161" t="str">
        <f ca="1">IF(ISERROR($S1260),"",OFFSET('Smelter Reference List'!$C$4,$S1260-4,0)&amp;"")</f>
        <v/>
      </c>
      <c r="E1260" s="161" t="str">
        <f ca="1">IF(ISERROR($S1260),"",OFFSET('Smelter Reference List'!$D$4,$S1260-4,0)&amp;"")</f>
        <v/>
      </c>
      <c r="F1260" s="161" t="str">
        <f ca="1">IF(ISERROR($S1260),"",OFFSET('Smelter Reference List'!$E$4,$S1260-4,0))</f>
        <v/>
      </c>
      <c r="G1260" s="161" t="str">
        <f ca="1">IF(C1260=$U$4,"Enter smelter details", IF(ISERROR($S1260),"",OFFSET('Smelter Reference List'!$F$4,$S1260-4,0)))</f>
        <v/>
      </c>
      <c r="H1260" s="247" t="str">
        <f ca="1">IF(ISERROR($S1260),"",OFFSET('Smelter Reference List'!$G$4,$S1260-4,0))</f>
        <v/>
      </c>
      <c r="I1260" s="248" t="str">
        <f ca="1">IF(ISERROR($S1260),"",OFFSET('Smelter Reference List'!$H$4,$S1260-4,0))</f>
        <v/>
      </c>
      <c r="J1260" s="248" t="str">
        <f ca="1">IF(ISERROR($S1260),"",OFFSET('Smelter Reference List'!$I$4,$S1260-4,0))</f>
        <v/>
      </c>
      <c r="K1260" s="245"/>
      <c r="L1260" s="245"/>
      <c r="M1260" s="245"/>
      <c r="N1260" s="245"/>
      <c r="O1260" s="245"/>
      <c r="P1260" s="245"/>
      <c r="Q1260" s="246"/>
      <c r="R1260" s="233"/>
      <c r="S1260" s="234" t="e">
        <f>IF(C1260="",NA(),MATCH($B1260&amp;$C1260,'Smelter Reference List'!$J:$J,0))</f>
        <v>#N/A</v>
      </c>
      <c r="T1260" s="235"/>
      <c r="U1260" s="235">
        <f t="shared" ca="1" si="40"/>
        <v>0</v>
      </c>
      <c r="V1260" s="235"/>
      <c r="W1260" s="235"/>
      <c r="Y1260" s="228" t="str">
        <f t="shared" si="41"/>
        <v/>
      </c>
    </row>
    <row r="1261" spans="1:25" s="228" customFormat="1" ht="20.25">
      <c r="A1261" s="257"/>
      <c r="B1261" s="232" t="str">
        <f>IF(LEN(A1261)=0,"",INDEX('Smelter Reference List'!$A:$A,MATCH($A1261,'Smelter Reference List'!$E:$E,0)))</f>
        <v/>
      </c>
      <c r="C1261" s="297" t="str">
        <f>IF(LEN(A1261)=0,"",INDEX('Smelter Reference List'!$C:$C,MATCH($A1261,'Smelter Reference List'!$E:$E,0)))</f>
        <v/>
      </c>
      <c r="D1261" s="161" t="str">
        <f ca="1">IF(ISERROR($S1261),"",OFFSET('Smelter Reference List'!$C$4,$S1261-4,0)&amp;"")</f>
        <v/>
      </c>
      <c r="E1261" s="161" t="str">
        <f ca="1">IF(ISERROR($S1261),"",OFFSET('Smelter Reference List'!$D$4,$S1261-4,0)&amp;"")</f>
        <v/>
      </c>
      <c r="F1261" s="161" t="str">
        <f ca="1">IF(ISERROR($S1261),"",OFFSET('Smelter Reference List'!$E$4,$S1261-4,0))</f>
        <v/>
      </c>
      <c r="G1261" s="161" t="str">
        <f ca="1">IF(C1261=$U$4,"Enter smelter details", IF(ISERROR($S1261),"",OFFSET('Smelter Reference List'!$F$4,$S1261-4,0)))</f>
        <v/>
      </c>
      <c r="H1261" s="247" t="str">
        <f ca="1">IF(ISERROR($S1261),"",OFFSET('Smelter Reference List'!$G$4,$S1261-4,0))</f>
        <v/>
      </c>
      <c r="I1261" s="248" t="str">
        <f ca="1">IF(ISERROR($S1261),"",OFFSET('Smelter Reference List'!$H$4,$S1261-4,0))</f>
        <v/>
      </c>
      <c r="J1261" s="248" t="str">
        <f ca="1">IF(ISERROR($S1261),"",OFFSET('Smelter Reference List'!$I$4,$S1261-4,0))</f>
        <v/>
      </c>
      <c r="K1261" s="245"/>
      <c r="L1261" s="245"/>
      <c r="M1261" s="245"/>
      <c r="N1261" s="245"/>
      <c r="O1261" s="245"/>
      <c r="P1261" s="245"/>
      <c r="Q1261" s="246"/>
      <c r="R1261" s="233"/>
      <c r="S1261" s="234" t="e">
        <f>IF(C1261="",NA(),MATCH($B1261&amp;$C1261,'Smelter Reference List'!$J:$J,0))</f>
        <v>#N/A</v>
      </c>
      <c r="T1261" s="235"/>
      <c r="U1261" s="235">
        <f t="shared" ca="1" si="40"/>
        <v>0</v>
      </c>
      <c r="V1261" s="235"/>
      <c r="W1261" s="235"/>
      <c r="Y1261" s="228" t="str">
        <f t="shared" si="41"/>
        <v/>
      </c>
    </row>
    <row r="1262" spans="1:25" s="228" customFormat="1" ht="20.25">
      <c r="A1262" s="257"/>
      <c r="B1262" s="232" t="str">
        <f>IF(LEN(A1262)=0,"",INDEX('Smelter Reference List'!$A:$A,MATCH($A1262,'Smelter Reference List'!$E:$E,0)))</f>
        <v/>
      </c>
      <c r="C1262" s="297" t="str">
        <f>IF(LEN(A1262)=0,"",INDEX('Smelter Reference List'!$C:$C,MATCH($A1262,'Smelter Reference List'!$E:$E,0)))</f>
        <v/>
      </c>
      <c r="D1262" s="161" t="str">
        <f ca="1">IF(ISERROR($S1262),"",OFFSET('Smelter Reference List'!$C$4,$S1262-4,0)&amp;"")</f>
        <v/>
      </c>
      <c r="E1262" s="161" t="str">
        <f ca="1">IF(ISERROR($S1262),"",OFFSET('Smelter Reference List'!$D$4,$S1262-4,0)&amp;"")</f>
        <v/>
      </c>
      <c r="F1262" s="161" t="str">
        <f ca="1">IF(ISERROR($S1262),"",OFFSET('Smelter Reference List'!$E$4,$S1262-4,0))</f>
        <v/>
      </c>
      <c r="G1262" s="161" t="str">
        <f ca="1">IF(C1262=$U$4,"Enter smelter details", IF(ISERROR($S1262),"",OFFSET('Smelter Reference List'!$F$4,$S1262-4,0)))</f>
        <v/>
      </c>
      <c r="H1262" s="247" t="str">
        <f ca="1">IF(ISERROR($S1262),"",OFFSET('Smelter Reference List'!$G$4,$S1262-4,0))</f>
        <v/>
      </c>
      <c r="I1262" s="248" t="str">
        <f ca="1">IF(ISERROR($S1262),"",OFFSET('Smelter Reference List'!$H$4,$S1262-4,0))</f>
        <v/>
      </c>
      <c r="J1262" s="248" t="str">
        <f ca="1">IF(ISERROR($S1262),"",OFFSET('Smelter Reference List'!$I$4,$S1262-4,0))</f>
        <v/>
      </c>
      <c r="K1262" s="245"/>
      <c r="L1262" s="245"/>
      <c r="M1262" s="245"/>
      <c r="N1262" s="245"/>
      <c r="O1262" s="245"/>
      <c r="P1262" s="245"/>
      <c r="Q1262" s="246"/>
      <c r="R1262" s="233"/>
      <c r="S1262" s="234" t="e">
        <f>IF(C1262="",NA(),MATCH($B1262&amp;$C1262,'Smelter Reference List'!$J:$J,0))</f>
        <v>#N/A</v>
      </c>
      <c r="T1262" s="235"/>
      <c r="U1262" s="235">
        <f t="shared" ca="1" si="40"/>
        <v>0</v>
      </c>
      <c r="V1262" s="235"/>
      <c r="W1262" s="235"/>
      <c r="Y1262" s="228" t="str">
        <f t="shared" si="41"/>
        <v/>
      </c>
    </row>
    <row r="1263" spans="1:25" s="228" customFormat="1" ht="20.25">
      <c r="A1263" s="257"/>
      <c r="B1263" s="232" t="str">
        <f>IF(LEN(A1263)=0,"",INDEX('Smelter Reference List'!$A:$A,MATCH($A1263,'Smelter Reference List'!$E:$E,0)))</f>
        <v/>
      </c>
      <c r="C1263" s="297" t="str">
        <f>IF(LEN(A1263)=0,"",INDEX('Smelter Reference List'!$C:$C,MATCH($A1263,'Smelter Reference List'!$E:$E,0)))</f>
        <v/>
      </c>
      <c r="D1263" s="161" t="str">
        <f ca="1">IF(ISERROR($S1263),"",OFFSET('Smelter Reference List'!$C$4,$S1263-4,0)&amp;"")</f>
        <v/>
      </c>
      <c r="E1263" s="161" t="str">
        <f ca="1">IF(ISERROR($S1263),"",OFFSET('Smelter Reference List'!$D$4,$S1263-4,0)&amp;"")</f>
        <v/>
      </c>
      <c r="F1263" s="161" t="str">
        <f ca="1">IF(ISERROR($S1263),"",OFFSET('Smelter Reference List'!$E$4,$S1263-4,0))</f>
        <v/>
      </c>
      <c r="G1263" s="161" t="str">
        <f ca="1">IF(C1263=$U$4,"Enter smelter details", IF(ISERROR($S1263),"",OFFSET('Smelter Reference List'!$F$4,$S1263-4,0)))</f>
        <v/>
      </c>
      <c r="H1263" s="247" t="str">
        <f ca="1">IF(ISERROR($S1263),"",OFFSET('Smelter Reference List'!$G$4,$S1263-4,0))</f>
        <v/>
      </c>
      <c r="I1263" s="248" t="str">
        <f ca="1">IF(ISERROR($S1263),"",OFFSET('Smelter Reference List'!$H$4,$S1263-4,0))</f>
        <v/>
      </c>
      <c r="J1263" s="248" t="str">
        <f ca="1">IF(ISERROR($S1263),"",OFFSET('Smelter Reference List'!$I$4,$S1263-4,0))</f>
        <v/>
      </c>
      <c r="K1263" s="245"/>
      <c r="L1263" s="245"/>
      <c r="M1263" s="245"/>
      <c r="N1263" s="245"/>
      <c r="O1263" s="245"/>
      <c r="P1263" s="245"/>
      <c r="Q1263" s="246"/>
      <c r="R1263" s="233"/>
      <c r="S1263" s="234" t="e">
        <f>IF(C1263="",NA(),MATCH($B1263&amp;$C1263,'Smelter Reference List'!$J:$J,0))</f>
        <v>#N/A</v>
      </c>
      <c r="T1263" s="235"/>
      <c r="U1263" s="235">
        <f t="shared" ca="1" si="40"/>
        <v>0</v>
      </c>
      <c r="V1263" s="235"/>
      <c r="W1263" s="235"/>
      <c r="Y1263" s="228" t="str">
        <f t="shared" si="41"/>
        <v/>
      </c>
    </row>
    <row r="1264" spans="1:25" s="228" customFormat="1" ht="20.25">
      <c r="A1264" s="257"/>
      <c r="B1264" s="232" t="str">
        <f>IF(LEN(A1264)=0,"",INDEX('Smelter Reference List'!$A:$A,MATCH($A1264,'Smelter Reference List'!$E:$E,0)))</f>
        <v/>
      </c>
      <c r="C1264" s="297" t="str">
        <f>IF(LEN(A1264)=0,"",INDEX('Smelter Reference List'!$C:$C,MATCH($A1264,'Smelter Reference List'!$E:$E,0)))</f>
        <v/>
      </c>
      <c r="D1264" s="161" t="str">
        <f ca="1">IF(ISERROR($S1264),"",OFFSET('Smelter Reference List'!$C$4,$S1264-4,0)&amp;"")</f>
        <v/>
      </c>
      <c r="E1264" s="161" t="str">
        <f ca="1">IF(ISERROR($S1264),"",OFFSET('Smelter Reference List'!$D$4,$S1264-4,0)&amp;"")</f>
        <v/>
      </c>
      <c r="F1264" s="161" t="str">
        <f ca="1">IF(ISERROR($S1264),"",OFFSET('Smelter Reference List'!$E$4,$S1264-4,0))</f>
        <v/>
      </c>
      <c r="G1264" s="161" t="str">
        <f ca="1">IF(C1264=$U$4,"Enter smelter details", IF(ISERROR($S1264),"",OFFSET('Smelter Reference List'!$F$4,$S1264-4,0)))</f>
        <v/>
      </c>
      <c r="H1264" s="247" t="str">
        <f ca="1">IF(ISERROR($S1264),"",OFFSET('Smelter Reference List'!$G$4,$S1264-4,0))</f>
        <v/>
      </c>
      <c r="I1264" s="248" t="str">
        <f ca="1">IF(ISERROR($S1264),"",OFFSET('Smelter Reference List'!$H$4,$S1264-4,0))</f>
        <v/>
      </c>
      <c r="J1264" s="248" t="str">
        <f ca="1">IF(ISERROR($S1264),"",OFFSET('Smelter Reference List'!$I$4,$S1264-4,0))</f>
        <v/>
      </c>
      <c r="K1264" s="245"/>
      <c r="L1264" s="245"/>
      <c r="M1264" s="245"/>
      <c r="N1264" s="245"/>
      <c r="O1264" s="245"/>
      <c r="P1264" s="245"/>
      <c r="Q1264" s="246"/>
      <c r="R1264" s="233"/>
      <c r="S1264" s="234" t="e">
        <f>IF(C1264="",NA(),MATCH($B1264&amp;$C1264,'Smelter Reference List'!$J:$J,0))</f>
        <v>#N/A</v>
      </c>
      <c r="T1264" s="235"/>
      <c r="U1264" s="235">
        <f t="shared" ca="1" si="40"/>
        <v>0</v>
      </c>
      <c r="V1264" s="235"/>
      <c r="W1264" s="235"/>
      <c r="Y1264" s="228" t="str">
        <f t="shared" si="41"/>
        <v/>
      </c>
    </row>
    <row r="1265" spans="1:25" s="228" customFormat="1" ht="20.25">
      <c r="A1265" s="257"/>
      <c r="B1265" s="232" t="str">
        <f>IF(LEN(A1265)=0,"",INDEX('Smelter Reference List'!$A:$A,MATCH($A1265,'Smelter Reference List'!$E:$E,0)))</f>
        <v/>
      </c>
      <c r="C1265" s="297" t="str">
        <f>IF(LEN(A1265)=0,"",INDEX('Smelter Reference List'!$C:$C,MATCH($A1265,'Smelter Reference List'!$E:$E,0)))</f>
        <v/>
      </c>
      <c r="D1265" s="161" t="str">
        <f ca="1">IF(ISERROR($S1265),"",OFFSET('Smelter Reference List'!$C$4,$S1265-4,0)&amp;"")</f>
        <v/>
      </c>
      <c r="E1265" s="161" t="str">
        <f ca="1">IF(ISERROR($S1265),"",OFFSET('Smelter Reference List'!$D$4,$S1265-4,0)&amp;"")</f>
        <v/>
      </c>
      <c r="F1265" s="161" t="str">
        <f ca="1">IF(ISERROR($S1265),"",OFFSET('Smelter Reference List'!$E$4,$S1265-4,0))</f>
        <v/>
      </c>
      <c r="G1265" s="161" t="str">
        <f ca="1">IF(C1265=$U$4,"Enter smelter details", IF(ISERROR($S1265),"",OFFSET('Smelter Reference List'!$F$4,$S1265-4,0)))</f>
        <v/>
      </c>
      <c r="H1265" s="247" t="str">
        <f ca="1">IF(ISERROR($S1265),"",OFFSET('Smelter Reference List'!$G$4,$S1265-4,0))</f>
        <v/>
      </c>
      <c r="I1265" s="248" t="str">
        <f ca="1">IF(ISERROR($S1265),"",OFFSET('Smelter Reference List'!$H$4,$S1265-4,0))</f>
        <v/>
      </c>
      <c r="J1265" s="248" t="str">
        <f ca="1">IF(ISERROR($S1265),"",OFFSET('Smelter Reference List'!$I$4,$S1265-4,0))</f>
        <v/>
      </c>
      <c r="K1265" s="245"/>
      <c r="L1265" s="245"/>
      <c r="M1265" s="245"/>
      <c r="N1265" s="245"/>
      <c r="O1265" s="245"/>
      <c r="P1265" s="245"/>
      <c r="Q1265" s="246"/>
      <c r="R1265" s="233"/>
      <c r="S1265" s="234" t="e">
        <f>IF(C1265="",NA(),MATCH($B1265&amp;$C1265,'Smelter Reference List'!$J:$J,0))</f>
        <v>#N/A</v>
      </c>
      <c r="T1265" s="235"/>
      <c r="U1265" s="235">
        <f t="shared" ca="1" si="40"/>
        <v>0</v>
      </c>
      <c r="V1265" s="235"/>
      <c r="W1265" s="235"/>
      <c r="Y1265" s="228" t="str">
        <f t="shared" si="41"/>
        <v/>
      </c>
    </row>
    <row r="1266" spans="1:25" s="228" customFormat="1" ht="20.25">
      <c r="A1266" s="257"/>
      <c r="B1266" s="232" t="str">
        <f>IF(LEN(A1266)=0,"",INDEX('Smelter Reference List'!$A:$A,MATCH($A1266,'Smelter Reference List'!$E:$E,0)))</f>
        <v/>
      </c>
      <c r="C1266" s="297" t="str">
        <f>IF(LEN(A1266)=0,"",INDEX('Smelter Reference List'!$C:$C,MATCH($A1266,'Smelter Reference List'!$E:$E,0)))</f>
        <v/>
      </c>
      <c r="D1266" s="161" t="str">
        <f ca="1">IF(ISERROR($S1266),"",OFFSET('Smelter Reference List'!$C$4,$S1266-4,0)&amp;"")</f>
        <v/>
      </c>
      <c r="E1266" s="161" t="str">
        <f ca="1">IF(ISERROR($S1266),"",OFFSET('Smelter Reference List'!$D$4,$S1266-4,0)&amp;"")</f>
        <v/>
      </c>
      <c r="F1266" s="161" t="str">
        <f ca="1">IF(ISERROR($S1266),"",OFFSET('Smelter Reference List'!$E$4,$S1266-4,0))</f>
        <v/>
      </c>
      <c r="G1266" s="161" t="str">
        <f ca="1">IF(C1266=$U$4,"Enter smelter details", IF(ISERROR($S1266),"",OFFSET('Smelter Reference List'!$F$4,$S1266-4,0)))</f>
        <v/>
      </c>
      <c r="H1266" s="247" t="str">
        <f ca="1">IF(ISERROR($S1266),"",OFFSET('Smelter Reference List'!$G$4,$S1266-4,0))</f>
        <v/>
      </c>
      <c r="I1266" s="248" t="str">
        <f ca="1">IF(ISERROR($S1266),"",OFFSET('Smelter Reference List'!$H$4,$S1266-4,0))</f>
        <v/>
      </c>
      <c r="J1266" s="248" t="str">
        <f ca="1">IF(ISERROR($S1266),"",OFFSET('Smelter Reference List'!$I$4,$S1266-4,0))</f>
        <v/>
      </c>
      <c r="K1266" s="245"/>
      <c r="L1266" s="245"/>
      <c r="M1266" s="245"/>
      <c r="N1266" s="245"/>
      <c r="O1266" s="245"/>
      <c r="P1266" s="245"/>
      <c r="Q1266" s="246"/>
      <c r="R1266" s="233"/>
      <c r="S1266" s="234" t="e">
        <f>IF(C1266="",NA(),MATCH($B1266&amp;$C1266,'Smelter Reference List'!$J:$J,0))</f>
        <v>#N/A</v>
      </c>
      <c r="T1266" s="235"/>
      <c r="U1266" s="235">
        <f t="shared" ca="1" si="40"/>
        <v>0</v>
      </c>
      <c r="V1266" s="235"/>
      <c r="W1266" s="235"/>
      <c r="Y1266" s="228" t="str">
        <f t="shared" si="41"/>
        <v/>
      </c>
    </row>
    <row r="1267" spans="1:25" s="228" customFormat="1" ht="20.25">
      <c r="A1267" s="257"/>
      <c r="B1267" s="232" t="str">
        <f>IF(LEN(A1267)=0,"",INDEX('Smelter Reference List'!$A:$A,MATCH($A1267,'Smelter Reference List'!$E:$E,0)))</f>
        <v/>
      </c>
      <c r="C1267" s="297" t="str">
        <f>IF(LEN(A1267)=0,"",INDEX('Smelter Reference List'!$C:$C,MATCH($A1267,'Smelter Reference List'!$E:$E,0)))</f>
        <v/>
      </c>
      <c r="D1267" s="161" t="str">
        <f ca="1">IF(ISERROR($S1267),"",OFFSET('Smelter Reference List'!$C$4,$S1267-4,0)&amp;"")</f>
        <v/>
      </c>
      <c r="E1267" s="161" t="str">
        <f ca="1">IF(ISERROR($S1267),"",OFFSET('Smelter Reference List'!$D$4,$S1267-4,0)&amp;"")</f>
        <v/>
      </c>
      <c r="F1267" s="161" t="str">
        <f ca="1">IF(ISERROR($S1267),"",OFFSET('Smelter Reference List'!$E$4,$S1267-4,0))</f>
        <v/>
      </c>
      <c r="G1267" s="161" t="str">
        <f ca="1">IF(C1267=$U$4,"Enter smelter details", IF(ISERROR($S1267),"",OFFSET('Smelter Reference List'!$F$4,$S1267-4,0)))</f>
        <v/>
      </c>
      <c r="H1267" s="247" t="str">
        <f ca="1">IF(ISERROR($S1267),"",OFFSET('Smelter Reference List'!$G$4,$S1267-4,0))</f>
        <v/>
      </c>
      <c r="I1267" s="248" t="str">
        <f ca="1">IF(ISERROR($S1267),"",OFFSET('Smelter Reference List'!$H$4,$S1267-4,0))</f>
        <v/>
      </c>
      <c r="J1267" s="248" t="str">
        <f ca="1">IF(ISERROR($S1267),"",OFFSET('Smelter Reference List'!$I$4,$S1267-4,0))</f>
        <v/>
      </c>
      <c r="K1267" s="245"/>
      <c r="L1267" s="245"/>
      <c r="M1267" s="245"/>
      <c r="N1267" s="245"/>
      <c r="O1267" s="245"/>
      <c r="P1267" s="245"/>
      <c r="Q1267" s="246"/>
      <c r="R1267" s="233"/>
      <c r="S1267" s="234" t="e">
        <f>IF(C1267="",NA(),MATCH($B1267&amp;$C1267,'Smelter Reference List'!$J:$J,0))</f>
        <v>#N/A</v>
      </c>
      <c r="T1267" s="235"/>
      <c r="U1267" s="235">
        <f t="shared" ca="1" si="40"/>
        <v>0</v>
      </c>
      <c r="V1267" s="235"/>
      <c r="W1267" s="235"/>
      <c r="Y1267" s="228" t="str">
        <f t="shared" si="41"/>
        <v/>
      </c>
    </row>
    <row r="1268" spans="1:25" s="228" customFormat="1" ht="20.25">
      <c r="A1268" s="257"/>
      <c r="B1268" s="232" t="str">
        <f>IF(LEN(A1268)=0,"",INDEX('Smelter Reference List'!$A:$A,MATCH($A1268,'Smelter Reference List'!$E:$E,0)))</f>
        <v/>
      </c>
      <c r="C1268" s="297" t="str">
        <f>IF(LEN(A1268)=0,"",INDEX('Smelter Reference List'!$C:$C,MATCH($A1268,'Smelter Reference List'!$E:$E,0)))</f>
        <v/>
      </c>
      <c r="D1268" s="161" t="str">
        <f ca="1">IF(ISERROR($S1268),"",OFFSET('Smelter Reference List'!$C$4,$S1268-4,0)&amp;"")</f>
        <v/>
      </c>
      <c r="E1268" s="161" t="str">
        <f ca="1">IF(ISERROR($S1268),"",OFFSET('Smelter Reference List'!$D$4,$S1268-4,0)&amp;"")</f>
        <v/>
      </c>
      <c r="F1268" s="161" t="str">
        <f ca="1">IF(ISERROR($S1268),"",OFFSET('Smelter Reference List'!$E$4,$S1268-4,0))</f>
        <v/>
      </c>
      <c r="G1268" s="161" t="str">
        <f ca="1">IF(C1268=$U$4,"Enter smelter details", IF(ISERROR($S1268),"",OFFSET('Smelter Reference List'!$F$4,$S1268-4,0)))</f>
        <v/>
      </c>
      <c r="H1268" s="247" t="str">
        <f ca="1">IF(ISERROR($S1268),"",OFFSET('Smelter Reference List'!$G$4,$S1268-4,0))</f>
        <v/>
      </c>
      <c r="I1268" s="248" t="str">
        <f ca="1">IF(ISERROR($S1268),"",OFFSET('Smelter Reference List'!$H$4,$S1268-4,0))</f>
        <v/>
      </c>
      <c r="J1268" s="248" t="str">
        <f ca="1">IF(ISERROR($S1268),"",OFFSET('Smelter Reference List'!$I$4,$S1268-4,0))</f>
        <v/>
      </c>
      <c r="K1268" s="245"/>
      <c r="L1268" s="245"/>
      <c r="M1268" s="245"/>
      <c r="N1268" s="245"/>
      <c r="O1268" s="245"/>
      <c r="P1268" s="245"/>
      <c r="Q1268" s="246"/>
      <c r="R1268" s="233"/>
      <c r="S1268" s="234" t="e">
        <f>IF(C1268="",NA(),MATCH($B1268&amp;$C1268,'Smelter Reference List'!$J:$J,0))</f>
        <v>#N/A</v>
      </c>
      <c r="T1268" s="235"/>
      <c r="U1268" s="235">
        <f t="shared" ca="1" si="40"/>
        <v>0</v>
      </c>
      <c r="V1268" s="235"/>
      <c r="W1268" s="235"/>
      <c r="Y1268" s="228" t="str">
        <f t="shared" si="41"/>
        <v/>
      </c>
    </row>
    <row r="1269" spans="1:25" s="228" customFormat="1" ht="20.25">
      <c r="A1269" s="257"/>
      <c r="B1269" s="232" t="str">
        <f>IF(LEN(A1269)=0,"",INDEX('Smelter Reference List'!$A:$A,MATCH($A1269,'Smelter Reference List'!$E:$E,0)))</f>
        <v/>
      </c>
      <c r="C1269" s="297" t="str">
        <f>IF(LEN(A1269)=0,"",INDEX('Smelter Reference List'!$C:$C,MATCH($A1269,'Smelter Reference List'!$E:$E,0)))</f>
        <v/>
      </c>
      <c r="D1269" s="161" t="str">
        <f ca="1">IF(ISERROR($S1269),"",OFFSET('Smelter Reference List'!$C$4,$S1269-4,0)&amp;"")</f>
        <v/>
      </c>
      <c r="E1269" s="161" t="str">
        <f ca="1">IF(ISERROR($S1269),"",OFFSET('Smelter Reference List'!$D$4,$S1269-4,0)&amp;"")</f>
        <v/>
      </c>
      <c r="F1269" s="161" t="str">
        <f ca="1">IF(ISERROR($S1269),"",OFFSET('Smelter Reference List'!$E$4,$S1269-4,0))</f>
        <v/>
      </c>
      <c r="G1269" s="161" t="str">
        <f ca="1">IF(C1269=$U$4,"Enter smelter details", IF(ISERROR($S1269),"",OFFSET('Smelter Reference List'!$F$4,$S1269-4,0)))</f>
        <v/>
      </c>
      <c r="H1269" s="247" t="str">
        <f ca="1">IF(ISERROR($S1269),"",OFFSET('Smelter Reference List'!$G$4,$S1269-4,0))</f>
        <v/>
      </c>
      <c r="I1269" s="248" t="str">
        <f ca="1">IF(ISERROR($S1269),"",OFFSET('Smelter Reference List'!$H$4,$S1269-4,0))</f>
        <v/>
      </c>
      <c r="J1269" s="248" t="str">
        <f ca="1">IF(ISERROR($S1269),"",OFFSET('Smelter Reference List'!$I$4,$S1269-4,0))</f>
        <v/>
      </c>
      <c r="K1269" s="245"/>
      <c r="L1269" s="245"/>
      <c r="M1269" s="245"/>
      <c r="N1269" s="245"/>
      <c r="O1269" s="245"/>
      <c r="P1269" s="245"/>
      <c r="Q1269" s="246"/>
      <c r="R1269" s="233"/>
      <c r="S1269" s="234" t="e">
        <f>IF(C1269="",NA(),MATCH($B1269&amp;$C1269,'Smelter Reference List'!$J:$J,0))</f>
        <v>#N/A</v>
      </c>
      <c r="T1269" s="235"/>
      <c r="U1269" s="235">
        <f t="shared" ca="1" si="40"/>
        <v>0</v>
      </c>
      <c r="V1269" s="235"/>
      <c r="W1269" s="235"/>
      <c r="Y1269" s="228" t="str">
        <f t="shared" si="41"/>
        <v/>
      </c>
    </row>
    <row r="1270" spans="1:25" s="228" customFormat="1" ht="20.25">
      <c r="A1270" s="257"/>
      <c r="B1270" s="232" t="str">
        <f>IF(LEN(A1270)=0,"",INDEX('Smelter Reference List'!$A:$A,MATCH($A1270,'Smelter Reference List'!$E:$E,0)))</f>
        <v/>
      </c>
      <c r="C1270" s="297" t="str">
        <f>IF(LEN(A1270)=0,"",INDEX('Smelter Reference List'!$C:$C,MATCH($A1270,'Smelter Reference List'!$E:$E,0)))</f>
        <v/>
      </c>
      <c r="D1270" s="161" t="str">
        <f ca="1">IF(ISERROR($S1270),"",OFFSET('Smelter Reference List'!$C$4,$S1270-4,0)&amp;"")</f>
        <v/>
      </c>
      <c r="E1270" s="161" t="str">
        <f ca="1">IF(ISERROR($S1270),"",OFFSET('Smelter Reference List'!$D$4,$S1270-4,0)&amp;"")</f>
        <v/>
      </c>
      <c r="F1270" s="161" t="str">
        <f ca="1">IF(ISERROR($S1270),"",OFFSET('Smelter Reference List'!$E$4,$S1270-4,0))</f>
        <v/>
      </c>
      <c r="G1270" s="161" t="str">
        <f ca="1">IF(C1270=$U$4,"Enter smelter details", IF(ISERROR($S1270),"",OFFSET('Smelter Reference List'!$F$4,$S1270-4,0)))</f>
        <v/>
      </c>
      <c r="H1270" s="247" t="str">
        <f ca="1">IF(ISERROR($S1270),"",OFFSET('Smelter Reference List'!$G$4,$S1270-4,0))</f>
        <v/>
      </c>
      <c r="I1270" s="248" t="str">
        <f ca="1">IF(ISERROR($S1270),"",OFFSET('Smelter Reference List'!$H$4,$S1270-4,0))</f>
        <v/>
      </c>
      <c r="J1270" s="248" t="str">
        <f ca="1">IF(ISERROR($S1270),"",OFFSET('Smelter Reference List'!$I$4,$S1270-4,0))</f>
        <v/>
      </c>
      <c r="K1270" s="245"/>
      <c r="L1270" s="245"/>
      <c r="M1270" s="245"/>
      <c r="N1270" s="245"/>
      <c r="O1270" s="245"/>
      <c r="P1270" s="245"/>
      <c r="Q1270" s="246"/>
      <c r="R1270" s="233"/>
      <c r="S1270" s="234" t="e">
        <f>IF(C1270="",NA(),MATCH($B1270&amp;$C1270,'Smelter Reference List'!$J:$J,0))</f>
        <v>#N/A</v>
      </c>
      <c r="T1270" s="235"/>
      <c r="U1270" s="235">
        <f t="shared" ca="1" si="40"/>
        <v>0</v>
      </c>
      <c r="V1270" s="235"/>
      <c r="W1270" s="235"/>
      <c r="Y1270" s="228" t="str">
        <f t="shared" si="41"/>
        <v/>
      </c>
    </row>
    <row r="1271" spans="1:25" s="228" customFormat="1" ht="20.25">
      <c r="A1271" s="257"/>
      <c r="B1271" s="232" t="str">
        <f>IF(LEN(A1271)=0,"",INDEX('Smelter Reference List'!$A:$A,MATCH($A1271,'Smelter Reference List'!$E:$E,0)))</f>
        <v/>
      </c>
      <c r="C1271" s="297" t="str">
        <f>IF(LEN(A1271)=0,"",INDEX('Smelter Reference List'!$C:$C,MATCH($A1271,'Smelter Reference List'!$E:$E,0)))</f>
        <v/>
      </c>
      <c r="D1271" s="161" t="str">
        <f ca="1">IF(ISERROR($S1271),"",OFFSET('Smelter Reference List'!$C$4,$S1271-4,0)&amp;"")</f>
        <v/>
      </c>
      <c r="E1271" s="161" t="str">
        <f ca="1">IF(ISERROR($S1271),"",OFFSET('Smelter Reference List'!$D$4,$S1271-4,0)&amp;"")</f>
        <v/>
      </c>
      <c r="F1271" s="161" t="str">
        <f ca="1">IF(ISERROR($S1271),"",OFFSET('Smelter Reference List'!$E$4,$S1271-4,0))</f>
        <v/>
      </c>
      <c r="G1271" s="161" t="str">
        <f ca="1">IF(C1271=$U$4,"Enter smelter details", IF(ISERROR($S1271),"",OFFSET('Smelter Reference List'!$F$4,$S1271-4,0)))</f>
        <v/>
      </c>
      <c r="H1271" s="247" t="str">
        <f ca="1">IF(ISERROR($S1271),"",OFFSET('Smelter Reference List'!$G$4,$S1271-4,0))</f>
        <v/>
      </c>
      <c r="I1271" s="248" t="str">
        <f ca="1">IF(ISERROR($S1271),"",OFFSET('Smelter Reference List'!$H$4,$S1271-4,0))</f>
        <v/>
      </c>
      <c r="J1271" s="248" t="str">
        <f ca="1">IF(ISERROR($S1271),"",OFFSET('Smelter Reference List'!$I$4,$S1271-4,0))</f>
        <v/>
      </c>
      <c r="K1271" s="245"/>
      <c r="L1271" s="245"/>
      <c r="M1271" s="245"/>
      <c r="N1271" s="245"/>
      <c r="O1271" s="245"/>
      <c r="P1271" s="245"/>
      <c r="Q1271" s="246"/>
      <c r="R1271" s="233"/>
      <c r="S1271" s="234" t="e">
        <f>IF(C1271="",NA(),MATCH($B1271&amp;$C1271,'Smelter Reference List'!$J:$J,0))</f>
        <v>#N/A</v>
      </c>
      <c r="T1271" s="235"/>
      <c r="U1271" s="235">
        <f t="shared" ca="1" si="40"/>
        <v>0</v>
      </c>
      <c r="V1271" s="235"/>
      <c r="W1271" s="235"/>
      <c r="Y1271" s="228" t="str">
        <f t="shared" si="41"/>
        <v/>
      </c>
    </row>
    <row r="1272" spans="1:25" s="228" customFormat="1" ht="20.25">
      <c r="A1272" s="257"/>
      <c r="B1272" s="232" t="str">
        <f>IF(LEN(A1272)=0,"",INDEX('Smelter Reference List'!$A:$A,MATCH($A1272,'Smelter Reference List'!$E:$E,0)))</f>
        <v/>
      </c>
      <c r="C1272" s="297" t="str">
        <f>IF(LEN(A1272)=0,"",INDEX('Smelter Reference List'!$C:$C,MATCH($A1272,'Smelter Reference List'!$E:$E,0)))</f>
        <v/>
      </c>
      <c r="D1272" s="161" t="str">
        <f ca="1">IF(ISERROR($S1272),"",OFFSET('Smelter Reference List'!$C$4,$S1272-4,0)&amp;"")</f>
        <v/>
      </c>
      <c r="E1272" s="161" t="str">
        <f ca="1">IF(ISERROR($S1272),"",OFFSET('Smelter Reference List'!$D$4,$S1272-4,0)&amp;"")</f>
        <v/>
      </c>
      <c r="F1272" s="161" t="str">
        <f ca="1">IF(ISERROR($S1272),"",OFFSET('Smelter Reference List'!$E$4,$S1272-4,0))</f>
        <v/>
      </c>
      <c r="G1272" s="161" t="str">
        <f ca="1">IF(C1272=$U$4,"Enter smelter details", IF(ISERROR($S1272),"",OFFSET('Smelter Reference List'!$F$4,$S1272-4,0)))</f>
        <v/>
      </c>
      <c r="H1272" s="247" t="str">
        <f ca="1">IF(ISERROR($S1272),"",OFFSET('Smelter Reference List'!$G$4,$S1272-4,0))</f>
        <v/>
      </c>
      <c r="I1272" s="248" t="str">
        <f ca="1">IF(ISERROR($S1272),"",OFFSET('Smelter Reference List'!$H$4,$S1272-4,0))</f>
        <v/>
      </c>
      <c r="J1272" s="248" t="str">
        <f ca="1">IF(ISERROR($S1272),"",OFFSET('Smelter Reference List'!$I$4,$S1272-4,0))</f>
        <v/>
      </c>
      <c r="K1272" s="245"/>
      <c r="L1272" s="245"/>
      <c r="M1272" s="245"/>
      <c r="N1272" s="245"/>
      <c r="O1272" s="245"/>
      <c r="P1272" s="245"/>
      <c r="Q1272" s="246"/>
      <c r="R1272" s="233"/>
      <c r="S1272" s="234" t="e">
        <f>IF(C1272="",NA(),MATCH($B1272&amp;$C1272,'Smelter Reference List'!$J:$J,0))</f>
        <v>#N/A</v>
      </c>
      <c r="T1272" s="235"/>
      <c r="U1272" s="235">
        <f t="shared" ca="1" si="40"/>
        <v>0</v>
      </c>
      <c r="V1272" s="235"/>
      <c r="W1272" s="235"/>
      <c r="Y1272" s="228" t="str">
        <f t="shared" si="41"/>
        <v/>
      </c>
    </row>
    <row r="1273" spans="1:25" s="228" customFormat="1" ht="20.25">
      <c r="A1273" s="257"/>
      <c r="B1273" s="232" t="str">
        <f>IF(LEN(A1273)=0,"",INDEX('Smelter Reference List'!$A:$A,MATCH($A1273,'Smelter Reference List'!$E:$E,0)))</f>
        <v/>
      </c>
      <c r="C1273" s="297" t="str">
        <f>IF(LEN(A1273)=0,"",INDEX('Smelter Reference List'!$C:$C,MATCH($A1273,'Smelter Reference List'!$E:$E,0)))</f>
        <v/>
      </c>
      <c r="D1273" s="161" t="str">
        <f ca="1">IF(ISERROR($S1273),"",OFFSET('Smelter Reference List'!$C$4,$S1273-4,0)&amp;"")</f>
        <v/>
      </c>
      <c r="E1273" s="161" t="str">
        <f ca="1">IF(ISERROR($S1273),"",OFFSET('Smelter Reference List'!$D$4,$S1273-4,0)&amp;"")</f>
        <v/>
      </c>
      <c r="F1273" s="161" t="str">
        <f ca="1">IF(ISERROR($S1273),"",OFFSET('Smelter Reference List'!$E$4,$S1273-4,0))</f>
        <v/>
      </c>
      <c r="G1273" s="161" t="str">
        <f ca="1">IF(C1273=$U$4,"Enter smelter details", IF(ISERROR($S1273),"",OFFSET('Smelter Reference List'!$F$4,$S1273-4,0)))</f>
        <v/>
      </c>
      <c r="H1273" s="247" t="str">
        <f ca="1">IF(ISERROR($S1273),"",OFFSET('Smelter Reference List'!$G$4,$S1273-4,0))</f>
        <v/>
      </c>
      <c r="I1273" s="248" t="str">
        <f ca="1">IF(ISERROR($S1273),"",OFFSET('Smelter Reference List'!$H$4,$S1273-4,0))</f>
        <v/>
      </c>
      <c r="J1273" s="248" t="str">
        <f ca="1">IF(ISERROR($S1273),"",OFFSET('Smelter Reference List'!$I$4,$S1273-4,0))</f>
        <v/>
      </c>
      <c r="K1273" s="245"/>
      <c r="L1273" s="245"/>
      <c r="M1273" s="245"/>
      <c r="N1273" s="245"/>
      <c r="O1273" s="245"/>
      <c r="P1273" s="245"/>
      <c r="Q1273" s="246"/>
      <c r="R1273" s="233"/>
      <c r="S1273" s="234" t="e">
        <f>IF(C1273="",NA(),MATCH($B1273&amp;$C1273,'Smelter Reference List'!$J:$J,0))</f>
        <v>#N/A</v>
      </c>
      <c r="T1273" s="235"/>
      <c r="U1273" s="235">
        <f t="shared" ca="1" si="40"/>
        <v>0</v>
      </c>
      <c r="V1273" s="235"/>
      <c r="W1273" s="235"/>
      <c r="Y1273" s="228" t="str">
        <f t="shared" si="41"/>
        <v/>
      </c>
    </row>
    <row r="1274" spans="1:25" s="228" customFormat="1" ht="20.25">
      <c r="A1274" s="257"/>
      <c r="B1274" s="232" t="str">
        <f>IF(LEN(A1274)=0,"",INDEX('Smelter Reference List'!$A:$A,MATCH($A1274,'Smelter Reference List'!$E:$E,0)))</f>
        <v/>
      </c>
      <c r="C1274" s="297" t="str">
        <f>IF(LEN(A1274)=0,"",INDEX('Smelter Reference List'!$C:$C,MATCH($A1274,'Smelter Reference List'!$E:$E,0)))</f>
        <v/>
      </c>
      <c r="D1274" s="161" t="str">
        <f ca="1">IF(ISERROR($S1274),"",OFFSET('Smelter Reference List'!$C$4,$S1274-4,0)&amp;"")</f>
        <v/>
      </c>
      <c r="E1274" s="161" t="str">
        <f ca="1">IF(ISERROR($S1274),"",OFFSET('Smelter Reference List'!$D$4,$S1274-4,0)&amp;"")</f>
        <v/>
      </c>
      <c r="F1274" s="161" t="str">
        <f ca="1">IF(ISERROR($S1274),"",OFFSET('Smelter Reference List'!$E$4,$S1274-4,0))</f>
        <v/>
      </c>
      <c r="G1274" s="161" t="str">
        <f ca="1">IF(C1274=$U$4,"Enter smelter details", IF(ISERROR($S1274),"",OFFSET('Smelter Reference List'!$F$4,$S1274-4,0)))</f>
        <v/>
      </c>
      <c r="H1274" s="247" t="str">
        <f ca="1">IF(ISERROR($S1274),"",OFFSET('Smelter Reference List'!$G$4,$S1274-4,0))</f>
        <v/>
      </c>
      <c r="I1274" s="248" t="str">
        <f ca="1">IF(ISERROR($S1274),"",OFFSET('Smelter Reference List'!$H$4,$S1274-4,0))</f>
        <v/>
      </c>
      <c r="J1274" s="248" t="str">
        <f ca="1">IF(ISERROR($S1274),"",OFFSET('Smelter Reference List'!$I$4,$S1274-4,0))</f>
        <v/>
      </c>
      <c r="K1274" s="245"/>
      <c r="L1274" s="245"/>
      <c r="M1274" s="245"/>
      <c r="N1274" s="245"/>
      <c r="O1274" s="245"/>
      <c r="P1274" s="245"/>
      <c r="Q1274" s="246"/>
      <c r="R1274" s="233"/>
      <c r="S1274" s="234" t="e">
        <f>IF(C1274="",NA(),MATCH($B1274&amp;$C1274,'Smelter Reference List'!$J:$J,0))</f>
        <v>#N/A</v>
      </c>
      <c r="T1274" s="235"/>
      <c r="U1274" s="235">
        <f t="shared" ca="1" si="40"/>
        <v>0</v>
      </c>
      <c r="V1274" s="235"/>
      <c r="W1274" s="235"/>
      <c r="Y1274" s="228" t="str">
        <f t="shared" si="41"/>
        <v/>
      </c>
    </row>
    <row r="1275" spans="1:25" s="228" customFormat="1" ht="20.25">
      <c r="A1275" s="257"/>
      <c r="B1275" s="232" t="str">
        <f>IF(LEN(A1275)=0,"",INDEX('Smelter Reference List'!$A:$A,MATCH($A1275,'Smelter Reference List'!$E:$E,0)))</f>
        <v/>
      </c>
      <c r="C1275" s="297" t="str">
        <f>IF(LEN(A1275)=0,"",INDEX('Smelter Reference List'!$C:$C,MATCH($A1275,'Smelter Reference List'!$E:$E,0)))</f>
        <v/>
      </c>
      <c r="D1275" s="161" t="str">
        <f ca="1">IF(ISERROR($S1275),"",OFFSET('Smelter Reference List'!$C$4,$S1275-4,0)&amp;"")</f>
        <v/>
      </c>
      <c r="E1275" s="161" t="str">
        <f ca="1">IF(ISERROR($S1275),"",OFFSET('Smelter Reference List'!$D$4,$S1275-4,0)&amp;"")</f>
        <v/>
      </c>
      <c r="F1275" s="161" t="str">
        <f ca="1">IF(ISERROR($S1275),"",OFFSET('Smelter Reference List'!$E$4,$S1275-4,0))</f>
        <v/>
      </c>
      <c r="G1275" s="161" t="str">
        <f ca="1">IF(C1275=$U$4,"Enter smelter details", IF(ISERROR($S1275),"",OFFSET('Smelter Reference List'!$F$4,$S1275-4,0)))</f>
        <v/>
      </c>
      <c r="H1275" s="247" t="str">
        <f ca="1">IF(ISERROR($S1275),"",OFFSET('Smelter Reference List'!$G$4,$S1275-4,0))</f>
        <v/>
      </c>
      <c r="I1275" s="248" t="str">
        <f ca="1">IF(ISERROR($S1275),"",OFFSET('Smelter Reference List'!$H$4,$S1275-4,0))</f>
        <v/>
      </c>
      <c r="J1275" s="248" t="str">
        <f ca="1">IF(ISERROR($S1275),"",OFFSET('Smelter Reference List'!$I$4,$S1275-4,0))</f>
        <v/>
      </c>
      <c r="K1275" s="245"/>
      <c r="L1275" s="245"/>
      <c r="M1275" s="245"/>
      <c r="N1275" s="245"/>
      <c r="O1275" s="245"/>
      <c r="P1275" s="245"/>
      <c r="Q1275" s="246"/>
      <c r="R1275" s="233"/>
      <c r="S1275" s="234" t="e">
        <f>IF(C1275="",NA(),MATCH($B1275&amp;$C1275,'Smelter Reference List'!$J:$J,0))</f>
        <v>#N/A</v>
      </c>
      <c r="T1275" s="235"/>
      <c r="U1275" s="235">
        <f t="shared" ca="1" si="40"/>
        <v>0</v>
      </c>
      <c r="V1275" s="235"/>
      <c r="W1275" s="235"/>
      <c r="Y1275" s="228" t="str">
        <f t="shared" si="41"/>
        <v/>
      </c>
    </row>
    <row r="1276" spans="1:25" s="228" customFormat="1" ht="20.25">
      <c r="A1276" s="257"/>
      <c r="B1276" s="232" t="str">
        <f>IF(LEN(A1276)=0,"",INDEX('Smelter Reference List'!$A:$A,MATCH($A1276,'Smelter Reference List'!$E:$E,0)))</f>
        <v/>
      </c>
      <c r="C1276" s="297" t="str">
        <f>IF(LEN(A1276)=0,"",INDEX('Smelter Reference List'!$C:$C,MATCH($A1276,'Smelter Reference List'!$E:$E,0)))</f>
        <v/>
      </c>
      <c r="D1276" s="161" t="str">
        <f ca="1">IF(ISERROR($S1276),"",OFFSET('Smelter Reference List'!$C$4,$S1276-4,0)&amp;"")</f>
        <v/>
      </c>
      <c r="E1276" s="161" t="str">
        <f ca="1">IF(ISERROR($S1276),"",OFFSET('Smelter Reference List'!$D$4,$S1276-4,0)&amp;"")</f>
        <v/>
      </c>
      <c r="F1276" s="161" t="str">
        <f ca="1">IF(ISERROR($S1276),"",OFFSET('Smelter Reference List'!$E$4,$S1276-4,0))</f>
        <v/>
      </c>
      <c r="G1276" s="161" t="str">
        <f ca="1">IF(C1276=$U$4,"Enter smelter details", IF(ISERROR($S1276),"",OFFSET('Smelter Reference List'!$F$4,$S1276-4,0)))</f>
        <v/>
      </c>
      <c r="H1276" s="247" t="str">
        <f ca="1">IF(ISERROR($S1276),"",OFFSET('Smelter Reference List'!$G$4,$S1276-4,0))</f>
        <v/>
      </c>
      <c r="I1276" s="248" t="str">
        <f ca="1">IF(ISERROR($S1276),"",OFFSET('Smelter Reference List'!$H$4,$S1276-4,0))</f>
        <v/>
      </c>
      <c r="J1276" s="248" t="str">
        <f ca="1">IF(ISERROR($S1276),"",OFFSET('Smelter Reference List'!$I$4,$S1276-4,0))</f>
        <v/>
      </c>
      <c r="K1276" s="245"/>
      <c r="L1276" s="245"/>
      <c r="M1276" s="245"/>
      <c r="N1276" s="245"/>
      <c r="O1276" s="245"/>
      <c r="P1276" s="245"/>
      <c r="Q1276" s="246"/>
      <c r="R1276" s="233"/>
      <c r="S1276" s="234" t="e">
        <f>IF(C1276="",NA(),MATCH($B1276&amp;$C1276,'Smelter Reference List'!$J:$J,0))</f>
        <v>#N/A</v>
      </c>
      <c r="T1276" s="235"/>
      <c r="U1276" s="235">
        <f t="shared" ca="1" si="40"/>
        <v>0</v>
      </c>
      <c r="V1276" s="235"/>
      <c r="W1276" s="235"/>
      <c r="Y1276" s="228" t="str">
        <f t="shared" si="41"/>
        <v/>
      </c>
    </row>
    <row r="1277" spans="1:25" s="228" customFormat="1" ht="20.25">
      <c r="A1277" s="257"/>
      <c r="B1277" s="232" t="str">
        <f>IF(LEN(A1277)=0,"",INDEX('Smelter Reference List'!$A:$A,MATCH($A1277,'Smelter Reference List'!$E:$E,0)))</f>
        <v/>
      </c>
      <c r="C1277" s="297" t="str">
        <f>IF(LEN(A1277)=0,"",INDEX('Smelter Reference List'!$C:$C,MATCH($A1277,'Smelter Reference List'!$E:$E,0)))</f>
        <v/>
      </c>
      <c r="D1277" s="161" t="str">
        <f ca="1">IF(ISERROR($S1277),"",OFFSET('Smelter Reference List'!$C$4,$S1277-4,0)&amp;"")</f>
        <v/>
      </c>
      <c r="E1277" s="161" t="str">
        <f ca="1">IF(ISERROR($S1277),"",OFFSET('Smelter Reference List'!$D$4,$S1277-4,0)&amp;"")</f>
        <v/>
      </c>
      <c r="F1277" s="161" t="str">
        <f ca="1">IF(ISERROR($S1277),"",OFFSET('Smelter Reference List'!$E$4,$S1277-4,0))</f>
        <v/>
      </c>
      <c r="G1277" s="161" t="str">
        <f ca="1">IF(C1277=$U$4,"Enter smelter details", IF(ISERROR($S1277),"",OFFSET('Smelter Reference List'!$F$4,$S1277-4,0)))</f>
        <v/>
      </c>
      <c r="H1277" s="247" t="str">
        <f ca="1">IF(ISERROR($S1277),"",OFFSET('Smelter Reference List'!$G$4,$S1277-4,0))</f>
        <v/>
      </c>
      <c r="I1277" s="248" t="str">
        <f ca="1">IF(ISERROR($S1277),"",OFFSET('Smelter Reference List'!$H$4,$S1277-4,0))</f>
        <v/>
      </c>
      <c r="J1277" s="248" t="str">
        <f ca="1">IF(ISERROR($S1277),"",OFFSET('Smelter Reference List'!$I$4,$S1277-4,0))</f>
        <v/>
      </c>
      <c r="K1277" s="245"/>
      <c r="L1277" s="245"/>
      <c r="M1277" s="245"/>
      <c r="N1277" s="245"/>
      <c r="O1277" s="245"/>
      <c r="P1277" s="245"/>
      <c r="Q1277" s="246"/>
      <c r="R1277" s="233"/>
      <c r="S1277" s="234" t="e">
        <f>IF(C1277="",NA(),MATCH($B1277&amp;$C1277,'Smelter Reference List'!$J:$J,0))</f>
        <v>#N/A</v>
      </c>
      <c r="T1277" s="235"/>
      <c r="U1277" s="235">
        <f t="shared" ca="1" si="40"/>
        <v>0</v>
      </c>
      <c r="V1277" s="235"/>
      <c r="W1277" s="235"/>
      <c r="Y1277" s="228" t="str">
        <f t="shared" si="41"/>
        <v/>
      </c>
    </row>
    <row r="1278" spans="1:25" s="228" customFormat="1" ht="20.25">
      <c r="A1278" s="257"/>
      <c r="B1278" s="232" t="str">
        <f>IF(LEN(A1278)=0,"",INDEX('Smelter Reference List'!$A:$A,MATCH($A1278,'Smelter Reference List'!$E:$E,0)))</f>
        <v/>
      </c>
      <c r="C1278" s="297" t="str">
        <f>IF(LEN(A1278)=0,"",INDEX('Smelter Reference List'!$C:$C,MATCH($A1278,'Smelter Reference List'!$E:$E,0)))</f>
        <v/>
      </c>
      <c r="D1278" s="161" t="str">
        <f ca="1">IF(ISERROR($S1278),"",OFFSET('Smelter Reference List'!$C$4,$S1278-4,0)&amp;"")</f>
        <v/>
      </c>
      <c r="E1278" s="161" t="str">
        <f ca="1">IF(ISERROR($S1278),"",OFFSET('Smelter Reference List'!$D$4,$S1278-4,0)&amp;"")</f>
        <v/>
      </c>
      <c r="F1278" s="161" t="str">
        <f ca="1">IF(ISERROR($S1278),"",OFFSET('Smelter Reference List'!$E$4,$S1278-4,0))</f>
        <v/>
      </c>
      <c r="G1278" s="161" t="str">
        <f ca="1">IF(C1278=$U$4,"Enter smelter details", IF(ISERROR($S1278),"",OFFSET('Smelter Reference List'!$F$4,$S1278-4,0)))</f>
        <v/>
      </c>
      <c r="H1278" s="247" t="str">
        <f ca="1">IF(ISERROR($S1278),"",OFFSET('Smelter Reference List'!$G$4,$S1278-4,0))</f>
        <v/>
      </c>
      <c r="I1278" s="248" t="str">
        <f ca="1">IF(ISERROR($S1278),"",OFFSET('Smelter Reference List'!$H$4,$S1278-4,0))</f>
        <v/>
      </c>
      <c r="J1278" s="248" t="str">
        <f ca="1">IF(ISERROR($S1278),"",OFFSET('Smelter Reference List'!$I$4,$S1278-4,0))</f>
        <v/>
      </c>
      <c r="K1278" s="245"/>
      <c r="L1278" s="245"/>
      <c r="M1278" s="245"/>
      <c r="N1278" s="245"/>
      <c r="O1278" s="245"/>
      <c r="P1278" s="245"/>
      <c r="Q1278" s="246"/>
      <c r="R1278" s="233"/>
      <c r="S1278" s="234" t="e">
        <f>IF(C1278="",NA(),MATCH($B1278&amp;$C1278,'Smelter Reference List'!$J:$J,0))</f>
        <v>#N/A</v>
      </c>
      <c r="T1278" s="235"/>
      <c r="U1278" s="235">
        <f t="shared" ca="1" si="40"/>
        <v>0</v>
      </c>
      <c r="V1278" s="235"/>
      <c r="W1278" s="235"/>
      <c r="Y1278" s="228" t="str">
        <f t="shared" si="41"/>
        <v/>
      </c>
    </row>
    <row r="1279" spans="1:25" s="228" customFormat="1" ht="20.25">
      <c r="A1279" s="257"/>
      <c r="B1279" s="232" t="str">
        <f>IF(LEN(A1279)=0,"",INDEX('Smelter Reference List'!$A:$A,MATCH($A1279,'Smelter Reference List'!$E:$E,0)))</f>
        <v/>
      </c>
      <c r="C1279" s="297" t="str">
        <f>IF(LEN(A1279)=0,"",INDEX('Smelter Reference List'!$C:$C,MATCH($A1279,'Smelter Reference List'!$E:$E,0)))</f>
        <v/>
      </c>
      <c r="D1279" s="161" t="str">
        <f ca="1">IF(ISERROR($S1279),"",OFFSET('Smelter Reference List'!$C$4,$S1279-4,0)&amp;"")</f>
        <v/>
      </c>
      <c r="E1279" s="161" t="str">
        <f ca="1">IF(ISERROR($S1279),"",OFFSET('Smelter Reference List'!$D$4,$S1279-4,0)&amp;"")</f>
        <v/>
      </c>
      <c r="F1279" s="161" t="str">
        <f ca="1">IF(ISERROR($S1279),"",OFFSET('Smelter Reference List'!$E$4,$S1279-4,0))</f>
        <v/>
      </c>
      <c r="G1279" s="161" t="str">
        <f ca="1">IF(C1279=$U$4,"Enter smelter details", IF(ISERROR($S1279),"",OFFSET('Smelter Reference List'!$F$4,$S1279-4,0)))</f>
        <v/>
      </c>
      <c r="H1279" s="247" t="str">
        <f ca="1">IF(ISERROR($S1279),"",OFFSET('Smelter Reference List'!$G$4,$S1279-4,0))</f>
        <v/>
      </c>
      <c r="I1279" s="248" t="str">
        <f ca="1">IF(ISERROR($S1279),"",OFFSET('Smelter Reference List'!$H$4,$S1279-4,0))</f>
        <v/>
      </c>
      <c r="J1279" s="248" t="str">
        <f ca="1">IF(ISERROR($S1279),"",OFFSET('Smelter Reference List'!$I$4,$S1279-4,0))</f>
        <v/>
      </c>
      <c r="K1279" s="245"/>
      <c r="L1279" s="245"/>
      <c r="M1279" s="245"/>
      <c r="N1279" s="245"/>
      <c r="O1279" s="245"/>
      <c r="P1279" s="245"/>
      <c r="Q1279" s="246"/>
      <c r="R1279" s="233"/>
      <c r="S1279" s="234" t="e">
        <f>IF(C1279="",NA(),MATCH($B1279&amp;$C1279,'Smelter Reference List'!$J:$J,0))</f>
        <v>#N/A</v>
      </c>
      <c r="T1279" s="235"/>
      <c r="U1279" s="235">
        <f t="shared" ca="1" si="40"/>
        <v>0</v>
      </c>
      <c r="V1279" s="235"/>
      <c r="W1279" s="235"/>
      <c r="Y1279" s="228" t="str">
        <f t="shared" si="41"/>
        <v/>
      </c>
    </row>
    <row r="1280" spans="1:25" s="228" customFormat="1" ht="20.25">
      <c r="A1280" s="257"/>
      <c r="B1280" s="232" t="str">
        <f>IF(LEN(A1280)=0,"",INDEX('Smelter Reference List'!$A:$A,MATCH($A1280,'Smelter Reference List'!$E:$E,0)))</f>
        <v/>
      </c>
      <c r="C1280" s="297" t="str">
        <f>IF(LEN(A1280)=0,"",INDEX('Smelter Reference List'!$C:$C,MATCH($A1280,'Smelter Reference List'!$E:$E,0)))</f>
        <v/>
      </c>
      <c r="D1280" s="161" t="str">
        <f ca="1">IF(ISERROR($S1280),"",OFFSET('Smelter Reference List'!$C$4,$S1280-4,0)&amp;"")</f>
        <v/>
      </c>
      <c r="E1280" s="161" t="str">
        <f ca="1">IF(ISERROR($S1280),"",OFFSET('Smelter Reference List'!$D$4,$S1280-4,0)&amp;"")</f>
        <v/>
      </c>
      <c r="F1280" s="161" t="str">
        <f ca="1">IF(ISERROR($S1280),"",OFFSET('Smelter Reference List'!$E$4,$S1280-4,0))</f>
        <v/>
      </c>
      <c r="G1280" s="161" t="str">
        <f ca="1">IF(C1280=$U$4,"Enter smelter details", IF(ISERROR($S1280),"",OFFSET('Smelter Reference List'!$F$4,$S1280-4,0)))</f>
        <v/>
      </c>
      <c r="H1280" s="247" t="str">
        <f ca="1">IF(ISERROR($S1280),"",OFFSET('Smelter Reference List'!$G$4,$S1280-4,0))</f>
        <v/>
      </c>
      <c r="I1280" s="248" t="str">
        <f ca="1">IF(ISERROR($S1280),"",OFFSET('Smelter Reference List'!$H$4,$S1280-4,0))</f>
        <v/>
      </c>
      <c r="J1280" s="248" t="str">
        <f ca="1">IF(ISERROR($S1280),"",OFFSET('Smelter Reference List'!$I$4,$S1280-4,0))</f>
        <v/>
      </c>
      <c r="K1280" s="245"/>
      <c r="L1280" s="245"/>
      <c r="M1280" s="245"/>
      <c r="N1280" s="245"/>
      <c r="O1280" s="245"/>
      <c r="P1280" s="245"/>
      <c r="Q1280" s="246"/>
      <c r="R1280" s="233"/>
      <c r="S1280" s="234" t="e">
        <f>IF(C1280="",NA(),MATCH($B1280&amp;$C1280,'Smelter Reference List'!$J:$J,0))</f>
        <v>#N/A</v>
      </c>
      <c r="T1280" s="235"/>
      <c r="U1280" s="235">
        <f t="shared" ca="1" si="40"/>
        <v>0</v>
      </c>
      <c r="V1280" s="235"/>
      <c r="W1280" s="235"/>
      <c r="Y1280" s="228" t="str">
        <f t="shared" si="41"/>
        <v/>
      </c>
    </row>
    <row r="1281" spans="1:25" s="228" customFormat="1" ht="20.25">
      <c r="A1281" s="257"/>
      <c r="B1281" s="232" t="str">
        <f>IF(LEN(A1281)=0,"",INDEX('Smelter Reference List'!$A:$A,MATCH($A1281,'Smelter Reference List'!$E:$E,0)))</f>
        <v/>
      </c>
      <c r="C1281" s="297" t="str">
        <f>IF(LEN(A1281)=0,"",INDEX('Smelter Reference List'!$C:$C,MATCH($A1281,'Smelter Reference List'!$E:$E,0)))</f>
        <v/>
      </c>
      <c r="D1281" s="161" t="str">
        <f ca="1">IF(ISERROR($S1281),"",OFFSET('Smelter Reference List'!$C$4,$S1281-4,0)&amp;"")</f>
        <v/>
      </c>
      <c r="E1281" s="161" t="str">
        <f ca="1">IF(ISERROR($S1281),"",OFFSET('Smelter Reference List'!$D$4,$S1281-4,0)&amp;"")</f>
        <v/>
      </c>
      <c r="F1281" s="161" t="str">
        <f ca="1">IF(ISERROR($S1281),"",OFFSET('Smelter Reference List'!$E$4,$S1281-4,0))</f>
        <v/>
      </c>
      <c r="G1281" s="161" t="str">
        <f ca="1">IF(C1281=$U$4,"Enter smelter details", IF(ISERROR($S1281),"",OFFSET('Smelter Reference List'!$F$4,$S1281-4,0)))</f>
        <v/>
      </c>
      <c r="H1281" s="247" t="str">
        <f ca="1">IF(ISERROR($S1281),"",OFFSET('Smelter Reference List'!$G$4,$S1281-4,0))</f>
        <v/>
      </c>
      <c r="I1281" s="248" t="str">
        <f ca="1">IF(ISERROR($S1281),"",OFFSET('Smelter Reference List'!$H$4,$S1281-4,0))</f>
        <v/>
      </c>
      <c r="J1281" s="248" t="str">
        <f ca="1">IF(ISERROR($S1281),"",OFFSET('Smelter Reference List'!$I$4,$S1281-4,0))</f>
        <v/>
      </c>
      <c r="K1281" s="245"/>
      <c r="L1281" s="245"/>
      <c r="M1281" s="245"/>
      <c r="N1281" s="245"/>
      <c r="O1281" s="245"/>
      <c r="P1281" s="245"/>
      <c r="Q1281" s="246"/>
      <c r="R1281" s="233"/>
      <c r="S1281" s="234" t="e">
        <f>IF(C1281="",NA(),MATCH($B1281&amp;$C1281,'Smelter Reference List'!$J:$J,0))</f>
        <v>#N/A</v>
      </c>
      <c r="T1281" s="235"/>
      <c r="U1281" s="235">
        <f t="shared" ca="1" si="40"/>
        <v>0</v>
      </c>
      <c r="V1281" s="235"/>
      <c r="W1281" s="235"/>
      <c r="Y1281" s="228" t="str">
        <f t="shared" si="41"/>
        <v/>
      </c>
    </row>
    <row r="1282" spans="1:25" s="228" customFormat="1" ht="20.25">
      <c r="A1282" s="257"/>
      <c r="B1282" s="232" t="str">
        <f>IF(LEN(A1282)=0,"",INDEX('Smelter Reference List'!$A:$A,MATCH($A1282,'Smelter Reference List'!$E:$E,0)))</f>
        <v/>
      </c>
      <c r="C1282" s="297" t="str">
        <f>IF(LEN(A1282)=0,"",INDEX('Smelter Reference List'!$C:$C,MATCH($A1282,'Smelter Reference List'!$E:$E,0)))</f>
        <v/>
      </c>
      <c r="D1282" s="161" t="str">
        <f ca="1">IF(ISERROR($S1282),"",OFFSET('Smelter Reference List'!$C$4,$S1282-4,0)&amp;"")</f>
        <v/>
      </c>
      <c r="E1282" s="161" t="str">
        <f ca="1">IF(ISERROR($S1282),"",OFFSET('Smelter Reference List'!$D$4,$S1282-4,0)&amp;"")</f>
        <v/>
      </c>
      <c r="F1282" s="161" t="str">
        <f ca="1">IF(ISERROR($S1282),"",OFFSET('Smelter Reference List'!$E$4,$S1282-4,0))</f>
        <v/>
      </c>
      <c r="G1282" s="161" t="str">
        <f ca="1">IF(C1282=$U$4,"Enter smelter details", IF(ISERROR($S1282),"",OFFSET('Smelter Reference List'!$F$4,$S1282-4,0)))</f>
        <v/>
      </c>
      <c r="H1282" s="247" t="str">
        <f ca="1">IF(ISERROR($S1282),"",OFFSET('Smelter Reference List'!$G$4,$S1282-4,0))</f>
        <v/>
      </c>
      <c r="I1282" s="248" t="str">
        <f ca="1">IF(ISERROR($S1282),"",OFFSET('Smelter Reference List'!$H$4,$S1282-4,0))</f>
        <v/>
      </c>
      <c r="J1282" s="248" t="str">
        <f ca="1">IF(ISERROR($S1282),"",OFFSET('Smelter Reference List'!$I$4,$S1282-4,0))</f>
        <v/>
      </c>
      <c r="K1282" s="245"/>
      <c r="L1282" s="245"/>
      <c r="M1282" s="245"/>
      <c r="N1282" s="245"/>
      <c r="O1282" s="245"/>
      <c r="P1282" s="245"/>
      <c r="Q1282" s="246"/>
      <c r="R1282" s="233"/>
      <c r="S1282" s="234" t="e">
        <f>IF(C1282="",NA(),MATCH($B1282&amp;$C1282,'Smelter Reference List'!$J:$J,0))</f>
        <v>#N/A</v>
      </c>
      <c r="T1282" s="235"/>
      <c r="U1282" s="235">
        <f t="shared" ca="1" si="40"/>
        <v>0</v>
      </c>
      <c r="V1282" s="235"/>
      <c r="W1282" s="235"/>
      <c r="Y1282" s="228" t="str">
        <f t="shared" si="41"/>
        <v/>
      </c>
    </row>
    <row r="1283" spans="1:25" s="228" customFormat="1" ht="20.25">
      <c r="A1283" s="257"/>
      <c r="B1283" s="232" t="str">
        <f>IF(LEN(A1283)=0,"",INDEX('Smelter Reference List'!$A:$A,MATCH($A1283,'Smelter Reference List'!$E:$E,0)))</f>
        <v/>
      </c>
      <c r="C1283" s="297" t="str">
        <f>IF(LEN(A1283)=0,"",INDEX('Smelter Reference List'!$C:$C,MATCH($A1283,'Smelter Reference List'!$E:$E,0)))</f>
        <v/>
      </c>
      <c r="D1283" s="161" t="str">
        <f ca="1">IF(ISERROR($S1283),"",OFFSET('Smelter Reference List'!$C$4,$S1283-4,0)&amp;"")</f>
        <v/>
      </c>
      <c r="E1283" s="161" t="str">
        <f ca="1">IF(ISERROR($S1283),"",OFFSET('Smelter Reference List'!$D$4,$S1283-4,0)&amp;"")</f>
        <v/>
      </c>
      <c r="F1283" s="161" t="str">
        <f ca="1">IF(ISERROR($S1283),"",OFFSET('Smelter Reference List'!$E$4,$S1283-4,0))</f>
        <v/>
      </c>
      <c r="G1283" s="161" t="str">
        <f ca="1">IF(C1283=$U$4,"Enter smelter details", IF(ISERROR($S1283),"",OFFSET('Smelter Reference List'!$F$4,$S1283-4,0)))</f>
        <v/>
      </c>
      <c r="H1283" s="247" t="str">
        <f ca="1">IF(ISERROR($S1283),"",OFFSET('Smelter Reference List'!$G$4,$S1283-4,0))</f>
        <v/>
      </c>
      <c r="I1283" s="248" t="str">
        <f ca="1">IF(ISERROR($S1283),"",OFFSET('Smelter Reference List'!$H$4,$S1283-4,0))</f>
        <v/>
      </c>
      <c r="J1283" s="248" t="str">
        <f ca="1">IF(ISERROR($S1283),"",OFFSET('Smelter Reference List'!$I$4,$S1283-4,0))</f>
        <v/>
      </c>
      <c r="K1283" s="245"/>
      <c r="L1283" s="245"/>
      <c r="M1283" s="245"/>
      <c r="N1283" s="245"/>
      <c r="O1283" s="245"/>
      <c r="P1283" s="245"/>
      <c r="Q1283" s="246"/>
      <c r="R1283" s="233"/>
      <c r="S1283" s="234" t="e">
        <f>IF(C1283="",NA(),MATCH($B1283&amp;$C1283,'Smelter Reference List'!$J:$J,0))</f>
        <v>#N/A</v>
      </c>
      <c r="T1283" s="235"/>
      <c r="U1283" s="235">
        <f t="shared" ca="1" si="40"/>
        <v>0</v>
      </c>
      <c r="V1283" s="235"/>
      <c r="W1283" s="235"/>
      <c r="Y1283" s="228" t="str">
        <f t="shared" si="41"/>
        <v/>
      </c>
    </row>
    <row r="1284" spans="1:25" s="228" customFormat="1" ht="20.25">
      <c r="A1284" s="257"/>
      <c r="B1284" s="232" t="str">
        <f>IF(LEN(A1284)=0,"",INDEX('Smelter Reference List'!$A:$A,MATCH($A1284,'Smelter Reference List'!$E:$E,0)))</f>
        <v/>
      </c>
      <c r="C1284" s="297" t="str">
        <f>IF(LEN(A1284)=0,"",INDEX('Smelter Reference List'!$C:$C,MATCH($A1284,'Smelter Reference List'!$E:$E,0)))</f>
        <v/>
      </c>
      <c r="D1284" s="161" t="str">
        <f ca="1">IF(ISERROR($S1284),"",OFFSET('Smelter Reference List'!$C$4,$S1284-4,0)&amp;"")</f>
        <v/>
      </c>
      <c r="E1284" s="161" t="str">
        <f ca="1">IF(ISERROR($S1284),"",OFFSET('Smelter Reference List'!$D$4,$S1284-4,0)&amp;"")</f>
        <v/>
      </c>
      <c r="F1284" s="161" t="str">
        <f ca="1">IF(ISERROR($S1284),"",OFFSET('Smelter Reference List'!$E$4,$S1284-4,0))</f>
        <v/>
      </c>
      <c r="G1284" s="161" t="str">
        <f ca="1">IF(C1284=$U$4,"Enter smelter details", IF(ISERROR($S1284),"",OFFSET('Smelter Reference List'!$F$4,$S1284-4,0)))</f>
        <v/>
      </c>
      <c r="H1284" s="247" t="str">
        <f ca="1">IF(ISERROR($S1284),"",OFFSET('Smelter Reference List'!$G$4,$S1284-4,0))</f>
        <v/>
      </c>
      <c r="I1284" s="248" t="str">
        <f ca="1">IF(ISERROR($S1284),"",OFFSET('Smelter Reference List'!$H$4,$S1284-4,0))</f>
        <v/>
      </c>
      <c r="J1284" s="248" t="str">
        <f ca="1">IF(ISERROR($S1284),"",OFFSET('Smelter Reference List'!$I$4,$S1284-4,0))</f>
        <v/>
      </c>
      <c r="K1284" s="245"/>
      <c r="L1284" s="245"/>
      <c r="M1284" s="245"/>
      <c r="N1284" s="245"/>
      <c r="O1284" s="245"/>
      <c r="P1284" s="245"/>
      <c r="Q1284" s="246"/>
      <c r="R1284" s="233"/>
      <c r="S1284" s="234" t="e">
        <f>IF(C1284="",NA(),MATCH($B1284&amp;$C1284,'Smelter Reference List'!$J:$J,0))</f>
        <v>#N/A</v>
      </c>
      <c r="T1284" s="235"/>
      <c r="U1284" s="235">
        <f t="shared" ca="1" si="40"/>
        <v>0</v>
      </c>
      <c r="V1284" s="235"/>
      <c r="W1284" s="235"/>
      <c r="Y1284" s="228" t="str">
        <f t="shared" si="41"/>
        <v/>
      </c>
    </row>
    <row r="1285" spans="1:25" s="228" customFormat="1" ht="20.25">
      <c r="A1285" s="257"/>
      <c r="B1285" s="232" t="str">
        <f>IF(LEN(A1285)=0,"",INDEX('Smelter Reference List'!$A:$A,MATCH($A1285,'Smelter Reference List'!$E:$E,0)))</f>
        <v/>
      </c>
      <c r="C1285" s="297" t="str">
        <f>IF(LEN(A1285)=0,"",INDEX('Smelter Reference List'!$C:$C,MATCH($A1285,'Smelter Reference List'!$E:$E,0)))</f>
        <v/>
      </c>
      <c r="D1285" s="161" t="str">
        <f ca="1">IF(ISERROR($S1285),"",OFFSET('Smelter Reference List'!$C$4,$S1285-4,0)&amp;"")</f>
        <v/>
      </c>
      <c r="E1285" s="161" t="str">
        <f ca="1">IF(ISERROR($S1285),"",OFFSET('Smelter Reference List'!$D$4,$S1285-4,0)&amp;"")</f>
        <v/>
      </c>
      <c r="F1285" s="161" t="str">
        <f ca="1">IF(ISERROR($S1285),"",OFFSET('Smelter Reference List'!$E$4,$S1285-4,0))</f>
        <v/>
      </c>
      <c r="G1285" s="161" t="str">
        <f ca="1">IF(C1285=$U$4,"Enter smelter details", IF(ISERROR($S1285),"",OFFSET('Smelter Reference List'!$F$4,$S1285-4,0)))</f>
        <v/>
      </c>
      <c r="H1285" s="247" t="str">
        <f ca="1">IF(ISERROR($S1285),"",OFFSET('Smelter Reference List'!$G$4,$S1285-4,0))</f>
        <v/>
      </c>
      <c r="I1285" s="248" t="str">
        <f ca="1">IF(ISERROR($S1285),"",OFFSET('Smelter Reference List'!$H$4,$S1285-4,0))</f>
        <v/>
      </c>
      <c r="J1285" s="248" t="str">
        <f ca="1">IF(ISERROR($S1285),"",OFFSET('Smelter Reference List'!$I$4,$S1285-4,0))</f>
        <v/>
      </c>
      <c r="K1285" s="245"/>
      <c r="L1285" s="245"/>
      <c r="M1285" s="245"/>
      <c r="N1285" s="245"/>
      <c r="O1285" s="245"/>
      <c r="P1285" s="245"/>
      <c r="Q1285" s="246"/>
      <c r="R1285" s="233"/>
      <c r="S1285" s="234" t="e">
        <f>IF(C1285="",NA(),MATCH($B1285&amp;$C1285,'Smelter Reference List'!$J:$J,0))</f>
        <v>#N/A</v>
      </c>
      <c r="T1285" s="235"/>
      <c r="U1285" s="235">
        <f t="shared" ca="1" si="40"/>
        <v>0</v>
      </c>
      <c r="V1285" s="235"/>
      <c r="W1285" s="235"/>
      <c r="Y1285" s="228" t="str">
        <f t="shared" si="41"/>
        <v/>
      </c>
    </row>
    <row r="1286" spans="1:25" s="228" customFormat="1" ht="20.25">
      <c r="A1286" s="257"/>
      <c r="B1286" s="232" t="str">
        <f>IF(LEN(A1286)=0,"",INDEX('Smelter Reference List'!$A:$A,MATCH($A1286,'Smelter Reference List'!$E:$E,0)))</f>
        <v/>
      </c>
      <c r="C1286" s="297" t="str">
        <f>IF(LEN(A1286)=0,"",INDEX('Smelter Reference List'!$C:$C,MATCH($A1286,'Smelter Reference List'!$E:$E,0)))</f>
        <v/>
      </c>
      <c r="D1286" s="161" t="str">
        <f ca="1">IF(ISERROR($S1286),"",OFFSET('Smelter Reference List'!$C$4,$S1286-4,0)&amp;"")</f>
        <v/>
      </c>
      <c r="E1286" s="161" t="str">
        <f ca="1">IF(ISERROR($S1286),"",OFFSET('Smelter Reference List'!$D$4,$S1286-4,0)&amp;"")</f>
        <v/>
      </c>
      <c r="F1286" s="161" t="str">
        <f ca="1">IF(ISERROR($S1286),"",OFFSET('Smelter Reference List'!$E$4,$S1286-4,0))</f>
        <v/>
      </c>
      <c r="G1286" s="161" t="str">
        <f ca="1">IF(C1286=$U$4,"Enter smelter details", IF(ISERROR($S1286),"",OFFSET('Smelter Reference List'!$F$4,$S1286-4,0)))</f>
        <v/>
      </c>
      <c r="H1286" s="247" t="str">
        <f ca="1">IF(ISERROR($S1286),"",OFFSET('Smelter Reference List'!$G$4,$S1286-4,0))</f>
        <v/>
      </c>
      <c r="I1286" s="248" t="str">
        <f ca="1">IF(ISERROR($S1286),"",OFFSET('Smelter Reference List'!$H$4,$S1286-4,0))</f>
        <v/>
      </c>
      <c r="J1286" s="248" t="str">
        <f ca="1">IF(ISERROR($S1286),"",OFFSET('Smelter Reference List'!$I$4,$S1286-4,0))</f>
        <v/>
      </c>
      <c r="K1286" s="245"/>
      <c r="L1286" s="245"/>
      <c r="M1286" s="245"/>
      <c r="N1286" s="245"/>
      <c r="O1286" s="245"/>
      <c r="P1286" s="245"/>
      <c r="Q1286" s="246"/>
      <c r="R1286" s="233"/>
      <c r="S1286" s="234" t="e">
        <f>IF(C1286="",NA(),MATCH($B1286&amp;$C1286,'Smelter Reference List'!$J:$J,0))</f>
        <v>#N/A</v>
      </c>
      <c r="T1286" s="235"/>
      <c r="U1286" s="235">
        <f t="shared" ca="1" si="40"/>
        <v>0</v>
      </c>
      <c r="V1286" s="235"/>
      <c r="W1286" s="235"/>
      <c r="Y1286" s="228" t="str">
        <f t="shared" si="41"/>
        <v/>
      </c>
    </row>
    <row r="1287" spans="1:25" s="228" customFormat="1" ht="20.25">
      <c r="A1287" s="257"/>
      <c r="B1287" s="232" t="str">
        <f>IF(LEN(A1287)=0,"",INDEX('Smelter Reference List'!$A:$A,MATCH($A1287,'Smelter Reference List'!$E:$E,0)))</f>
        <v/>
      </c>
      <c r="C1287" s="297" t="str">
        <f>IF(LEN(A1287)=0,"",INDEX('Smelter Reference List'!$C:$C,MATCH($A1287,'Smelter Reference List'!$E:$E,0)))</f>
        <v/>
      </c>
      <c r="D1287" s="161" t="str">
        <f ca="1">IF(ISERROR($S1287),"",OFFSET('Smelter Reference List'!$C$4,$S1287-4,0)&amp;"")</f>
        <v/>
      </c>
      <c r="E1287" s="161" t="str">
        <f ca="1">IF(ISERROR($S1287),"",OFFSET('Smelter Reference List'!$D$4,$S1287-4,0)&amp;"")</f>
        <v/>
      </c>
      <c r="F1287" s="161" t="str">
        <f ca="1">IF(ISERROR($S1287),"",OFFSET('Smelter Reference List'!$E$4,$S1287-4,0))</f>
        <v/>
      </c>
      <c r="G1287" s="161" t="str">
        <f ca="1">IF(C1287=$U$4,"Enter smelter details", IF(ISERROR($S1287),"",OFFSET('Smelter Reference List'!$F$4,$S1287-4,0)))</f>
        <v/>
      </c>
      <c r="H1287" s="247" t="str">
        <f ca="1">IF(ISERROR($S1287),"",OFFSET('Smelter Reference List'!$G$4,$S1287-4,0))</f>
        <v/>
      </c>
      <c r="I1287" s="248" t="str">
        <f ca="1">IF(ISERROR($S1287),"",OFFSET('Smelter Reference List'!$H$4,$S1287-4,0))</f>
        <v/>
      </c>
      <c r="J1287" s="248" t="str">
        <f ca="1">IF(ISERROR($S1287),"",OFFSET('Smelter Reference List'!$I$4,$S1287-4,0))</f>
        <v/>
      </c>
      <c r="K1287" s="245"/>
      <c r="L1287" s="245"/>
      <c r="M1287" s="245"/>
      <c r="N1287" s="245"/>
      <c r="O1287" s="245"/>
      <c r="P1287" s="245"/>
      <c r="Q1287" s="246"/>
      <c r="R1287" s="233"/>
      <c r="S1287" s="234" t="e">
        <f>IF(C1287="",NA(),MATCH($B1287&amp;$C1287,'Smelter Reference List'!$J:$J,0))</f>
        <v>#N/A</v>
      </c>
      <c r="T1287" s="235"/>
      <c r="U1287" s="235">
        <f t="shared" ca="1" si="40"/>
        <v>0</v>
      </c>
      <c r="V1287" s="235"/>
      <c r="W1287" s="235"/>
      <c r="Y1287" s="228" t="str">
        <f t="shared" si="41"/>
        <v/>
      </c>
    </row>
    <row r="1288" spans="1:25" s="228" customFormat="1" ht="20.25">
      <c r="A1288" s="257"/>
      <c r="B1288" s="232" t="str">
        <f>IF(LEN(A1288)=0,"",INDEX('Smelter Reference List'!$A:$A,MATCH($A1288,'Smelter Reference List'!$E:$E,0)))</f>
        <v/>
      </c>
      <c r="C1288" s="297" t="str">
        <f>IF(LEN(A1288)=0,"",INDEX('Smelter Reference List'!$C:$C,MATCH($A1288,'Smelter Reference List'!$E:$E,0)))</f>
        <v/>
      </c>
      <c r="D1288" s="161" t="str">
        <f ca="1">IF(ISERROR($S1288),"",OFFSET('Smelter Reference List'!$C$4,$S1288-4,0)&amp;"")</f>
        <v/>
      </c>
      <c r="E1288" s="161" t="str">
        <f ca="1">IF(ISERROR($S1288),"",OFFSET('Smelter Reference List'!$D$4,$S1288-4,0)&amp;"")</f>
        <v/>
      </c>
      <c r="F1288" s="161" t="str">
        <f ca="1">IF(ISERROR($S1288),"",OFFSET('Smelter Reference List'!$E$4,$S1288-4,0))</f>
        <v/>
      </c>
      <c r="G1288" s="161" t="str">
        <f ca="1">IF(C1288=$U$4,"Enter smelter details", IF(ISERROR($S1288),"",OFFSET('Smelter Reference List'!$F$4,$S1288-4,0)))</f>
        <v/>
      </c>
      <c r="H1288" s="247" t="str">
        <f ca="1">IF(ISERROR($S1288),"",OFFSET('Smelter Reference List'!$G$4,$S1288-4,0))</f>
        <v/>
      </c>
      <c r="I1288" s="248" t="str">
        <f ca="1">IF(ISERROR($S1288),"",OFFSET('Smelter Reference List'!$H$4,$S1288-4,0))</f>
        <v/>
      </c>
      <c r="J1288" s="248" t="str">
        <f ca="1">IF(ISERROR($S1288),"",OFFSET('Smelter Reference List'!$I$4,$S1288-4,0))</f>
        <v/>
      </c>
      <c r="K1288" s="245"/>
      <c r="L1288" s="245"/>
      <c r="M1288" s="245"/>
      <c r="N1288" s="245"/>
      <c r="O1288" s="245"/>
      <c r="P1288" s="245"/>
      <c r="Q1288" s="246"/>
      <c r="R1288" s="233"/>
      <c r="S1288" s="234" t="e">
        <f>IF(C1288="",NA(),MATCH($B1288&amp;$C1288,'Smelter Reference List'!$J:$J,0))</f>
        <v>#N/A</v>
      </c>
      <c r="T1288" s="235"/>
      <c r="U1288" s="235">
        <f t="shared" ca="1" si="40"/>
        <v>0</v>
      </c>
      <c r="V1288" s="235"/>
      <c r="W1288" s="235"/>
      <c r="Y1288" s="228" t="str">
        <f t="shared" si="41"/>
        <v/>
      </c>
    </row>
    <row r="1289" spans="1:25" s="228" customFormat="1" ht="20.25">
      <c r="A1289" s="257"/>
      <c r="B1289" s="232" t="str">
        <f>IF(LEN(A1289)=0,"",INDEX('Smelter Reference List'!$A:$A,MATCH($A1289,'Smelter Reference List'!$E:$E,0)))</f>
        <v/>
      </c>
      <c r="C1289" s="297" t="str">
        <f>IF(LEN(A1289)=0,"",INDEX('Smelter Reference List'!$C:$C,MATCH($A1289,'Smelter Reference List'!$E:$E,0)))</f>
        <v/>
      </c>
      <c r="D1289" s="161" t="str">
        <f ca="1">IF(ISERROR($S1289),"",OFFSET('Smelter Reference List'!$C$4,$S1289-4,0)&amp;"")</f>
        <v/>
      </c>
      <c r="E1289" s="161" t="str">
        <f ca="1">IF(ISERROR($S1289),"",OFFSET('Smelter Reference List'!$D$4,$S1289-4,0)&amp;"")</f>
        <v/>
      </c>
      <c r="F1289" s="161" t="str">
        <f ca="1">IF(ISERROR($S1289),"",OFFSET('Smelter Reference List'!$E$4,$S1289-4,0))</f>
        <v/>
      </c>
      <c r="G1289" s="161" t="str">
        <f ca="1">IF(C1289=$U$4,"Enter smelter details", IF(ISERROR($S1289),"",OFFSET('Smelter Reference List'!$F$4,$S1289-4,0)))</f>
        <v/>
      </c>
      <c r="H1289" s="247" t="str">
        <f ca="1">IF(ISERROR($S1289),"",OFFSET('Smelter Reference List'!$G$4,$S1289-4,0))</f>
        <v/>
      </c>
      <c r="I1289" s="248" t="str">
        <f ca="1">IF(ISERROR($S1289),"",OFFSET('Smelter Reference List'!$H$4,$S1289-4,0))</f>
        <v/>
      </c>
      <c r="J1289" s="248" t="str">
        <f ca="1">IF(ISERROR($S1289),"",OFFSET('Smelter Reference List'!$I$4,$S1289-4,0))</f>
        <v/>
      </c>
      <c r="K1289" s="245"/>
      <c r="L1289" s="245"/>
      <c r="M1289" s="245"/>
      <c r="N1289" s="245"/>
      <c r="O1289" s="245"/>
      <c r="P1289" s="245"/>
      <c r="Q1289" s="246"/>
      <c r="R1289" s="233"/>
      <c r="S1289" s="234" t="e">
        <f>IF(C1289="",NA(),MATCH($B1289&amp;$C1289,'Smelter Reference List'!$J:$J,0))</f>
        <v>#N/A</v>
      </c>
      <c r="T1289" s="235"/>
      <c r="U1289" s="235">
        <f t="shared" ca="1" si="40"/>
        <v>0</v>
      </c>
      <c r="V1289" s="235"/>
      <c r="W1289" s="235"/>
      <c r="Y1289" s="228" t="str">
        <f t="shared" si="41"/>
        <v/>
      </c>
    </row>
    <row r="1290" spans="1:25" s="228" customFormat="1" ht="20.25">
      <c r="A1290" s="257"/>
      <c r="B1290" s="232" t="str">
        <f>IF(LEN(A1290)=0,"",INDEX('Smelter Reference List'!$A:$A,MATCH($A1290,'Smelter Reference List'!$E:$E,0)))</f>
        <v/>
      </c>
      <c r="C1290" s="297" t="str">
        <f>IF(LEN(A1290)=0,"",INDEX('Smelter Reference List'!$C:$C,MATCH($A1290,'Smelter Reference List'!$E:$E,0)))</f>
        <v/>
      </c>
      <c r="D1290" s="161" t="str">
        <f ca="1">IF(ISERROR($S1290),"",OFFSET('Smelter Reference List'!$C$4,$S1290-4,0)&amp;"")</f>
        <v/>
      </c>
      <c r="E1290" s="161" t="str">
        <f ca="1">IF(ISERROR($S1290),"",OFFSET('Smelter Reference List'!$D$4,$S1290-4,0)&amp;"")</f>
        <v/>
      </c>
      <c r="F1290" s="161" t="str">
        <f ca="1">IF(ISERROR($S1290),"",OFFSET('Smelter Reference List'!$E$4,$S1290-4,0))</f>
        <v/>
      </c>
      <c r="G1290" s="161" t="str">
        <f ca="1">IF(C1290=$U$4,"Enter smelter details", IF(ISERROR($S1290),"",OFFSET('Smelter Reference List'!$F$4,$S1290-4,0)))</f>
        <v/>
      </c>
      <c r="H1290" s="247" t="str">
        <f ca="1">IF(ISERROR($S1290),"",OFFSET('Smelter Reference List'!$G$4,$S1290-4,0))</f>
        <v/>
      </c>
      <c r="I1290" s="248" t="str">
        <f ca="1">IF(ISERROR($S1290),"",OFFSET('Smelter Reference List'!$H$4,$S1290-4,0))</f>
        <v/>
      </c>
      <c r="J1290" s="248" t="str">
        <f ca="1">IF(ISERROR($S1290),"",OFFSET('Smelter Reference List'!$I$4,$S1290-4,0))</f>
        <v/>
      </c>
      <c r="K1290" s="245"/>
      <c r="L1290" s="245"/>
      <c r="M1290" s="245"/>
      <c r="N1290" s="245"/>
      <c r="O1290" s="245"/>
      <c r="P1290" s="245"/>
      <c r="Q1290" s="246"/>
      <c r="R1290" s="233"/>
      <c r="S1290" s="234" t="e">
        <f>IF(C1290="",NA(),MATCH($B1290&amp;$C1290,'Smelter Reference List'!$J:$J,0))</f>
        <v>#N/A</v>
      </c>
      <c r="T1290" s="235"/>
      <c r="U1290" s="235">
        <f t="shared" ca="1" si="40"/>
        <v>0</v>
      </c>
      <c r="V1290" s="235"/>
      <c r="W1290" s="235"/>
      <c r="Y1290" s="228" t="str">
        <f t="shared" si="41"/>
        <v/>
      </c>
    </row>
    <row r="1291" spans="1:25" s="228" customFormat="1" ht="20.25">
      <c r="A1291" s="257"/>
      <c r="B1291" s="232" t="str">
        <f>IF(LEN(A1291)=0,"",INDEX('Smelter Reference List'!$A:$A,MATCH($A1291,'Smelter Reference List'!$E:$E,0)))</f>
        <v/>
      </c>
      <c r="C1291" s="297" t="str">
        <f>IF(LEN(A1291)=0,"",INDEX('Smelter Reference List'!$C:$C,MATCH($A1291,'Smelter Reference List'!$E:$E,0)))</f>
        <v/>
      </c>
      <c r="D1291" s="161" t="str">
        <f ca="1">IF(ISERROR($S1291),"",OFFSET('Smelter Reference List'!$C$4,$S1291-4,0)&amp;"")</f>
        <v/>
      </c>
      <c r="E1291" s="161" t="str">
        <f ca="1">IF(ISERROR($S1291),"",OFFSET('Smelter Reference List'!$D$4,$S1291-4,0)&amp;"")</f>
        <v/>
      </c>
      <c r="F1291" s="161" t="str">
        <f ca="1">IF(ISERROR($S1291),"",OFFSET('Smelter Reference List'!$E$4,$S1291-4,0))</f>
        <v/>
      </c>
      <c r="G1291" s="161" t="str">
        <f ca="1">IF(C1291=$U$4,"Enter smelter details", IF(ISERROR($S1291),"",OFFSET('Smelter Reference List'!$F$4,$S1291-4,0)))</f>
        <v/>
      </c>
      <c r="H1291" s="247" t="str">
        <f ca="1">IF(ISERROR($S1291),"",OFFSET('Smelter Reference List'!$G$4,$S1291-4,0))</f>
        <v/>
      </c>
      <c r="I1291" s="248" t="str">
        <f ca="1">IF(ISERROR($S1291),"",OFFSET('Smelter Reference List'!$H$4,$S1291-4,0))</f>
        <v/>
      </c>
      <c r="J1291" s="248" t="str">
        <f ca="1">IF(ISERROR($S1291),"",OFFSET('Smelter Reference List'!$I$4,$S1291-4,0))</f>
        <v/>
      </c>
      <c r="K1291" s="245"/>
      <c r="L1291" s="245"/>
      <c r="M1291" s="245"/>
      <c r="N1291" s="245"/>
      <c r="O1291" s="245"/>
      <c r="P1291" s="245"/>
      <c r="Q1291" s="246"/>
      <c r="R1291" s="233"/>
      <c r="S1291" s="234" t="e">
        <f>IF(C1291="",NA(),MATCH($B1291&amp;$C1291,'Smelter Reference List'!$J:$J,0))</f>
        <v>#N/A</v>
      </c>
      <c r="T1291" s="235"/>
      <c r="U1291" s="235">
        <f t="shared" ca="1" si="40"/>
        <v>0</v>
      </c>
      <c r="V1291" s="235"/>
      <c r="W1291" s="235"/>
      <c r="Y1291" s="228" t="str">
        <f t="shared" si="41"/>
        <v/>
      </c>
    </row>
    <row r="1292" spans="1:25" s="228" customFormat="1" ht="20.25">
      <c r="A1292" s="257"/>
      <c r="B1292" s="232" t="str">
        <f>IF(LEN(A1292)=0,"",INDEX('Smelter Reference List'!$A:$A,MATCH($A1292,'Smelter Reference List'!$E:$E,0)))</f>
        <v/>
      </c>
      <c r="C1292" s="297" t="str">
        <f>IF(LEN(A1292)=0,"",INDEX('Smelter Reference List'!$C:$C,MATCH($A1292,'Smelter Reference List'!$E:$E,0)))</f>
        <v/>
      </c>
      <c r="D1292" s="161" t="str">
        <f ca="1">IF(ISERROR($S1292),"",OFFSET('Smelter Reference List'!$C$4,$S1292-4,0)&amp;"")</f>
        <v/>
      </c>
      <c r="E1292" s="161" t="str">
        <f ca="1">IF(ISERROR($S1292),"",OFFSET('Smelter Reference List'!$D$4,$S1292-4,0)&amp;"")</f>
        <v/>
      </c>
      <c r="F1292" s="161" t="str">
        <f ca="1">IF(ISERROR($S1292),"",OFFSET('Smelter Reference List'!$E$4,$S1292-4,0))</f>
        <v/>
      </c>
      <c r="G1292" s="161" t="str">
        <f ca="1">IF(C1292=$U$4,"Enter smelter details", IF(ISERROR($S1292),"",OFFSET('Smelter Reference List'!$F$4,$S1292-4,0)))</f>
        <v/>
      </c>
      <c r="H1292" s="247" t="str">
        <f ca="1">IF(ISERROR($S1292),"",OFFSET('Smelter Reference List'!$G$4,$S1292-4,0))</f>
        <v/>
      </c>
      <c r="I1292" s="248" t="str">
        <f ca="1">IF(ISERROR($S1292),"",OFFSET('Smelter Reference List'!$H$4,$S1292-4,0))</f>
        <v/>
      </c>
      <c r="J1292" s="248" t="str">
        <f ca="1">IF(ISERROR($S1292),"",OFFSET('Smelter Reference List'!$I$4,$S1292-4,0))</f>
        <v/>
      </c>
      <c r="K1292" s="245"/>
      <c r="L1292" s="245"/>
      <c r="M1292" s="245"/>
      <c r="N1292" s="245"/>
      <c r="O1292" s="245"/>
      <c r="P1292" s="245"/>
      <c r="Q1292" s="246"/>
      <c r="R1292" s="233"/>
      <c r="S1292" s="234" t="e">
        <f>IF(C1292="",NA(),MATCH($B1292&amp;$C1292,'Smelter Reference List'!$J:$J,0))</f>
        <v>#N/A</v>
      </c>
      <c r="T1292" s="235"/>
      <c r="U1292" s="235">
        <f t="shared" ca="1" si="40"/>
        <v>0</v>
      </c>
      <c r="V1292" s="235"/>
      <c r="W1292" s="235"/>
      <c r="Y1292" s="228" t="str">
        <f t="shared" si="41"/>
        <v/>
      </c>
    </row>
    <row r="1293" spans="1:25" s="228" customFormat="1" ht="20.25">
      <c r="A1293" s="257"/>
      <c r="B1293" s="232" t="str">
        <f>IF(LEN(A1293)=0,"",INDEX('Smelter Reference List'!$A:$A,MATCH($A1293,'Smelter Reference List'!$E:$E,0)))</f>
        <v/>
      </c>
      <c r="C1293" s="297" t="str">
        <f>IF(LEN(A1293)=0,"",INDEX('Smelter Reference List'!$C:$C,MATCH($A1293,'Smelter Reference List'!$E:$E,0)))</f>
        <v/>
      </c>
      <c r="D1293" s="161" t="str">
        <f ca="1">IF(ISERROR($S1293),"",OFFSET('Smelter Reference List'!$C$4,$S1293-4,0)&amp;"")</f>
        <v/>
      </c>
      <c r="E1293" s="161" t="str">
        <f ca="1">IF(ISERROR($S1293),"",OFFSET('Smelter Reference List'!$D$4,$S1293-4,0)&amp;"")</f>
        <v/>
      </c>
      <c r="F1293" s="161" t="str">
        <f ca="1">IF(ISERROR($S1293),"",OFFSET('Smelter Reference List'!$E$4,$S1293-4,0))</f>
        <v/>
      </c>
      <c r="G1293" s="161" t="str">
        <f ca="1">IF(C1293=$U$4,"Enter smelter details", IF(ISERROR($S1293),"",OFFSET('Smelter Reference List'!$F$4,$S1293-4,0)))</f>
        <v/>
      </c>
      <c r="H1293" s="247" t="str">
        <f ca="1">IF(ISERROR($S1293),"",OFFSET('Smelter Reference List'!$G$4,$S1293-4,0))</f>
        <v/>
      </c>
      <c r="I1293" s="248" t="str">
        <f ca="1">IF(ISERROR($S1293),"",OFFSET('Smelter Reference List'!$H$4,$S1293-4,0))</f>
        <v/>
      </c>
      <c r="J1293" s="248" t="str">
        <f ca="1">IF(ISERROR($S1293),"",OFFSET('Smelter Reference List'!$I$4,$S1293-4,0))</f>
        <v/>
      </c>
      <c r="K1293" s="245"/>
      <c r="L1293" s="245"/>
      <c r="M1293" s="245"/>
      <c r="N1293" s="245"/>
      <c r="O1293" s="245"/>
      <c r="P1293" s="245"/>
      <c r="Q1293" s="246"/>
      <c r="R1293" s="233"/>
      <c r="S1293" s="234" t="e">
        <f>IF(C1293="",NA(),MATCH($B1293&amp;$C1293,'Smelter Reference List'!$J:$J,0))</f>
        <v>#N/A</v>
      </c>
      <c r="T1293" s="235"/>
      <c r="U1293" s="235">
        <f t="shared" ca="1" si="40"/>
        <v>0</v>
      </c>
      <c r="V1293" s="235"/>
      <c r="W1293" s="235"/>
      <c r="Y1293" s="228" t="str">
        <f t="shared" si="41"/>
        <v/>
      </c>
    </row>
    <row r="1294" spans="1:25" s="228" customFormat="1" ht="20.25">
      <c r="A1294" s="257"/>
      <c r="B1294" s="232" t="str">
        <f>IF(LEN(A1294)=0,"",INDEX('Smelter Reference List'!$A:$A,MATCH($A1294,'Smelter Reference List'!$E:$E,0)))</f>
        <v/>
      </c>
      <c r="C1294" s="297" t="str">
        <f>IF(LEN(A1294)=0,"",INDEX('Smelter Reference List'!$C:$C,MATCH($A1294,'Smelter Reference List'!$E:$E,0)))</f>
        <v/>
      </c>
      <c r="D1294" s="161" t="str">
        <f ca="1">IF(ISERROR($S1294),"",OFFSET('Smelter Reference List'!$C$4,$S1294-4,0)&amp;"")</f>
        <v/>
      </c>
      <c r="E1294" s="161" t="str">
        <f ca="1">IF(ISERROR($S1294),"",OFFSET('Smelter Reference List'!$D$4,$S1294-4,0)&amp;"")</f>
        <v/>
      </c>
      <c r="F1294" s="161" t="str">
        <f ca="1">IF(ISERROR($S1294),"",OFFSET('Smelter Reference List'!$E$4,$S1294-4,0))</f>
        <v/>
      </c>
      <c r="G1294" s="161" t="str">
        <f ca="1">IF(C1294=$U$4,"Enter smelter details", IF(ISERROR($S1294),"",OFFSET('Smelter Reference List'!$F$4,$S1294-4,0)))</f>
        <v/>
      </c>
      <c r="H1294" s="247" t="str">
        <f ca="1">IF(ISERROR($S1294),"",OFFSET('Smelter Reference List'!$G$4,$S1294-4,0))</f>
        <v/>
      </c>
      <c r="I1294" s="248" t="str">
        <f ca="1">IF(ISERROR($S1294),"",OFFSET('Smelter Reference List'!$H$4,$S1294-4,0))</f>
        <v/>
      </c>
      <c r="J1294" s="248" t="str">
        <f ca="1">IF(ISERROR($S1294),"",OFFSET('Smelter Reference List'!$I$4,$S1294-4,0))</f>
        <v/>
      </c>
      <c r="K1294" s="245"/>
      <c r="L1294" s="245"/>
      <c r="M1294" s="245"/>
      <c r="N1294" s="245"/>
      <c r="O1294" s="245"/>
      <c r="P1294" s="245"/>
      <c r="Q1294" s="246"/>
      <c r="R1294" s="233"/>
      <c r="S1294" s="234" t="e">
        <f>IF(C1294="",NA(),MATCH($B1294&amp;$C1294,'Smelter Reference List'!$J:$J,0))</f>
        <v>#N/A</v>
      </c>
      <c r="T1294" s="235"/>
      <c r="U1294" s="235">
        <f t="shared" ca="1" si="40"/>
        <v>0</v>
      </c>
      <c r="V1294" s="235"/>
      <c r="W1294" s="235"/>
      <c r="Y1294" s="228" t="str">
        <f t="shared" si="41"/>
        <v/>
      </c>
    </row>
    <row r="1295" spans="1:25" s="228" customFormat="1" ht="20.25">
      <c r="A1295" s="257"/>
      <c r="B1295" s="232" t="str">
        <f>IF(LEN(A1295)=0,"",INDEX('Smelter Reference List'!$A:$A,MATCH($A1295,'Smelter Reference List'!$E:$E,0)))</f>
        <v/>
      </c>
      <c r="C1295" s="297" t="str">
        <f>IF(LEN(A1295)=0,"",INDEX('Smelter Reference List'!$C:$C,MATCH($A1295,'Smelter Reference List'!$E:$E,0)))</f>
        <v/>
      </c>
      <c r="D1295" s="161" t="str">
        <f ca="1">IF(ISERROR($S1295),"",OFFSET('Smelter Reference List'!$C$4,$S1295-4,0)&amp;"")</f>
        <v/>
      </c>
      <c r="E1295" s="161" t="str">
        <f ca="1">IF(ISERROR($S1295),"",OFFSET('Smelter Reference List'!$D$4,$S1295-4,0)&amp;"")</f>
        <v/>
      </c>
      <c r="F1295" s="161" t="str">
        <f ca="1">IF(ISERROR($S1295),"",OFFSET('Smelter Reference List'!$E$4,$S1295-4,0))</f>
        <v/>
      </c>
      <c r="G1295" s="161" t="str">
        <f ca="1">IF(C1295=$U$4,"Enter smelter details", IF(ISERROR($S1295),"",OFFSET('Smelter Reference List'!$F$4,$S1295-4,0)))</f>
        <v/>
      </c>
      <c r="H1295" s="247" t="str">
        <f ca="1">IF(ISERROR($S1295),"",OFFSET('Smelter Reference List'!$G$4,$S1295-4,0))</f>
        <v/>
      </c>
      <c r="I1295" s="248" t="str">
        <f ca="1">IF(ISERROR($S1295),"",OFFSET('Smelter Reference List'!$H$4,$S1295-4,0))</f>
        <v/>
      </c>
      <c r="J1295" s="248" t="str">
        <f ca="1">IF(ISERROR($S1295),"",OFFSET('Smelter Reference List'!$I$4,$S1295-4,0))</f>
        <v/>
      </c>
      <c r="K1295" s="245"/>
      <c r="L1295" s="245"/>
      <c r="M1295" s="245"/>
      <c r="N1295" s="245"/>
      <c r="O1295" s="245"/>
      <c r="P1295" s="245"/>
      <c r="Q1295" s="246"/>
      <c r="R1295" s="233"/>
      <c r="S1295" s="234" t="e">
        <f>IF(C1295="",NA(),MATCH($B1295&amp;$C1295,'Smelter Reference List'!$J:$J,0))</f>
        <v>#N/A</v>
      </c>
      <c r="T1295" s="235"/>
      <c r="U1295" s="235">
        <f t="shared" ca="1" si="40"/>
        <v>0</v>
      </c>
      <c r="V1295" s="235"/>
      <c r="W1295" s="235"/>
      <c r="Y1295" s="228" t="str">
        <f t="shared" si="41"/>
        <v/>
      </c>
    </row>
    <row r="1296" spans="1:25" s="228" customFormat="1" ht="20.25">
      <c r="A1296" s="257"/>
      <c r="B1296" s="232" t="str">
        <f>IF(LEN(A1296)=0,"",INDEX('Smelter Reference List'!$A:$A,MATCH($A1296,'Smelter Reference List'!$E:$E,0)))</f>
        <v/>
      </c>
      <c r="C1296" s="297" t="str">
        <f>IF(LEN(A1296)=0,"",INDEX('Smelter Reference List'!$C:$C,MATCH($A1296,'Smelter Reference List'!$E:$E,0)))</f>
        <v/>
      </c>
      <c r="D1296" s="161" t="str">
        <f ca="1">IF(ISERROR($S1296),"",OFFSET('Smelter Reference List'!$C$4,$S1296-4,0)&amp;"")</f>
        <v/>
      </c>
      <c r="E1296" s="161" t="str">
        <f ca="1">IF(ISERROR($S1296),"",OFFSET('Smelter Reference List'!$D$4,$S1296-4,0)&amp;"")</f>
        <v/>
      </c>
      <c r="F1296" s="161" t="str">
        <f ca="1">IF(ISERROR($S1296),"",OFFSET('Smelter Reference List'!$E$4,$S1296-4,0))</f>
        <v/>
      </c>
      <c r="G1296" s="161" t="str">
        <f ca="1">IF(C1296=$U$4,"Enter smelter details", IF(ISERROR($S1296),"",OFFSET('Smelter Reference List'!$F$4,$S1296-4,0)))</f>
        <v/>
      </c>
      <c r="H1296" s="247" t="str">
        <f ca="1">IF(ISERROR($S1296),"",OFFSET('Smelter Reference List'!$G$4,$S1296-4,0))</f>
        <v/>
      </c>
      <c r="I1296" s="248" t="str">
        <f ca="1">IF(ISERROR($S1296),"",OFFSET('Smelter Reference List'!$H$4,$S1296-4,0))</f>
        <v/>
      </c>
      <c r="J1296" s="248" t="str">
        <f ca="1">IF(ISERROR($S1296),"",OFFSET('Smelter Reference List'!$I$4,$S1296-4,0))</f>
        <v/>
      </c>
      <c r="K1296" s="245"/>
      <c r="L1296" s="245"/>
      <c r="M1296" s="245"/>
      <c r="N1296" s="245"/>
      <c r="O1296" s="245"/>
      <c r="P1296" s="245"/>
      <c r="Q1296" s="246"/>
      <c r="R1296" s="233"/>
      <c r="S1296" s="234" t="e">
        <f>IF(C1296="",NA(),MATCH($B1296&amp;$C1296,'Smelter Reference List'!$J:$J,0))</f>
        <v>#N/A</v>
      </c>
      <c r="T1296" s="235"/>
      <c r="U1296" s="235">
        <f t="shared" ca="1" si="40"/>
        <v>0</v>
      </c>
      <c r="V1296" s="235"/>
      <c r="W1296" s="235"/>
      <c r="Y1296" s="228" t="str">
        <f t="shared" si="41"/>
        <v/>
      </c>
    </row>
    <row r="1297" spans="1:25" s="228" customFormat="1" ht="20.25">
      <c r="A1297" s="257"/>
      <c r="B1297" s="232" t="str">
        <f>IF(LEN(A1297)=0,"",INDEX('Smelter Reference List'!$A:$A,MATCH($A1297,'Smelter Reference List'!$E:$E,0)))</f>
        <v/>
      </c>
      <c r="C1297" s="297" t="str">
        <f>IF(LEN(A1297)=0,"",INDEX('Smelter Reference List'!$C:$C,MATCH($A1297,'Smelter Reference List'!$E:$E,0)))</f>
        <v/>
      </c>
      <c r="D1297" s="161" t="str">
        <f ca="1">IF(ISERROR($S1297),"",OFFSET('Smelter Reference List'!$C$4,$S1297-4,0)&amp;"")</f>
        <v/>
      </c>
      <c r="E1297" s="161" t="str">
        <f ca="1">IF(ISERROR($S1297),"",OFFSET('Smelter Reference List'!$D$4,$S1297-4,0)&amp;"")</f>
        <v/>
      </c>
      <c r="F1297" s="161" t="str">
        <f ca="1">IF(ISERROR($S1297),"",OFFSET('Smelter Reference List'!$E$4,$S1297-4,0))</f>
        <v/>
      </c>
      <c r="G1297" s="161" t="str">
        <f ca="1">IF(C1297=$U$4,"Enter smelter details", IF(ISERROR($S1297),"",OFFSET('Smelter Reference List'!$F$4,$S1297-4,0)))</f>
        <v/>
      </c>
      <c r="H1297" s="247" t="str">
        <f ca="1">IF(ISERROR($S1297),"",OFFSET('Smelter Reference List'!$G$4,$S1297-4,0))</f>
        <v/>
      </c>
      <c r="I1297" s="248" t="str">
        <f ca="1">IF(ISERROR($S1297),"",OFFSET('Smelter Reference List'!$H$4,$S1297-4,0))</f>
        <v/>
      </c>
      <c r="J1297" s="248" t="str">
        <f ca="1">IF(ISERROR($S1297),"",OFFSET('Smelter Reference List'!$I$4,$S1297-4,0))</f>
        <v/>
      </c>
      <c r="K1297" s="245"/>
      <c r="L1297" s="245"/>
      <c r="M1297" s="245"/>
      <c r="N1297" s="245"/>
      <c r="O1297" s="245"/>
      <c r="P1297" s="245"/>
      <c r="Q1297" s="246"/>
      <c r="R1297" s="233"/>
      <c r="S1297" s="234" t="e">
        <f>IF(C1297="",NA(),MATCH($B1297&amp;$C1297,'Smelter Reference List'!$J:$J,0))</f>
        <v>#N/A</v>
      </c>
      <c r="T1297" s="235"/>
      <c r="U1297" s="235">
        <f t="shared" ca="1" si="40"/>
        <v>0</v>
      </c>
      <c r="V1297" s="235"/>
      <c r="W1297" s="235"/>
      <c r="Y1297" s="228" t="str">
        <f t="shared" si="41"/>
        <v/>
      </c>
    </row>
    <row r="1298" spans="1:25" s="228" customFormat="1" ht="20.25">
      <c r="A1298" s="257"/>
      <c r="B1298" s="232" t="str">
        <f>IF(LEN(A1298)=0,"",INDEX('Smelter Reference List'!$A:$A,MATCH($A1298,'Smelter Reference List'!$E:$E,0)))</f>
        <v/>
      </c>
      <c r="C1298" s="297" t="str">
        <f>IF(LEN(A1298)=0,"",INDEX('Smelter Reference List'!$C:$C,MATCH($A1298,'Smelter Reference List'!$E:$E,0)))</f>
        <v/>
      </c>
      <c r="D1298" s="161" t="str">
        <f ca="1">IF(ISERROR($S1298),"",OFFSET('Smelter Reference List'!$C$4,$S1298-4,0)&amp;"")</f>
        <v/>
      </c>
      <c r="E1298" s="161" t="str">
        <f ca="1">IF(ISERROR($S1298),"",OFFSET('Smelter Reference List'!$D$4,$S1298-4,0)&amp;"")</f>
        <v/>
      </c>
      <c r="F1298" s="161" t="str">
        <f ca="1">IF(ISERROR($S1298),"",OFFSET('Smelter Reference List'!$E$4,$S1298-4,0))</f>
        <v/>
      </c>
      <c r="G1298" s="161" t="str">
        <f ca="1">IF(C1298=$U$4,"Enter smelter details", IF(ISERROR($S1298),"",OFFSET('Smelter Reference List'!$F$4,$S1298-4,0)))</f>
        <v/>
      </c>
      <c r="H1298" s="247" t="str">
        <f ca="1">IF(ISERROR($S1298),"",OFFSET('Smelter Reference List'!$G$4,$S1298-4,0))</f>
        <v/>
      </c>
      <c r="I1298" s="248" t="str">
        <f ca="1">IF(ISERROR($S1298),"",OFFSET('Smelter Reference List'!$H$4,$S1298-4,0))</f>
        <v/>
      </c>
      <c r="J1298" s="248" t="str">
        <f ca="1">IF(ISERROR($S1298),"",OFFSET('Smelter Reference List'!$I$4,$S1298-4,0))</f>
        <v/>
      </c>
      <c r="K1298" s="245"/>
      <c r="L1298" s="245"/>
      <c r="M1298" s="245"/>
      <c r="N1298" s="245"/>
      <c r="O1298" s="245"/>
      <c r="P1298" s="245"/>
      <c r="Q1298" s="246"/>
      <c r="R1298" s="233"/>
      <c r="S1298" s="234" t="e">
        <f>IF(C1298="",NA(),MATCH($B1298&amp;$C1298,'Smelter Reference List'!$J:$J,0))</f>
        <v>#N/A</v>
      </c>
      <c r="T1298" s="235"/>
      <c r="U1298" s="235">
        <f t="shared" ca="1" si="40"/>
        <v>0</v>
      </c>
      <c r="V1298" s="235"/>
      <c r="W1298" s="235"/>
      <c r="Y1298" s="228" t="str">
        <f t="shared" si="41"/>
        <v/>
      </c>
    </row>
    <row r="1299" spans="1:25" s="228" customFormat="1" ht="20.25">
      <c r="A1299" s="257"/>
      <c r="B1299" s="232" t="str">
        <f>IF(LEN(A1299)=0,"",INDEX('Smelter Reference List'!$A:$A,MATCH($A1299,'Smelter Reference List'!$E:$E,0)))</f>
        <v/>
      </c>
      <c r="C1299" s="297" t="str">
        <f>IF(LEN(A1299)=0,"",INDEX('Smelter Reference List'!$C:$C,MATCH($A1299,'Smelter Reference List'!$E:$E,0)))</f>
        <v/>
      </c>
      <c r="D1299" s="161" t="str">
        <f ca="1">IF(ISERROR($S1299),"",OFFSET('Smelter Reference List'!$C$4,$S1299-4,0)&amp;"")</f>
        <v/>
      </c>
      <c r="E1299" s="161" t="str">
        <f ca="1">IF(ISERROR($S1299),"",OFFSET('Smelter Reference List'!$D$4,$S1299-4,0)&amp;"")</f>
        <v/>
      </c>
      <c r="F1299" s="161" t="str">
        <f ca="1">IF(ISERROR($S1299),"",OFFSET('Smelter Reference List'!$E$4,$S1299-4,0))</f>
        <v/>
      </c>
      <c r="G1299" s="161" t="str">
        <f ca="1">IF(C1299=$U$4,"Enter smelter details", IF(ISERROR($S1299),"",OFFSET('Smelter Reference List'!$F$4,$S1299-4,0)))</f>
        <v/>
      </c>
      <c r="H1299" s="247" t="str">
        <f ca="1">IF(ISERROR($S1299),"",OFFSET('Smelter Reference List'!$G$4,$S1299-4,0))</f>
        <v/>
      </c>
      <c r="I1299" s="248" t="str">
        <f ca="1">IF(ISERROR($S1299),"",OFFSET('Smelter Reference List'!$H$4,$S1299-4,0))</f>
        <v/>
      </c>
      <c r="J1299" s="248" t="str">
        <f ca="1">IF(ISERROR($S1299),"",OFFSET('Smelter Reference List'!$I$4,$S1299-4,0))</f>
        <v/>
      </c>
      <c r="K1299" s="245"/>
      <c r="L1299" s="245"/>
      <c r="M1299" s="245"/>
      <c r="N1299" s="245"/>
      <c r="O1299" s="245"/>
      <c r="P1299" s="245"/>
      <c r="Q1299" s="246"/>
      <c r="R1299" s="233"/>
      <c r="S1299" s="234" t="e">
        <f>IF(C1299="",NA(),MATCH($B1299&amp;$C1299,'Smelter Reference List'!$J:$J,0))</f>
        <v>#N/A</v>
      </c>
      <c r="T1299" s="235"/>
      <c r="U1299" s="235">
        <f t="shared" ca="1" si="40"/>
        <v>0</v>
      </c>
      <c r="V1299" s="235"/>
      <c r="W1299" s="235"/>
      <c r="Y1299" s="228" t="str">
        <f t="shared" si="41"/>
        <v/>
      </c>
    </row>
    <row r="1300" spans="1:25" s="228" customFormat="1" ht="20.25">
      <c r="A1300" s="257"/>
      <c r="B1300" s="232" t="str">
        <f>IF(LEN(A1300)=0,"",INDEX('Smelter Reference List'!$A:$A,MATCH($A1300,'Smelter Reference List'!$E:$E,0)))</f>
        <v/>
      </c>
      <c r="C1300" s="297" t="str">
        <f>IF(LEN(A1300)=0,"",INDEX('Smelter Reference List'!$C:$C,MATCH($A1300,'Smelter Reference List'!$E:$E,0)))</f>
        <v/>
      </c>
      <c r="D1300" s="161" t="str">
        <f ca="1">IF(ISERROR($S1300),"",OFFSET('Smelter Reference List'!$C$4,$S1300-4,0)&amp;"")</f>
        <v/>
      </c>
      <c r="E1300" s="161" t="str">
        <f ca="1">IF(ISERROR($S1300),"",OFFSET('Smelter Reference List'!$D$4,$S1300-4,0)&amp;"")</f>
        <v/>
      </c>
      <c r="F1300" s="161" t="str">
        <f ca="1">IF(ISERROR($S1300),"",OFFSET('Smelter Reference List'!$E$4,$S1300-4,0))</f>
        <v/>
      </c>
      <c r="G1300" s="161" t="str">
        <f ca="1">IF(C1300=$U$4,"Enter smelter details", IF(ISERROR($S1300),"",OFFSET('Smelter Reference List'!$F$4,$S1300-4,0)))</f>
        <v/>
      </c>
      <c r="H1300" s="247" t="str">
        <f ca="1">IF(ISERROR($S1300),"",OFFSET('Smelter Reference List'!$G$4,$S1300-4,0))</f>
        <v/>
      </c>
      <c r="I1300" s="248" t="str">
        <f ca="1">IF(ISERROR($S1300),"",OFFSET('Smelter Reference List'!$H$4,$S1300-4,0))</f>
        <v/>
      </c>
      <c r="J1300" s="248" t="str">
        <f ca="1">IF(ISERROR($S1300),"",OFFSET('Smelter Reference List'!$I$4,$S1300-4,0))</f>
        <v/>
      </c>
      <c r="K1300" s="245"/>
      <c r="L1300" s="245"/>
      <c r="M1300" s="245"/>
      <c r="N1300" s="245"/>
      <c r="O1300" s="245"/>
      <c r="P1300" s="245"/>
      <c r="Q1300" s="246"/>
      <c r="R1300" s="233"/>
      <c r="S1300" s="234" t="e">
        <f>IF(C1300="",NA(),MATCH($B1300&amp;$C1300,'Smelter Reference List'!$J:$J,0))</f>
        <v>#N/A</v>
      </c>
      <c r="T1300" s="235"/>
      <c r="U1300" s="235">
        <f t="shared" ca="1" si="40"/>
        <v>0</v>
      </c>
      <c r="V1300" s="235"/>
      <c r="W1300" s="235"/>
      <c r="Y1300" s="228" t="str">
        <f t="shared" si="41"/>
        <v/>
      </c>
    </row>
    <row r="1301" spans="1:25" s="228" customFormat="1" ht="20.25">
      <c r="A1301" s="257"/>
      <c r="B1301" s="232" t="str">
        <f>IF(LEN(A1301)=0,"",INDEX('Smelter Reference List'!$A:$A,MATCH($A1301,'Smelter Reference List'!$E:$E,0)))</f>
        <v/>
      </c>
      <c r="C1301" s="297" t="str">
        <f>IF(LEN(A1301)=0,"",INDEX('Smelter Reference List'!$C:$C,MATCH($A1301,'Smelter Reference List'!$E:$E,0)))</f>
        <v/>
      </c>
      <c r="D1301" s="161" t="str">
        <f ca="1">IF(ISERROR($S1301),"",OFFSET('Smelter Reference List'!$C$4,$S1301-4,0)&amp;"")</f>
        <v/>
      </c>
      <c r="E1301" s="161" t="str">
        <f ca="1">IF(ISERROR($S1301),"",OFFSET('Smelter Reference List'!$D$4,$S1301-4,0)&amp;"")</f>
        <v/>
      </c>
      <c r="F1301" s="161" t="str">
        <f ca="1">IF(ISERROR($S1301),"",OFFSET('Smelter Reference List'!$E$4,$S1301-4,0))</f>
        <v/>
      </c>
      <c r="G1301" s="161" t="str">
        <f ca="1">IF(C1301=$U$4,"Enter smelter details", IF(ISERROR($S1301),"",OFFSET('Smelter Reference List'!$F$4,$S1301-4,0)))</f>
        <v/>
      </c>
      <c r="H1301" s="247" t="str">
        <f ca="1">IF(ISERROR($S1301),"",OFFSET('Smelter Reference List'!$G$4,$S1301-4,0))</f>
        <v/>
      </c>
      <c r="I1301" s="248" t="str">
        <f ca="1">IF(ISERROR($S1301),"",OFFSET('Smelter Reference List'!$H$4,$S1301-4,0))</f>
        <v/>
      </c>
      <c r="J1301" s="248" t="str">
        <f ca="1">IF(ISERROR($S1301),"",OFFSET('Smelter Reference List'!$I$4,$S1301-4,0))</f>
        <v/>
      </c>
      <c r="K1301" s="245"/>
      <c r="L1301" s="245"/>
      <c r="M1301" s="245"/>
      <c r="N1301" s="245"/>
      <c r="O1301" s="245"/>
      <c r="P1301" s="245"/>
      <c r="Q1301" s="246"/>
      <c r="R1301" s="233"/>
      <c r="S1301" s="234" t="e">
        <f>IF(C1301="",NA(),MATCH($B1301&amp;$C1301,'Smelter Reference List'!$J:$J,0))</f>
        <v>#N/A</v>
      </c>
      <c r="T1301" s="235"/>
      <c r="U1301" s="235">
        <f t="shared" ca="1" si="40"/>
        <v>0</v>
      </c>
      <c r="V1301" s="235"/>
      <c r="W1301" s="235"/>
      <c r="Y1301" s="228" t="str">
        <f t="shared" si="41"/>
        <v/>
      </c>
    </row>
    <row r="1302" spans="1:25" s="228" customFormat="1" ht="20.25">
      <c r="A1302" s="257"/>
      <c r="B1302" s="232" t="str">
        <f>IF(LEN(A1302)=0,"",INDEX('Smelter Reference List'!$A:$A,MATCH($A1302,'Smelter Reference List'!$E:$E,0)))</f>
        <v/>
      </c>
      <c r="C1302" s="297" t="str">
        <f>IF(LEN(A1302)=0,"",INDEX('Smelter Reference List'!$C:$C,MATCH($A1302,'Smelter Reference List'!$E:$E,0)))</f>
        <v/>
      </c>
      <c r="D1302" s="161" t="str">
        <f ca="1">IF(ISERROR($S1302),"",OFFSET('Smelter Reference List'!$C$4,$S1302-4,0)&amp;"")</f>
        <v/>
      </c>
      <c r="E1302" s="161" t="str">
        <f ca="1">IF(ISERROR($S1302),"",OFFSET('Smelter Reference List'!$D$4,$S1302-4,0)&amp;"")</f>
        <v/>
      </c>
      <c r="F1302" s="161" t="str">
        <f ca="1">IF(ISERROR($S1302),"",OFFSET('Smelter Reference List'!$E$4,$S1302-4,0))</f>
        <v/>
      </c>
      <c r="G1302" s="161" t="str">
        <f ca="1">IF(C1302=$U$4,"Enter smelter details", IF(ISERROR($S1302),"",OFFSET('Smelter Reference List'!$F$4,$S1302-4,0)))</f>
        <v/>
      </c>
      <c r="H1302" s="247" t="str">
        <f ca="1">IF(ISERROR($S1302),"",OFFSET('Smelter Reference List'!$G$4,$S1302-4,0))</f>
        <v/>
      </c>
      <c r="I1302" s="248" t="str">
        <f ca="1">IF(ISERROR($S1302),"",OFFSET('Smelter Reference List'!$H$4,$S1302-4,0))</f>
        <v/>
      </c>
      <c r="J1302" s="248" t="str">
        <f ca="1">IF(ISERROR($S1302),"",OFFSET('Smelter Reference List'!$I$4,$S1302-4,0))</f>
        <v/>
      </c>
      <c r="K1302" s="245"/>
      <c r="L1302" s="245"/>
      <c r="M1302" s="245"/>
      <c r="N1302" s="245"/>
      <c r="O1302" s="245"/>
      <c r="P1302" s="245"/>
      <c r="Q1302" s="246"/>
      <c r="R1302" s="233"/>
      <c r="S1302" s="234" t="e">
        <f>IF(C1302="",NA(),MATCH($B1302&amp;$C1302,'Smelter Reference List'!$J:$J,0))</f>
        <v>#N/A</v>
      </c>
      <c r="T1302" s="235"/>
      <c r="U1302" s="235">
        <f t="shared" ca="1" si="40"/>
        <v>0</v>
      </c>
      <c r="V1302" s="235"/>
      <c r="W1302" s="235"/>
      <c r="Y1302" s="228" t="str">
        <f t="shared" si="41"/>
        <v/>
      </c>
    </row>
    <row r="1303" spans="1:25" s="228" customFormat="1" ht="20.25">
      <c r="A1303" s="257"/>
      <c r="B1303" s="232" t="str">
        <f>IF(LEN(A1303)=0,"",INDEX('Smelter Reference List'!$A:$A,MATCH($A1303,'Smelter Reference List'!$E:$E,0)))</f>
        <v/>
      </c>
      <c r="C1303" s="297" t="str">
        <f>IF(LEN(A1303)=0,"",INDEX('Smelter Reference List'!$C:$C,MATCH($A1303,'Smelter Reference List'!$E:$E,0)))</f>
        <v/>
      </c>
      <c r="D1303" s="161" t="str">
        <f ca="1">IF(ISERROR($S1303),"",OFFSET('Smelter Reference List'!$C$4,$S1303-4,0)&amp;"")</f>
        <v/>
      </c>
      <c r="E1303" s="161" t="str">
        <f ca="1">IF(ISERROR($S1303),"",OFFSET('Smelter Reference List'!$D$4,$S1303-4,0)&amp;"")</f>
        <v/>
      </c>
      <c r="F1303" s="161" t="str">
        <f ca="1">IF(ISERROR($S1303),"",OFFSET('Smelter Reference List'!$E$4,$S1303-4,0))</f>
        <v/>
      </c>
      <c r="G1303" s="161" t="str">
        <f ca="1">IF(C1303=$U$4,"Enter smelter details", IF(ISERROR($S1303),"",OFFSET('Smelter Reference List'!$F$4,$S1303-4,0)))</f>
        <v/>
      </c>
      <c r="H1303" s="247" t="str">
        <f ca="1">IF(ISERROR($S1303),"",OFFSET('Smelter Reference List'!$G$4,$S1303-4,0))</f>
        <v/>
      </c>
      <c r="I1303" s="248" t="str">
        <f ca="1">IF(ISERROR($S1303),"",OFFSET('Smelter Reference List'!$H$4,$S1303-4,0))</f>
        <v/>
      </c>
      <c r="J1303" s="248" t="str">
        <f ca="1">IF(ISERROR($S1303),"",OFFSET('Smelter Reference List'!$I$4,$S1303-4,0))</f>
        <v/>
      </c>
      <c r="K1303" s="245"/>
      <c r="L1303" s="245"/>
      <c r="M1303" s="245"/>
      <c r="N1303" s="245"/>
      <c r="O1303" s="245"/>
      <c r="P1303" s="245"/>
      <c r="Q1303" s="246"/>
      <c r="R1303" s="233"/>
      <c r="S1303" s="234" t="e">
        <f>IF(C1303="",NA(),MATCH($B1303&amp;$C1303,'Smelter Reference List'!$J:$J,0))</f>
        <v>#N/A</v>
      </c>
      <c r="T1303" s="235"/>
      <c r="U1303" s="235">
        <f t="shared" ca="1" si="40"/>
        <v>0</v>
      </c>
      <c r="V1303" s="235"/>
      <c r="W1303" s="235"/>
      <c r="Y1303" s="228" t="str">
        <f t="shared" si="41"/>
        <v/>
      </c>
    </row>
    <row r="1304" spans="1:25" s="228" customFormat="1" ht="20.25">
      <c r="A1304" s="257"/>
      <c r="B1304" s="232" t="str">
        <f>IF(LEN(A1304)=0,"",INDEX('Smelter Reference List'!$A:$A,MATCH($A1304,'Smelter Reference List'!$E:$E,0)))</f>
        <v/>
      </c>
      <c r="C1304" s="297" t="str">
        <f>IF(LEN(A1304)=0,"",INDEX('Smelter Reference List'!$C:$C,MATCH($A1304,'Smelter Reference List'!$E:$E,0)))</f>
        <v/>
      </c>
      <c r="D1304" s="161" t="str">
        <f ca="1">IF(ISERROR($S1304),"",OFFSET('Smelter Reference List'!$C$4,$S1304-4,0)&amp;"")</f>
        <v/>
      </c>
      <c r="E1304" s="161" t="str">
        <f ca="1">IF(ISERROR($S1304),"",OFFSET('Smelter Reference List'!$D$4,$S1304-4,0)&amp;"")</f>
        <v/>
      </c>
      <c r="F1304" s="161" t="str">
        <f ca="1">IF(ISERROR($S1304),"",OFFSET('Smelter Reference List'!$E$4,$S1304-4,0))</f>
        <v/>
      </c>
      <c r="G1304" s="161" t="str">
        <f ca="1">IF(C1304=$U$4,"Enter smelter details", IF(ISERROR($S1304),"",OFFSET('Smelter Reference List'!$F$4,$S1304-4,0)))</f>
        <v/>
      </c>
      <c r="H1304" s="247" t="str">
        <f ca="1">IF(ISERROR($S1304),"",OFFSET('Smelter Reference List'!$G$4,$S1304-4,0))</f>
        <v/>
      </c>
      <c r="I1304" s="248" t="str">
        <f ca="1">IF(ISERROR($S1304),"",OFFSET('Smelter Reference List'!$H$4,$S1304-4,0))</f>
        <v/>
      </c>
      <c r="J1304" s="248" t="str">
        <f ca="1">IF(ISERROR($S1304),"",OFFSET('Smelter Reference List'!$I$4,$S1304-4,0))</f>
        <v/>
      </c>
      <c r="K1304" s="245"/>
      <c r="L1304" s="245"/>
      <c r="M1304" s="245"/>
      <c r="N1304" s="245"/>
      <c r="O1304" s="245"/>
      <c r="P1304" s="245"/>
      <c r="Q1304" s="246"/>
      <c r="R1304" s="233"/>
      <c r="S1304" s="234" t="e">
        <f>IF(C1304="",NA(),MATCH($B1304&amp;$C1304,'Smelter Reference List'!$J:$J,0))</f>
        <v>#N/A</v>
      </c>
      <c r="T1304" s="235"/>
      <c r="U1304" s="235">
        <f t="shared" ref="U1304:U1367" ca="1" si="42">IF(AND(C1304="Smelter not listed",OR(LEN(D1304)=0,LEN(E1304)=0)),1,0)</f>
        <v>0</v>
      </c>
      <c r="V1304" s="235"/>
      <c r="W1304" s="235"/>
      <c r="Y1304" s="228" t="str">
        <f t="shared" ref="Y1304:Y1367" si="43">B1304&amp;C1304</f>
        <v/>
      </c>
    </row>
    <row r="1305" spans="1:25" s="228" customFormat="1" ht="20.25">
      <c r="A1305" s="257"/>
      <c r="B1305" s="232" t="str">
        <f>IF(LEN(A1305)=0,"",INDEX('Smelter Reference List'!$A:$A,MATCH($A1305,'Smelter Reference List'!$E:$E,0)))</f>
        <v/>
      </c>
      <c r="C1305" s="297" t="str">
        <f>IF(LEN(A1305)=0,"",INDEX('Smelter Reference List'!$C:$C,MATCH($A1305,'Smelter Reference List'!$E:$E,0)))</f>
        <v/>
      </c>
      <c r="D1305" s="161" t="str">
        <f ca="1">IF(ISERROR($S1305),"",OFFSET('Smelter Reference List'!$C$4,$S1305-4,0)&amp;"")</f>
        <v/>
      </c>
      <c r="E1305" s="161" t="str">
        <f ca="1">IF(ISERROR($S1305),"",OFFSET('Smelter Reference List'!$D$4,$S1305-4,0)&amp;"")</f>
        <v/>
      </c>
      <c r="F1305" s="161" t="str">
        <f ca="1">IF(ISERROR($S1305),"",OFFSET('Smelter Reference List'!$E$4,$S1305-4,0))</f>
        <v/>
      </c>
      <c r="G1305" s="161" t="str">
        <f ca="1">IF(C1305=$U$4,"Enter smelter details", IF(ISERROR($S1305),"",OFFSET('Smelter Reference List'!$F$4,$S1305-4,0)))</f>
        <v/>
      </c>
      <c r="H1305" s="247" t="str">
        <f ca="1">IF(ISERROR($S1305),"",OFFSET('Smelter Reference List'!$G$4,$S1305-4,0))</f>
        <v/>
      </c>
      <c r="I1305" s="248" t="str">
        <f ca="1">IF(ISERROR($S1305),"",OFFSET('Smelter Reference List'!$H$4,$S1305-4,0))</f>
        <v/>
      </c>
      <c r="J1305" s="248" t="str">
        <f ca="1">IF(ISERROR($S1305),"",OFFSET('Smelter Reference List'!$I$4,$S1305-4,0))</f>
        <v/>
      </c>
      <c r="K1305" s="245"/>
      <c r="L1305" s="245"/>
      <c r="M1305" s="245"/>
      <c r="N1305" s="245"/>
      <c r="O1305" s="245"/>
      <c r="P1305" s="245"/>
      <c r="Q1305" s="246"/>
      <c r="R1305" s="233"/>
      <c r="S1305" s="234" t="e">
        <f>IF(C1305="",NA(),MATCH($B1305&amp;$C1305,'Smelter Reference List'!$J:$J,0))</f>
        <v>#N/A</v>
      </c>
      <c r="T1305" s="235"/>
      <c r="U1305" s="235">
        <f t="shared" ca="1" si="42"/>
        <v>0</v>
      </c>
      <c r="V1305" s="235"/>
      <c r="W1305" s="235"/>
      <c r="Y1305" s="228" t="str">
        <f t="shared" si="43"/>
        <v/>
      </c>
    </row>
    <row r="1306" spans="1:25" s="228" customFormat="1" ht="20.25">
      <c r="A1306" s="257"/>
      <c r="B1306" s="232" t="str">
        <f>IF(LEN(A1306)=0,"",INDEX('Smelter Reference List'!$A:$A,MATCH($A1306,'Smelter Reference List'!$E:$E,0)))</f>
        <v/>
      </c>
      <c r="C1306" s="297" t="str">
        <f>IF(LEN(A1306)=0,"",INDEX('Smelter Reference List'!$C:$C,MATCH($A1306,'Smelter Reference List'!$E:$E,0)))</f>
        <v/>
      </c>
      <c r="D1306" s="161" t="str">
        <f ca="1">IF(ISERROR($S1306),"",OFFSET('Smelter Reference List'!$C$4,$S1306-4,0)&amp;"")</f>
        <v/>
      </c>
      <c r="E1306" s="161" t="str">
        <f ca="1">IF(ISERROR($S1306),"",OFFSET('Smelter Reference List'!$D$4,$S1306-4,0)&amp;"")</f>
        <v/>
      </c>
      <c r="F1306" s="161" t="str">
        <f ca="1">IF(ISERROR($S1306),"",OFFSET('Smelter Reference List'!$E$4,$S1306-4,0))</f>
        <v/>
      </c>
      <c r="G1306" s="161" t="str">
        <f ca="1">IF(C1306=$U$4,"Enter smelter details", IF(ISERROR($S1306),"",OFFSET('Smelter Reference List'!$F$4,$S1306-4,0)))</f>
        <v/>
      </c>
      <c r="H1306" s="247" t="str">
        <f ca="1">IF(ISERROR($S1306),"",OFFSET('Smelter Reference List'!$G$4,$S1306-4,0))</f>
        <v/>
      </c>
      <c r="I1306" s="248" t="str">
        <f ca="1">IF(ISERROR($S1306),"",OFFSET('Smelter Reference List'!$H$4,$S1306-4,0))</f>
        <v/>
      </c>
      <c r="J1306" s="248" t="str">
        <f ca="1">IF(ISERROR($S1306),"",OFFSET('Smelter Reference List'!$I$4,$S1306-4,0))</f>
        <v/>
      </c>
      <c r="K1306" s="245"/>
      <c r="L1306" s="245"/>
      <c r="M1306" s="245"/>
      <c r="N1306" s="245"/>
      <c r="O1306" s="245"/>
      <c r="P1306" s="245"/>
      <c r="Q1306" s="246"/>
      <c r="R1306" s="233"/>
      <c r="S1306" s="234" t="e">
        <f>IF(C1306="",NA(),MATCH($B1306&amp;$C1306,'Smelter Reference List'!$J:$J,0))</f>
        <v>#N/A</v>
      </c>
      <c r="T1306" s="235"/>
      <c r="U1306" s="235">
        <f t="shared" ca="1" si="42"/>
        <v>0</v>
      </c>
      <c r="V1306" s="235"/>
      <c r="W1306" s="235"/>
      <c r="Y1306" s="228" t="str">
        <f t="shared" si="43"/>
        <v/>
      </c>
    </row>
    <row r="1307" spans="1:25" s="228" customFormat="1" ht="20.25">
      <c r="A1307" s="257"/>
      <c r="B1307" s="232" t="str">
        <f>IF(LEN(A1307)=0,"",INDEX('Smelter Reference List'!$A:$A,MATCH($A1307,'Smelter Reference List'!$E:$E,0)))</f>
        <v/>
      </c>
      <c r="C1307" s="297" t="str">
        <f>IF(LEN(A1307)=0,"",INDEX('Smelter Reference List'!$C:$C,MATCH($A1307,'Smelter Reference List'!$E:$E,0)))</f>
        <v/>
      </c>
      <c r="D1307" s="161" t="str">
        <f ca="1">IF(ISERROR($S1307),"",OFFSET('Smelter Reference List'!$C$4,$S1307-4,0)&amp;"")</f>
        <v/>
      </c>
      <c r="E1307" s="161" t="str">
        <f ca="1">IF(ISERROR($S1307),"",OFFSET('Smelter Reference List'!$D$4,$S1307-4,0)&amp;"")</f>
        <v/>
      </c>
      <c r="F1307" s="161" t="str">
        <f ca="1">IF(ISERROR($S1307),"",OFFSET('Smelter Reference List'!$E$4,$S1307-4,0))</f>
        <v/>
      </c>
      <c r="G1307" s="161" t="str">
        <f ca="1">IF(C1307=$U$4,"Enter smelter details", IF(ISERROR($S1307),"",OFFSET('Smelter Reference List'!$F$4,$S1307-4,0)))</f>
        <v/>
      </c>
      <c r="H1307" s="247" t="str">
        <f ca="1">IF(ISERROR($S1307),"",OFFSET('Smelter Reference List'!$G$4,$S1307-4,0))</f>
        <v/>
      </c>
      <c r="I1307" s="248" t="str">
        <f ca="1">IF(ISERROR($S1307),"",OFFSET('Smelter Reference List'!$H$4,$S1307-4,0))</f>
        <v/>
      </c>
      <c r="J1307" s="248" t="str">
        <f ca="1">IF(ISERROR($S1307),"",OFFSET('Smelter Reference List'!$I$4,$S1307-4,0))</f>
        <v/>
      </c>
      <c r="K1307" s="245"/>
      <c r="L1307" s="245"/>
      <c r="M1307" s="245"/>
      <c r="N1307" s="245"/>
      <c r="O1307" s="245"/>
      <c r="P1307" s="245"/>
      <c r="Q1307" s="246"/>
      <c r="R1307" s="233"/>
      <c r="S1307" s="234" t="e">
        <f>IF(C1307="",NA(),MATCH($B1307&amp;$C1307,'Smelter Reference List'!$J:$J,0))</f>
        <v>#N/A</v>
      </c>
      <c r="T1307" s="235"/>
      <c r="U1307" s="235">
        <f t="shared" ca="1" si="42"/>
        <v>0</v>
      </c>
      <c r="V1307" s="235"/>
      <c r="W1307" s="235"/>
      <c r="Y1307" s="228" t="str">
        <f t="shared" si="43"/>
        <v/>
      </c>
    </row>
    <row r="1308" spans="1:25" s="228" customFormat="1" ht="20.25">
      <c r="A1308" s="257"/>
      <c r="B1308" s="232" t="str">
        <f>IF(LEN(A1308)=0,"",INDEX('Smelter Reference List'!$A:$A,MATCH($A1308,'Smelter Reference List'!$E:$E,0)))</f>
        <v/>
      </c>
      <c r="C1308" s="297" t="str">
        <f>IF(LEN(A1308)=0,"",INDEX('Smelter Reference List'!$C:$C,MATCH($A1308,'Smelter Reference List'!$E:$E,0)))</f>
        <v/>
      </c>
      <c r="D1308" s="161" t="str">
        <f ca="1">IF(ISERROR($S1308),"",OFFSET('Smelter Reference List'!$C$4,$S1308-4,0)&amp;"")</f>
        <v/>
      </c>
      <c r="E1308" s="161" t="str">
        <f ca="1">IF(ISERROR($S1308),"",OFFSET('Smelter Reference List'!$D$4,$S1308-4,0)&amp;"")</f>
        <v/>
      </c>
      <c r="F1308" s="161" t="str">
        <f ca="1">IF(ISERROR($S1308),"",OFFSET('Smelter Reference List'!$E$4,$S1308-4,0))</f>
        <v/>
      </c>
      <c r="G1308" s="161" t="str">
        <f ca="1">IF(C1308=$U$4,"Enter smelter details", IF(ISERROR($S1308),"",OFFSET('Smelter Reference List'!$F$4,$S1308-4,0)))</f>
        <v/>
      </c>
      <c r="H1308" s="247" t="str">
        <f ca="1">IF(ISERROR($S1308),"",OFFSET('Smelter Reference List'!$G$4,$S1308-4,0))</f>
        <v/>
      </c>
      <c r="I1308" s="248" t="str">
        <f ca="1">IF(ISERROR($S1308),"",OFFSET('Smelter Reference List'!$H$4,$S1308-4,0))</f>
        <v/>
      </c>
      <c r="J1308" s="248" t="str">
        <f ca="1">IF(ISERROR($S1308),"",OFFSET('Smelter Reference List'!$I$4,$S1308-4,0))</f>
        <v/>
      </c>
      <c r="K1308" s="245"/>
      <c r="L1308" s="245"/>
      <c r="M1308" s="245"/>
      <c r="N1308" s="245"/>
      <c r="O1308" s="245"/>
      <c r="P1308" s="245"/>
      <c r="Q1308" s="246"/>
      <c r="R1308" s="233"/>
      <c r="S1308" s="234" t="e">
        <f>IF(C1308="",NA(),MATCH($B1308&amp;$C1308,'Smelter Reference List'!$J:$J,0))</f>
        <v>#N/A</v>
      </c>
      <c r="T1308" s="235"/>
      <c r="U1308" s="235">
        <f t="shared" ca="1" si="42"/>
        <v>0</v>
      </c>
      <c r="V1308" s="235"/>
      <c r="W1308" s="235"/>
      <c r="Y1308" s="228" t="str">
        <f t="shared" si="43"/>
        <v/>
      </c>
    </row>
    <row r="1309" spans="1:25" s="228" customFormat="1" ht="20.25">
      <c r="A1309" s="257"/>
      <c r="B1309" s="232" t="str">
        <f>IF(LEN(A1309)=0,"",INDEX('Smelter Reference List'!$A:$A,MATCH($A1309,'Smelter Reference List'!$E:$E,0)))</f>
        <v/>
      </c>
      <c r="C1309" s="297" t="str">
        <f>IF(LEN(A1309)=0,"",INDEX('Smelter Reference List'!$C:$C,MATCH($A1309,'Smelter Reference List'!$E:$E,0)))</f>
        <v/>
      </c>
      <c r="D1309" s="161" t="str">
        <f ca="1">IF(ISERROR($S1309),"",OFFSET('Smelter Reference List'!$C$4,$S1309-4,0)&amp;"")</f>
        <v/>
      </c>
      <c r="E1309" s="161" t="str">
        <f ca="1">IF(ISERROR($S1309),"",OFFSET('Smelter Reference List'!$D$4,$S1309-4,0)&amp;"")</f>
        <v/>
      </c>
      <c r="F1309" s="161" t="str">
        <f ca="1">IF(ISERROR($S1309),"",OFFSET('Smelter Reference List'!$E$4,$S1309-4,0))</f>
        <v/>
      </c>
      <c r="G1309" s="161" t="str">
        <f ca="1">IF(C1309=$U$4,"Enter smelter details", IF(ISERROR($S1309),"",OFFSET('Smelter Reference List'!$F$4,$S1309-4,0)))</f>
        <v/>
      </c>
      <c r="H1309" s="247" t="str">
        <f ca="1">IF(ISERROR($S1309),"",OFFSET('Smelter Reference List'!$G$4,$S1309-4,0))</f>
        <v/>
      </c>
      <c r="I1309" s="248" t="str">
        <f ca="1">IF(ISERROR($S1309),"",OFFSET('Smelter Reference List'!$H$4,$S1309-4,0))</f>
        <v/>
      </c>
      <c r="J1309" s="248" t="str">
        <f ca="1">IF(ISERROR($S1309),"",OFFSET('Smelter Reference List'!$I$4,$S1309-4,0))</f>
        <v/>
      </c>
      <c r="K1309" s="245"/>
      <c r="L1309" s="245"/>
      <c r="M1309" s="245"/>
      <c r="N1309" s="245"/>
      <c r="O1309" s="245"/>
      <c r="P1309" s="245"/>
      <c r="Q1309" s="246"/>
      <c r="R1309" s="233"/>
      <c r="S1309" s="234" t="e">
        <f>IF(C1309="",NA(),MATCH($B1309&amp;$C1309,'Smelter Reference List'!$J:$J,0))</f>
        <v>#N/A</v>
      </c>
      <c r="T1309" s="235"/>
      <c r="U1309" s="235">
        <f t="shared" ca="1" si="42"/>
        <v>0</v>
      </c>
      <c r="V1309" s="235"/>
      <c r="W1309" s="235"/>
      <c r="Y1309" s="228" t="str">
        <f t="shared" si="43"/>
        <v/>
      </c>
    </row>
    <row r="1310" spans="1:25" s="228" customFormat="1" ht="20.25">
      <c r="A1310" s="257"/>
      <c r="B1310" s="232" t="str">
        <f>IF(LEN(A1310)=0,"",INDEX('Smelter Reference List'!$A:$A,MATCH($A1310,'Smelter Reference List'!$E:$E,0)))</f>
        <v/>
      </c>
      <c r="C1310" s="297" t="str">
        <f>IF(LEN(A1310)=0,"",INDEX('Smelter Reference List'!$C:$C,MATCH($A1310,'Smelter Reference List'!$E:$E,0)))</f>
        <v/>
      </c>
      <c r="D1310" s="161" t="str">
        <f ca="1">IF(ISERROR($S1310),"",OFFSET('Smelter Reference List'!$C$4,$S1310-4,0)&amp;"")</f>
        <v/>
      </c>
      <c r="E1310" s="161" t="str">
        <f ca="1">IF(ISERROR($S1310),"",OFFSET('Smelter Reference List'!$D$4,$S1310-4,0)&amp;"")</f>
        <v/>
      </c>
      <c r="F1310" s="161" t="str">
        <f ca="1">IF(ISERROR($S1310),"",OFFSET('Smelter Reference List'!$E$4,$S1310-4,0))</f>
        <v/>
      </c>
      <c r="G1310" s="161" t="str">
        <f ca="1">IF(C1310=$U$4,"Enter smelter details", IF(ISERROR($S1310),"",OFFSET('Smelter Reference List'!$F$4,$S1310-4,0)))</f>
        <v/>
      </c>
      <c r="H1310" s="247" t="str">
        <f ca="1">IF(ISERROR($S1310),"",OFFSET('Smelter Reference List'!$G$4,$S1310-4,0))</f>
        <v/>
      </c>
      <c r="I1310" s="248" t="str">
        <f ca="1">IF(ISERROR($S1310),"",OFFSET('Smelter Reference List'!$H$4,$S1310-4,0))</f>
        <v/>
      </c>
      <c r="J1310" s="248" t="str">
        <f ca="1">IF(ISERROR($S1310),"",OFFSET('Smelter Reference List'!$I$4,$S1310-4,0))</f>
        <v/>
      </c>
      <c r="K1310" s="245"/>
      <c r="L1310" s="245"/>
      <c r="M1310" s="245"/>
      <c r="N1310" s="245"/>
      <c r="O1310" s="245"/>
      <c r="P1310" s="245"/>
      <c r="Q1310" s="246"/>
      <c r="R1310" s="233"/>
      <c r="S1310" s="234" t="e">
        <f>IF(C1310="",NA(),MATCH($B1310&amp;$C1310,'Smelter Reference List'!$J:$J,0))</f>
        <v>#N/A</v>
      </c>
      <c r="T1310" s="235"/>
      <c r="U1310" s="235">
        <f t="shared" ca="1" si="42"/>
        <v>0</v>
      </c>
      <c r="V1310" s="235"/>
      <c r="W1310" s="235"/>
      <c r="Y1310" s="228" t="str">
        <f t="shared" si="43"/>
        <v/>
      </c>
    </row>
    <row r="1311" spans="1:25" s="228" customFormat="1" ht="20.25">
      <c r="A1311" s="257"/>
      <c r="B1311" s="232" t="str">
        <f>IF(LEN(A1311)=0,"",INDEX('Smelter Reference List'!$A:$A,MATCH($A1311,'Smelter Reference List'!$E:$E,0)))</f>
        <v/>
      </c>
      <c r="C1311" s="297" t="str">
        <f>IF(LEN(A1311)=0,"",INDEX('Smelter Reference List'!$C:$C,MATCH($A1311,'Smelter Reference List'!$E:$E,0)))</f>
        <v/>
      </c>
      <c r="D1311" s="161" t="str">
        <f ca="1">IF(ISERROR($S1311),"",OFFSET('Smelter Reference List'!$C$4,$S1311-4,0)&amp;"")</f>
        <v/>
      </c>
      <c r="E1311" s="161" t="str">
        <f ca="1">IF(ISERROR($S1311),"",OFFSET('Smelter Reference List'!$D$4,$S1311-4,0)&amp;"")</f>
        <v/>
      </c>
      <c r="F1311" s="161" t="str">
        <f ca="1">IF(ISERROR($S1311),"",OFFSET('Smelter Reference List'!$E$4,$S1311-4,0))</f>
        <v/>
      </c>
      <c r="G1311" s="161" t="str">
        <f ca="1">IF(C1311=$U$4,"Enter smelter details", IF(ISERROR($S1311),"",OFFSET('Smelter Reference List'!$F$4,$S1311-4,0)))</f>
        <v/>
      </c>
      <c r="H1311" s="247" t="str">
        <f ca="1">IF(ISERROR($S1311),"",OFFSET('Smelter Reference List'!$G$4,$S1311-4,0))</f>
        <v/>
      </c>
      <c r="I1311" s="248" t="str">
        <f ca="1">IF(ISERROR($S1311),"",OFFSET('Smelter Reference List'!$H$4,$S1311-4,0))</f>
        <v/>
      </c>
      <c r="J1311" s="248" t="str">
        <f ca="1">IF(ISERROR($S1311),"",OFFSET('Smelter Reference List'!$I$4,$S1311-4,0))</f>
        <v/>
      </c>
      <c r="K1311" s="245"/>
      <c r="L1311" s="245"/>
      <c r="M1311" s="245"/>
      <c r="N1311" s="245"/>
      <c r="O1311" s="245"/>
      <c r="P1311" s="245"/>
      <c r="Q1311" s="246"/>
      <c r="R1311" s="233"/>
      <c r="S1311" s="234" t="e">
        <f>IF(C1311="",NA(),MATCH($B1311&amp;$C1311,'Smelter Reference List'!$J:$J,0))</f>
        <v>#N/A</v>
      </c>
      <c r="T1311" s="235"/>
      <c r="U1311" s="235">
        <f t="shared" ca="1" si="42"/>
        <v>0</v>
      </c>
      <c r="V1311" s="235"/>
      <c r="W1311" s="235"/>
      <c r="Y1311" s="228" t="str">
        <f t="shared" si="43"/>
        <v/>
      </c>
    </row>
    <row r="1312" spans="1:25" s="228" customFormat="1" ht="20.25">
      <c r="A1312" s="257"/>
      <c r="B1312" s="232" t="str">
        <f>IF(LEN(A1312)=0,"",INDEX('Smelter Reference List'!$A:$A,MATCH($A1312,'Smelter Reference List'!$E:$E,0)))</f>
        <v/>
      </c>
      <c r="C1312" s="297" t="str">
        <f>IF(LEN(A1312)=0,"",INDEX('Smelter Reference List'!$C:$C,MATCH($A1312,'Smelter Reference List'!$E:$E,0)))</f>
        <v/>
      </c>
      <c r="D1312" s="161" t="str">
        <f ca="1">IF(ISERROR($S1312),"",OFFSET('Smelter Reference List'!$C$4,$S1312-4,0)&amp;"")</f>
        <v/>
      </c>
      <c r="E1312" s="161" t="str">
        <f ca="1">IF(ISERROR($S1312),"",OFFSET('Smelter Reference List'!$D$4,$S1312-4,0)&amp;"")</f>
        <v/>
      </c>
      <c r="F1312" s="161" t="str">
        <f ca="1">IF(ISERROR($S1312),"",OFFSET('Smelter Reference List'!$E$4,$S1312-4,0))</f>
        <v/>
      </c>
      <c r="G1312" s="161" t="str">
        <f ca="1">IF(C1312=$U$4,"Enter smelter details", IF(ISERROR($S1312),"",OFFSET('Smelter Reference List'!$F$4,$S1312-4,0)))</f>
        <v/>
      </c>
      <c r="H1312" s="247" t="str">
        <f ca="1">IF(ISERROR($S1312),"",OFFSET('Smelter Reference List'!$G$4,$S1312-4,0))</f>
        <v/>
      </c>
      <c r="I1312" s="248" t="str">
        <f ca="1">IF(ISERROR($S1312),"",OFFSET('Smelter Reference List'!$H$4,$S1312-4,0))</f>
        <v/>
      </c>
      <c r="J1312" s="248" t="str">
        <f ca="1">IF(ISERROR($S1312),"",OFFSET('Smelter Reference List'!$I$4,$S1312-4,0))</f>
        <v/>
      </c>
      <c r="K1312" s="245"/>
      <c r="L1312" s="245"/>
      <c r="M1312" s="245"/>
      <c r="N1312" s="245"/>
      <c r="O1312" s="245"/>
      <c r="P1312" s="245"/>
      <c r="Q1312" s="246"/>
      <c r="R1312" s="233"/>
      <c r="S1312" s="234" t="e">
        <f>IF(C1312="",NA(),MATCH($B1312&amp;$C1312,'Smelter Reference List'!$J:$J,0))</f>
        <v>#N/A</v>
      </c>
      <c r="T1312" s="235"/>
      <c r="U1312" s="235">
        <f t="shared" ca="1" si="42"/>
        <v>0</v>
      </c>
      <c r="V1312" s="235"/>
      <c r="W1312" s="235"/>
      <c r="Y1312" s="228" t="str">
        <f t="shared" si="43"/>
        <v/>
      </c>
    </row>
    <row r="1313" spans="1:25" s="228" customFormat="1" ht="20.25">
      <c r="A1313" s="257"/>
      <c r="B1313" s="232" t="str">
        <f>IF(LEN(A1313)=0,"",INDEX('Smelter Reference List'!$A:$A,MATCH($A1313,'Smelter Reference List'!$E:$E,0)))</f>
        <v/>
      </c>
      <c r="C1313" s="297" t="str">
        <f>IF(LEN(A1313)=0,"",INDEX('Smelter Reference List'!$C:$C,MATCH($A1313,'Smelter Reference List'!$E:$E,0)))</f>
        <v/>
      </c>
      <c r="D1313" s="161" t="str">
        <f ca="1">IF(ISERROR($S1313),"",OFFSET('Smelter Reference List'!$C$4,$S1313-4,0)&amp;"")</f>
        <v/>
      </c>
      <c r="E1313" s="161" t="str">
        <f ca="1">IF(ISERROR($S1313),"",OFFSET('Smelter Reference List'!$D$4,$S1313-4,0)&amp;"")</f>
        <v/>
      </c>
      <c r="F1313" s="161" t="str">
        <f ca="1">IF(ISERROR($S1313),"",OFFSET('Smelter Reference List'!$E$4,$S1313-4,0))</f>
        <v/>
      </c>
      <c r="G1313" s="161" t="str">
        <f ca="1">IF(C1313=$U$4,"Enter smelter details", IF(ISERROR($S1313),"",OFFSET('Smelter Reference List'!$F$4,$S1313-4,0)))</f>
        <v/>
      </c>
      <c r="H1313" s="247" t="str">
        <f ca="1">IF(ISERROR($S1313),"",OFFSET('Smelter Reference List'!$G$4,$S1313-4,0))</f>
        <v/>
      </c>
      <c r="I1313" s="248" t="str">
        <f ca="1">IF(ISERROR($S1313),"",OFFSET('Smelter Reference List'!$H$4,$S1313-4,0))</f>
        <v/>
      </c>
      <c r="J1313" s="248" t="str">
        <f ca="1">IF(ISERROR($S1313),"",OFFSET('Smelter Reference List'!$I$4,$S1313-4,0))</f>
        <v/>
      </c>
      <c r="K1313" s="245"/>
      <c r="L1313" s="245"/>
      <c r="M1313" s="245"/>
      <c r="N1313" s="245"/>
      <c r="O1313" s="245"/>
      <c r="P1313" s="245"/>
      <c r="Q1313" s="246"/>
      <c r="R1313" s="233"/>
      <c r="S1313" s="234" t="e">
        <f>IF(C1313="",NA(),MATCH($B1313&amp;$C1313,'Smelter Reference List'!$J:$J,0))</f>
        <v>#N/A</v>
      </c>
      <c r="T1313" s="235"/>
      <c r="U1313" s="235">
        <f t="shared" ca="1" si="42"/>
        <v>0</v>
      </c>
      <c r="V1313" s="235"/>
      <c r="W1313" s="235"/>
      <c r="Y1313" s="228" t="str">
        <f t="shared" si="43"/>
        <v/>
      </c>
    </row>
    <row r="1314" spans="1:25" s="228" customFormat="1" ht="20.25">
      <c r="A1314" s="257"/>
      <c r="B1314" s="232" t="str">
        <f>IF(LEN(A1314)=0,"",INDEX('Smelter Reference List'!$A:$A,MATCH($A1314,'Smelter Reference List'!$E:$E,0)))</f>
        <v/>
      </c>
      <c r="C1314" s="297" t="str">
        <f>IF(LEN(A1314)=0,"",INDEX('Smelter Reference List'!$C:$C,MATCH($A1314,'Smelter Reference List'!$E:$E,0)))</f>
        <v/>
      </c>
      <c r="D1314" s="161" t="str">
        <f ca="1">IF(ISERROR($S1314),"",OFFSET('Smelter Reference List'!$C$4,$S1314-4,0)&amp;"")</f>
        <v/>
      </c>
      <c r="E1314" s="161" t="str">
        <f ca="1">IF(ISERROR($S1314),"",OFFSET('Smelter Reference List'!$D$4,$S1314-4,0)&amp;"")</f>
        <v/>
      </c>
      <c r="F1314" s="161" t="str">
        <f ca="1">IF(ISERROR($S1314),"",OFFSET('Smelter Reference List'!$E$4,$S1314-4,0))</f>
        <v/>
      </c>
      <c r="G1314" s="161" t="str">
        <f ca="1">IF(C1314=$U$4,"Enter smelter details", IF(ISERROR($S1314),"",OFFSET('Smelter Reference List'!$F$4,$S1314-4,0)))</f>
        <v/>
      </c>
      <c r="H1314" s="247" t="str">
        <f ca="1">IF(ISERROR($S1314),"",OFFSET('Smelter Reference List'!$G$4,$S1314-4,0))</f>
        <v/>
      </c>
      <c r="I1314" s="248" t="str">
        <f ca="1">IF(ISERROR($S1314),"",OFFSET('Smelter Reference List'!$H$4,$S1314-4,0))</f>
        <v/>
      </c>
      <c r="J1314" s="248" t="str">
        <f ca="1">IF(ISERROR($S1314),"",OFFSET('Smelter Reference List'!$I$4,$S1314-4,0))</f>
        <v/>
      </c>
      <c r="K1314" s="245"/>
      <c r="L1314" s="245"/>
      <c r="M1314" s="245"/>
      <c r="N1314" s="245"/>
      <c r="O1314" s="245"/>
      <c r="P1314" s="245"/>
      <c r="Q1314" s="246"/>
      <c r="R1314" s="233"/>
      <c r="S1314" s="234" t="e">
        <f>IF(C1314="",NA(),MATCH($B1314&amp;$C1314,'Smelter Reference List'!$J:$J,0))</f>
        <v>#N/A</v>
      </c>
      <c r="T1314" s="235"/>
      <c r="U1314" s="235">
        <f t="shared" ca="1" si="42"/>
        <v>0</v>
      </c>
      <c r="V1314" s="235"/>
      <c r="W1314" s="235"/>
      <c r="Y1314" s="228" t="str">
        <f t="shared" si="43"/>
        <v/>
      </c>
    </row>
    <row r="1315" spans="1:25" s="228" customFormat="1" ht="20.25">
      <c r="A1315" s="257"/>
      <c r="B1315" s="232" t="str">
        <f>IF(LEN(A1315)=0,"",INDEX('Smelter Reference List'!$A:$A,MATCH($A1315,'Smelter Reference List'!$E:$E,0)))</f>
        <v/>
      </c>
      <c r="C1315" s="297" t="str">
        <f>IF(LEN(A1315)=0,"",INDEX('Smelter Reference List'!$C:$C,MATCH($A1315,'Smelter Reference List'!$E:$E,0)))</f>
        <v/>
      </c>
      <c r="D1315" s="161" t="str">
        <f ca="1">IF(ISERROR($S1315),"",OFFSET('Smelter Reference List'!$C$4,$S1315-4,0)&amp;"")</f>
        <v/>
      </c>
      <c r="E1315" s="161" t="str">
        <f ca="1">IF(ISERROR($S1315),"",OFFSET('Smelter Reference List'!$D$4,$S1315-4,0)&amp;"")</f>
        <v/>
      </c>
      <c r="F1315" s="161" t="str">
        <f ca="1">IF(ISERROR($S1315),"",OFFSET('Smelter Reference List'!$E$4,$S1315-4,0))</f>
        <v/>
      </c>
      <c r="G1315" s="161" t="str">
        <f ca="1">IF(C1315=$U$4,"Enter smelter details", IF(ISERROR($S1315),"",OFFSET('Smelter Reference List'!$F$4,$S1315-4,0)))</f>
        <v/>
      </c>
      <c r="H1315" s="247" t="str">
        <f ca="1">IF(ISERROR($S1315),"",OFFSET('Smelter Reference List'!$G$4,$S1315-4,0))</f>
        <v/>
      </c>
      <c r="I1315" s="248" t="str">
        <f ca="1">IF(ISERROR($S1315),"",OFFSET('Smelter Reference List'!$H$4,$S1315-4,0))</f>
        <v/>
      </c>
      <c r="J1315" s="248" t="str">
        <f ca="1">IF(ISERROR($S1315),"",OFFSET('Smelter Reference List'!$I$4,$S1315-4,0))</f>
        <v/>
      </c>
      <c r="K1315" s="245"/>
      <c r="L1315" s="245"/>
      <c r="M1315" s="245"/>
      <c r="N1315" s="245"/>
      <c r="O1315" s="245"/>
      <c r="P1315" s="245"/>
      <c r="Q1315" s="246"/>
      <c r="R1315" s="233"/>
      <c r="S1315" s="234" t="e">
        <f>IF(C1315="",NA(),MATCH($B1315&amp;$C1315,'Smelter Reference List'!$J:$J,0))</f>
        <v>#N/A</v>
      </c>
      <c r="T1315" s="235"/>
      <c r="U1315" s="235">
        <f t="shared" ca="1" si="42"/>
        <v>0</v>
      </c>
      <c r="V1315" s="235"/>
      <c r="W1315" s="235"/>
      <c r="Y1315" s="228" t="str">
        <f t="shared" si="43"/>
        <v/>
      </c>
    </row>
    <row r="1316" spans="1:25" s="228" customFormat="1" ht="20.25">
      <c r="A1316" s="257"/>
      <c r="B1316" s="232" t="str">
        <f>IF(LEN(A1316)=0,"",INDEX('Smelter Reference List'!$A:$A,MATCH($A1316,'Smelter Reference List'!$E:$E,0)))</f>
        <v/>
      </c>
      <c r="C1316" s="297" t="str">
        <f>IF(LEN(A1316)=0,"",INDEX('Smelter Reference List'!$C:$C,MATCH($A1316,'Smelter Reference List'!$E:$E,0)))</f>
        <v/>
      </c>
      <c r="D1316" s="161" t="str">
        <f ca="1">IF(ISERROR($S1316),"",OFFSET('Smelter Reference List'!$C$4,$S1316-4,0)&amp;"")</f>
        <v/>
      </c>
      <c r="E1316" s="161" t="str">
        <f ca="1">IF(ISERROR($S1316),"",OFFSET('Smelter Reference List'!$D$4,$S1316-4,0)&amp;"")</f>
        <v/>
      </c>
      <c r="F1316" s="161" t="str">
        <f ca="1">IF(ISERROR($S1316),"",OFFSET('Smelter Reference List'!$E$4,$S1316-4,0))</f>
        <v/>
      </c>
      <c r="G1316" s="161" t="str">
        <f ca="1">IF(C1316=$U$4,"Enter smelter details", IF(ISERROR($S1316),"",OFFSET('Smelter Reference List'!$F$4,$S1316-4,0)))</f>
        <v/>
      </c>
      <c r="H1316" s="247" t="str">
        <f ca="1">IF(ISERROR($S1316),"",OFFSET('Smelter Reference List'!$G$4,$S1316-4,0))</f>
        <v/>
      </c>
      <c r="I1316" s="248" t="str">
        <f ca="1">IF(ISERROR($S1316),"",OFFSET('Smelter Reference List'!$H$4,$S1316-4,0))</f>
        <v/>
      </c>
      <c r="J1316" s="248" t="str">
        <f ca="1">IF(ISERROR($S1316),"",OFFSET('Smelter Reference List'!$I$4,$S1316-4,0))</f>
        <v/>
      </c>
      <c r="K1316" s="245"/>
      <c r="L1316" s="245"/>
      <c r="M1316" s="245"/>
      <c r="N1316" s="245"/>
      <c r="O1316" s="245"/>
      <c r="P1316" s="245"/>
      <c r="Q1316" s="246"/>
      <c r="R1316" s="233"/>
      <c r="S1316" s="234" t="e">
        <f>IF(C1316="",NA(),MATCH($B1316&amp;$C1316,'Smelter Reference List'!$J:$J,0))</f>
        <v>#N/A</v>
      </c>
      <c r="T1316" s="235"/>
      <c r="U1316" s="235">
        <f t="shared" ca="1" si="42"/>
        <v>0</v>
      </c>
      <c r="V1316" s="235"/>
      <c r="W1316" s="235"/>
      <c r="Y1316" s="228" t="str">
        <f t="shared" si="43"/>
        <v/>
      </c>
    </row>
    <row r="1317" spans="1:25" s="228" customFormat="1" ht="20.25">
      <c r="A1317" s="257"/>
      <c r="B1317" s="232" t="str">
        <f>IF(LEN(A1317)=0,"",INDEX('Smelter Reference List'!$A:$A,MATCH($A1317,'Smelter Reference List'!$E:$E,0)))</f>
        <v/>
      </c>
      <c r="C1317" s="297" t="str">
        <f>IF(LEN(A1317)=0,"",INDEX('Smelter Reference List'!$C:$C,MATCH($A1317,'Smelter Reference List'!$E:$E,0)))</f>
        <v/>
      </c>
      <c r="D1317" s="161" t="str">
        <f ca="1">IF(ISERROR($S1317),"",OFFSET('Smelter Reference List'!$C$4,$S1317-4,0)&amp;"")</f>
        <v/>
      </c>
      <c r="E1317" s="161" t="str">
        <f ca="1">IF(ISERROR($S1317),"",OFFSET('Smelter Reference List'!$D$4,$S1317-4,0)&amp;"")</f>
        <v/>
      </c>
      <c r="F1317" s="161" t="str">
        <f ca="1">IF(ISERROR($S1317),"",OFFSET('Smelter Reference List'!$E$4,$S1317-4,0))</f>
        <v/>
      </c>
      <c r="G1317" s="161" t="str">
        <f ca="1">IF(C1317=$U$4,"Enter smelter details", IF(ISERROR($S1317),"",OFFSET('Smelter Reference List'!$F$4,$S1317-4,0)))</f>
        <v/>
      </c>
      <c r="H1317" s="247" t="str">
        <f ca="1">IF(ISERROR($S1317),"",OFFSET('Smelter Reference List'!$G$4,$S1317-4,0))</f>
        <v/>
      </c>
      <c r="I1317" s="248" t="str">
        <f ca="1">IF(ISERROR($S1317),"",OFFSET('Smelter Reference List'!$H$4,$S1317-4,0))</f>
        <v/>
      </c>
      <c r="J1317" s="248" t="str">
        <f ca="1">IF(ISERROR($S1317),"",OFFSET('Smelter Reference List'!$I$4,$S1317-4,0))</f>
        <v/>
      </c>
      <c r="K1317" s="245"/>
      <c r="L1317" s="245"/>
      <c r="M1317" s="245"/>
      <c r="N1317" s="245"/>
      <c r="O1317" s="245"/>
      <c r="P1317" s="245"/>
      <c r="Q1317" s="246"/>
      <c r="R1317" s="233"/>
      <c r="S1317" s="234" t="e">
        <f>IF(C1317="",NA(),MATCH($B1317&amp;$C1317,'Smelter Reference List'!$J:$J,0))</f>
        <v>#N/A</v>
      </c>
      <c r="T1317" s="235"/>
      <c r="U1317" s="235">
        <f t="shared" ca="1" si="42"/>
        <v>0</v>
      </c>
      <c r="V1317" s="235"/>
      <c r="W1317" s="235"/>
      <c r="Y1317" s="228" t="str">
        <f t="shared" si="43"/>
        <v/>
      </c>
    </row>
    <row r="1318" spans="1:25" s="228" customFormat="1" ht="20.25">
      <c r="A1318" s="257"/>
      <c r="B1318" s="232" t="str">
        <f>IF(LEN(A1318)=0,"",INDEX('Smelter Reference List'!$A:$A,MATCH($A1318,'Smelter Reference List'!$E:$E,0)))</f>
        <v/>
      </c>
      <c r="C1318" s="297" t="str">
        <f>IF(LEN(A1318)=0,"",INDEX('Smelter Reference List'!$C:$C,MATCH($A1318,'Smelter Reference List'!$E:$E,0)))</f>
        <v/>
      </c>
      <c r="D1318" s="161" t="str">
        <f ca="1">IF(ISERROR($S1318),"",OFFSET('Smelter Reference List'!$C$4,$S1318-4,0)&amp;"")</f>
        <v/>
      </c>
      <c r="E1318" s="161" t="str">
        <f ca="1">IF(ISERROR($S1318),"",OFFSET('Smelter Reference List'!$D$4,$S1318-4,0)&amp;"")</f>
        <v/>
      </c>
      <c r="F1318" s="161" t="str">
        <f ca="1">IF(ISERROR($S1318),"",OFFSET('Smelter Reference List'!$E$4,$S1318-4,0))</f>
        <v/>
      </c>
      <c r="G1318" s="161" t="str">
        <f ca="1">IF(C1318=$U$4,"Enter smelter details", IF(ISERROR($S1318),"",OFFSET('Smelter Reference List'!$F$4,$S1318-4,0)))</f>
        <v/>
      </c>
      <c r="H1318" s="247" t="str">
        <f ca="1">IF(ISERROR($S1318),"",OFFSET('Smelter Reference List'!$G$4,$S1318-4,0))</f>
        <v/>
      </c>
      <c r="I1318" s="248" t="str">
        <f ca="1">IF(ISERROR($S1318),"",OFFSET('Smelter Reference List'!$H$4,$S1318-4,0))</f>
        <v/>
      </c>
      <c r="J1318" s="248" t="str">
        <f ca="1">IF(ISERROR($S1318),"",OFFSET('Smelter Reference List'!$I$4,$S1318-4,0))</f>
        <v/>
      </c>
      <c r="K1318" s="245"/>
      <c r="L1318" s="245"/>
      <c r="M1318" s="245"/>
      <c r="N1318" s="245"/>
      <c r="O1318" s="245"/>
      <c r="P1318" s="245"/>
      <c r="Q1318" s="246"/>
      <c r="R1318" s="233"/>
      <c r="S1318" s="234" t="e">
        <f>IF(C1318="",NA(),MATCH($B1318&amp;$C1318,'Smelter Reference List'!$J:$J,0))</f>
        <v>#N/A</v>
      </c>
      <c r="T1318" s="235"/>
      <c r="U1318" s="235">
        <f t="shared" ca="1" si="42"/>
        <v>0</v>
      </c>
      <c r="V1318" s="235"/>
      <c r="W1318" s="235"/>
      <c r="Y1318" s="228" t="str">
        <f t="shared" si="43"/>
        <v/>
      </c>
    </row>
    <row r="1319" spans="1:25" s="228" customFormat="1" ht="20.25">
      <c r="A1319" s="257"/>
      <c r="B1319" s="232" t="str">
        <f>IF(LEN(A1319)=0,"",INDEX('Smelter Reference List'!$A:$A,MATCH($A1319,'Smelter Reference List'!$E:$E,0)))</f>
        <v/>
      </c>
      <c r="C1319" s="297" t="str">
        <f>IF(LEN(A1319)=0,"",INDEX('Smelter Reference List'!$C:$C,MATCH($A1319,'Smelter Reference List'!$E:$E,0)))</f>
        <v/>
      </c>
      <c r="D1319" s="161" t="str">
        <f ca="1">IF(ISERROR($S1319),"",OFFSET('Smelter Reference List'!$C$4,$S1319-4,0)&amp;"")</f>
        <v/>
      </c>
      <c r="E1319" s="161" t="str">
        <f ca="1">IF(ISERROR($S1319),"",OFFSET('Smelter Reference List'!$D$4,$S1319-4,0)&amp;"")</f>
        <v/>
      </c>
      <c r="F1319" s="161" t="str">
        <f ca="1">IF(ISERROR($S1319),"",OFFSET('Smelter Reference List'!$E$4,$S1319-4,0))</f>
        <v/>
      </c>
      <c r="G1319" s="161" t="str">
        <f ca="1">IF(C1319=$U$4,"Enter smelter details", IF(ISERROR($S1319),"",OFFSET('Smelter Reference List'!$F$4,$S1319-4,0)))</f>
        <v/>
      </c>
      <c r="H1319" s="247" t="str">
        <f ca="1">IF(ISERROR($S1319),"",OFFSET('Smelter Reference List'!$G$4,$S1319-4,0))</f>
        <v/>
      </c>
      <c r="I1319" s="248" t="str">
        <f ca="1">IF(ISERROR($S1319),"",OFFSET('Smelter Reference List'!$H$4,$S1319-4,0))</f>
        <v/>
      </c>
      <c r="J1319" s="248" t="str">
        <f ca="1">IF(ISERROR($S1319),"",OFFSET('Smelter Reference List'!$I$4,$S1319-4,0))</f>
        <v/>
      </c>
      <c r="K1319" s="245"/>
      <c r="L1319" s="245"/>
      <c r="M1319" s="245"/>
      <c r="N1319" s="245"/>
      <c r="O1319" s="245"/>
      <c r="P1319" s="245"/>
      <c r="Q1319" s="246"/>
      <c r="R1319" s="233"/>
      <c r="S1319" s="234" t="e">
        <f>IF(C1319="",NA(),MATCH($B1319&amp;$C1319,'Smelter Reference List'!$J:$J,0))</f>
        <v>#N/A</v>
      </c>
      <c r="T1319" s="235"/>
      <c r="U1319" s="235">
        <f t="shared" ca="1" si="42"/>
        <v>0</v>
      </c>
      <c r="V1319" s="235"/>
      <c r="W1319" s="235"/>
      <c r="Y1319" s="228" t="str">
        <f t="shared" si="43"/>
        <v/>
      </c>
    </row>
    <row r="1320" spans="1:25" s="228" customFormat="1" ht="20.25">
      <c r="A1320" s="257"/>
      <c r="B1320" s="232" t="str">
        <f>IF(LEN(A1320)=0,"",INDEX('Smelter Reference List'!$A:$A,MATCH($A1320,'Smelter Reference List'!$E:$E,0)))</f>
        <v/>
      </c>
      <c r="C1320" s="297" t="str">
        <f>IF(LEN(A1320)=0,"",INDEX('Smelter Reference List'!$C:$C,MATCH($A1320,'Smelter Reference List'!$E:$E,0)))</f>
        <v/>
      </c>
      <c r="D1320" s="161" t="str">
        <f ca="1">IF(ISERROR($S1320),"",OFFSET('Smelter Reference List'!$C$4,$S1320-4,0)&amp;"")</f>
        <v/>
      </c>
      <c r="E1320" s="161" t="str">
        <f ca="1">IF(ISERROR($S1320),"",OFFSET('Smelter Reference List'!$D$4,$S1320-4,0)&amp;"")</f>
        <v/>
      </c>
      <c r="F1320" s="161" t="str">
        <f ca="1">IF(ISERROR($S1320),"",OFFSET('Smelter Reference List'!$E$4,$S1320-4,0))</f>
        <v/>
      </c>
      <c r="G1320" s="161" t="str">
        <f ca="1">IF(C1320=$U$4,"Enter smelter details", IF(ISERROR($S1320),"",OFFSET('Smelter Reference List'!$F$4,$S1320-4,0)))</f>
        <v/>
      </c>
      <c r="H1320" s="247" t="str">
        <f ca="1">IF(ISERROR($S1320),"",OFFSET('Smelter Reference List'!$G$4,$S1320-4,0))</f>
        <v/>
      </c>
      <c r="I1320" s="248" t="str">
        <f ca="1">IF(ISERROR($S1320),"",OFFSET('Smelter Reference List'!$H$4,$S1320-4,0))</f>
        <v/>
      </c>
      <c r="J1320" s="248" t="str">
        <f ca="1">IF(ISERROR($S1320),"",OFFSET('Smelter Reference List'!$I$4,$S1320-4,0))</f>
        <v/>
      </c>
      <c r="K1320" s="245"/>
      <c r="L1320" s="245"/>
      <c r="M1320" s="245"/>
      <c r="N1320" s="245"/>
      <c r="O1320" s="245"/>
      <c r="P1320" s="245"/>
      <c r="Q1320" s="246"/>
      <c r="R1320" s="233"/>
      <c r="S1320" s="234" t="e">
        <f>IF(C1320="",NA(),MATCH($B1320&amp;$C1320,'Smelter Reference List'!$J:$J,0))</f>
        <v>#N/A</v>
      </c>
      <c r="T1320" s="235"/>
      <c r="U1320" s="235">
        <f t="shared" ca="1" si="42"/>
        <v>0</v>
      </c>
      <c r="V1320" s="235"/>
      <c r="W1320" s="235"/>
      <c r="Y1320" s="228" t="str">
        <f t="shared" si="43"/>
        <v/>
      </c>
    </row>
    <row r="1321" spans="1:25" s="228" customFormat="1" ht="20.25">
      <c r="A1321" s="257"/>
      <c r="B1321" s="232" t="str">
        <f>IF(LEN(A1321)=0,"",INDEX('Smelter Reference List'!$A:$A,MATCH($A1321,'Smelter Reference List'!$E:$E,0)))</f>
        <v/>
      </c>
      <c r="C1321" s="297" t="str">
        <f>IF(LEN(A1321)=0,"",INDEX('Smelter Reference List'!$C:$C,MATCH($A1321,'Smelter Reference List'!$E:$E,0)))</f>
        <v/>
      </c>
      <c r="D1321" s="161" t="str">
        <f ca="1">IF(ISERROR($S1321),"",OFFSET('Smelter Reference List'!$C$4,$S1321-4,0)&amp;"")</f>
        <v/>
      </c>
      <c r="E1321" s="161" t="str">
        <f ca="1">IF(ISERROR($S1321),"",OFFSET('Smelter Reference List'!$D$4,$S1321-4,0)&amp;"")</f>
        <v/>
      </c>
      <c r="F1321" s="161" t="str">
        <f ca="1">IF(ISERROR($S1321),"",OFFSET('Smelter Reference List'!$E$4,$S1321-4,0))</f>
        <v/>
      </c>
      <c r="G1321" s="161" t="str">
        <f ca="1">IF(C1321=$U$4,"Enter smelter details", IF(ISERROR($S1321),"",OFFSET('Smelter Reference List'!$F$4,$S1321-4,0)))</f>
        <v/>
      </c>
      <c r="H1321" s="247" t="str">
        <f ca="1">IF(ISERROR($S1321),"",OFFSET('Smelter Reference List'!$G$4,$S1321-4,0))</f>
        <v/>
      </c>
      <c r="I1321" s="248" t="str">
        <f ca="1">IF(ISERROR($S1321),"",OFFSET('Smelter Reference List'!$H$4,$S1321-4,0))</f>
        <v/>
      </c>
      <c r="J1321" s="248" t="str">
        <f ca="1">IF(ISERROR($S1321),"",OFFSET('Smelter Reference List'!$I$4,$S1321-4,0))</f>
        <v/>
      </c>
      <c r="K1321" s="245"/>
      <c r="L1321" s="245"/>
      <c r="M1321" s="245"/>
      <c r="N1321" s="245"/>
      <c r="O1321" s="245"/>
      <c r="P1321" s="245"/>
      <c r="Q1321" s="246"/>
      <c r="R1321" s="233"/>
      <c r="S1321" s="234" t="e">
        <f>IF(C1321="",NA(),MATCH($B1321&amp;$C1321,'Smelter Reference List'!$J:$J,0))</f>
        <v>#N/A</v>
      </c>
      <c r="T1321" s="235"/>
      <c r="U1321" s="235">
        <f t="shared" ca="1" si="42"/>
        <v>0</v>
      </c>
      <c r="V1321" s="235"/>
      <c r="W1321" s="235"/>
      <c r="Y1321" s="228" t="str">
        <f t="shared" si="43"/>
        <v/>
      </c>
    </row>
    <row r="1322" spans="1:25" s="228" customFormat="1" ht="20.25">
      <c r="A1322" s="257"/>
      <c r="B1322" s="232" t="str">
        <f>IF(LEN(A1322)=0,"",INDEX('Smelter Reference List'!$A:$A,MATCH($A1322,'Smelter Reference List'!$E:$E,0)))</f>
        <v/>
      </c>
      <c r="C1322" s="297" t="str">
        <f>IF(LEN(A1322)=0,"",INDEX('Smelter Reference List'!$C:$C,MATCH($A1322,'Smelter Reference List'!$E:$E,0)))</f>
        <v/>
      </c>
      <c r="D1322" s="161" t="str">
        <f ca="1">IF(ISERROR($S1322),"",OFFSET('Smelter Reference List'!$C$4,$S1322-4,0)&amp;"")</f>
        <v/>
      </c>
      <c r="E1322" s="161" t="str">
        <f ca="1">IF(ISERROR($S1322),"",OFFSET('Smelter Reference List'!$D$4,$S1322-4,0)&amp;"")</f>
        <v/>
      </c>
      <c r="F1322" s="161" t="str">
        <f ca="1">IF(ISERROR($S1322),"",OFFSET('Smelter Reference List'!$E$4,$S1322-4,0))</f>
        <v/>
      </c>
      <c r="G1322" s="161" t="str">
        <f ca="1">IF(C1322=$U$4,"Enter smelter details", IF(ISERROR($S1322),"",OFFSET('Smelter Reference List'!$F$4,$S1322-4,0)))</f>
        <v/>
      </c>
      <c r="H1322" s="247" t="str">
        <f ca="1">IF(ISERROR($S1322),"",OFFSET('Smelter Reference List'!$G$4,$S1322-4,0))</f>
        <v/>
      </c>
      <c r="I1322" s="248" t="str">
        <f ca="1">IF(ISERROR($S1322),"",OFFSET('Smelter Reference List'!$H$4,$S1322-4,0))</f>
        <v/>
      </c>
      <c r="J1322" s="248" t="str">
        <f ca="1">IF(ISERROR($S1322),"",OFFSET('Smelter Reference List'!$I$4,$S1322-4,0))</f>
        <v/>
      </c>
      <c r="K1322" s="245"/>
      <c r="L1322" s="245"/>
      <c r="M1322" s="245"/>
      <c r="N1322" s="245"/>
      <c r="O1322" s="245"/>
      <c r="P1322" s="245"/>
      <c r="Q1322" s="246"/>
      <c r="R1322" s="233"/>
      <c r="S1322" s="234" t="e">
        <f>IF(C1322="",NA(),MATCH($B1322&amp;$C1322,'Smelter Reference List'!$J:$J,0))</f>
        <v>#N/A</v>
      </c>
      <c r="T1322" s="235"/>
      <c r="U1322" s="235">
        <f t="shared" ca="1" si="42"/>
        <v>0</v>
      </c>
      <c r="V1322" s="235"/>
      <c r="W1322" s="235"/>
      <c r="Y1322" s="228" t="str">
        <f t="shared" si="43"/>
        <v/>
      </c>
    </row>
    <row r="1323" spans="1:25" s="228" customFormat="1" ht="20.25">
      <c r="A1323" s="257"/>
      <c r="B1323" s="232" t="str">
        <f>IF(LEN(A1323)=0,"",INDEX('Smelter Reference List'!$A:$A,MATCH($A1323,'Smelter Reference List'!$E:$E,0)))</f>
        <v/>
      </c>
      <c r="C1323" s="297" t="str">
        <f>IF(LEN(A1323)=0,"",INDEX('Smelter Reference List'!$C:$C,MATCH($A1323,'Smelter Reference List'!$E:$E,0)))</f>
        <v/>
      </c>
      <c r="D1323" s="161" t="str">
        <f ca="1">IF(ISERROR($S1323),"",OFFSET('Smelter Reference List'!$C$4,$S1323-4,0)&amp;"")</f>
        <v/>
      </c>
      <c r="E1323" s="161" t="str">
        <f ca="1">IF(ISERROR($S1323),"",OFFSET('Smelter Reference List'!$D$4,$S1323-4,0)&amp;"")</f>
        <v/>
      </c>
      <c r="F1323" s="161" t="str">
        <f ca="1">IF(ISERROR($S1323),"",OFFSET('Smelter Reference List'!$E$4,$S1323-4,0))</f>
        <v/>
      </c>
      <c r="G1323" s="161" t="str">
        <f ca="1">IF(C1323=$U$4,"Enter smelter details", IF(ISERROR($S1323),"",OFFSET('Smelter Reference List'!$F$4,$S1323-4,0)))</f>
        <v/>
      </c>
      <c r="H1323" s="247" t="str">
        <f ca="1">IF(ISERROR($S1323),"",OFFSET('Smelter Reference List'!$G$4,$S1323-4,0))</f>
        <v/>
      </c>
      <c r="I1323" s="248" t="str">
        <f ca="1">IF(ISERROR($S1323),"",OFFSET('Smelter Reference List'!$H$4,$S1323-4,0))</f>
        <v/>
      </c>
      <c r="J1323" s="248" t="str">
        <f ca="1">IF(ISERROR($S1323),"",OFFSET('Smelter Reference List'!$I$4,$S1323-4,0))</f>
        <v/>
      </c>
      <c r="K1323" s="245"/>
      <c r="L1323" s="245"/>
      <c r="M1323" s="245"/>
      <c r="N1323" s="245"/>
      <c r="O1323" s="245"/>
      <c r="P1323" s="245"/>
      <c r="Q1323" s="246"/>
      <c r="R1323" s="233"/>
      <c r="S1323" s="234" t="e">
        <f>IF(C1323="",NA(),MATCH($B1323&amp;$C1323,'Smelter Reference List'!$J:$J,0))</f>
        <v>#N/A</v>
      </c>
      <c r="T1323" s="235"/>
      <c r="U1323" s="235">
        <f t="shared" ca="1" si="42"/>
        <v>0</v>
      </c>
      <c r="V1323" s="235"/>
      <c r="W1323" s="235"/>
      <c r="Y1323" s="228" t="str">
        <f t="shared" si="43"/>
        <v/>
      </c>
    </row>
    <row r="1324" spans="1:25" s="228" customFormat="1" ht="20.25">
      <c r="A1324" s="257"/>
      <c r="B1324" s="232" t="str">
        <f>IF(LEN(A1324)=0,"",INDEX('Smelter Reference List'!$A:$A,MATCH($A1324,'Smelter Reference List'!$E:$E,0)))</f>
        <v/>
      </c>
      <c r="C1324" s="297" t="str">
        <f>IF(LEN(A1324)=0,"",INDEX('Smelter Reference List'!$C:$C,MATCH($A1324,'Smelter Reference List'!$E:$E,0)))</f>
        <v/>
      </c>
      <c r="D1324" s="161" t="str">
        <f ca="1">IF(ISERROR($S1324),"",OFFSET('Smelter Reference List'!$C$4,$S1324-4,0)&amp;"")</f>
        <v/>
      </c>
      <c r="E1324" s="161" t="str">
        <f ca="1">IF(ISERROR($S1324),"",OFFSET('Smelter Reference List'!$D$4,$S1324-4,0)&amp;"")</f>
        <v/>
      </c>
      <c r="F1324" s="161" t="str">
        <f ca="1">IF(ISERROR($S1324),"",OFFSET('Smelter Reference List'!$E$4,$S1324-4,0))</f>
        <v/>
      </c>
      <c r="G1324" s="161" t="str">
        <f ca="1">IF(C1324=$U$4,"Enter smelter details", IF(ISERROR($S1324),"",OFFSET('Smelter Reference List'!$F$4,$S1324-4,0)))</f>
        <v/>
      </c>
      <c r="H1324" s="247" t="str">
        <f ca="1">IF(ISERROR($S1324),"",OFFSET('Smelter Reference List'!$G$4,$S1324-4,0))</f>
        <v/>
      </c>
      <c r="I1324" s="248" t="str">
        <f ca="1">IF(ISERROR($S1324),"",OFFSET('Smelter Reference List'!$H$4,$S1324-4,0))</f>
        <v/>
      </c>
      <c r="J1324" s="248" t="str">
        <f ca="1">IF(ISERROR($S1324),"",OFFSET('Smelter Reference List'!$I$4,$S1324-4,0))</f>
        <v/>
      </c>
      <c r="K1324" s="245"/>
      <c r="L1324" s="245"/>
      <c r="M1324" s="245"/>
      <c r="N1324" s="245"/>
      <c r="O1324" s="245"/>
      <c r="P1324" s="245"/>
      <c r="Q1324" s="246"/>
      <c r="R1324" s="233"/>
      <c r="S1324" s="234" t="e">
        <f>IF(C1324="",NA(),MATCH($B1324&amp;$C1324,'Smelter Reference List'!$J:$J,0))</f>
        <v>#N/A</v>
      </c>
      <c r="T1324" s="235"/>
      <c r="U1324" s="235">
        <f t="shared" ca="1" si="42"/>
        <v>0</v>
      </c>
      <c r="V1324" s="235"/>
      <c r="W1324" s="235"/>
      <c r="Y1324" s="228" t="str">
        <f t="shared" si="43"/>
        <v/>
      </c>
    </row>
    <row r="1325" spans="1:25" s="228" customFormat="1" ht="20.25">
      <c r="A1325" s="257"/>
      <c r="B1325" s="232" t="str">
        <f>IF(LEN(A1325)=0,"",INDEX('Smelter Reference List'!$A:$A,MATCH($A1325,'Smelter Reference List'!$E:$E,0)))</f>
        <v/>
      </c>
      <c r="C1325" s="297" t="str">
        <f>IF(LEN(A1325)=0,"",INDEX('Smelter Reference List'!$C:$C,MATCH($A1325,'Smelter Reference List'!$E:$E,0)))</f>
        <v/>
      </c>
      <c r="D1325" s="161" t="str">
        <f ca="1">IF(ISERROR($S1325),"",OFFSET('Smelter Reference List'!$C$4,$S1325-4,0)&amp;"")</f>
        <v/>
      </c>
      <c r="E1325" s="161" t="str">
        <f ca="1">IF(ISERROR($S1325),"",OFFSET('Smelter Reference List'!$D$4,$S1325-4,0)&amp;"")</f>
        <v/>
      </c>
      <c r="F1325" s="161" t="str">
        <f ca="1">IF(ISERROR($S1325),"",OFFSET('Smelter Reference List'!$E$4,$S1325-4,0))</f>
        <v/>
      </c>
      <c r="G1325" s="161" t="str">
        <f ca="1">IF(C1325=$U$4,"Enter smelter details", IF(ISERROR($S1325),"",OFFSET('Smelter Reference List'!$F$4,$S1325-4,0)))</f>
        <v/>
      </c>
      <c r="H1325" s="247" t="str">
        <f ca="1">IF(ISERROR($S1325),"",OFFSET('Smelter Reference List'!$G$4,$S1325-4,0))</f>
        <v/>
      </c>
      <c r="I1325" s="248" t="str">
        <f ca="1">IF(ISERROR($S1325),"",OFFSET('Smelter Reference List'!$H$4,$S1325-4,0))</f>
        <v/>
      </c>
      <c r="J1325" s="248" t="str">
        <f ca="1">IF(ISERROR($S1325),"",OFFSET('Smelter Reference List'!$I$4,$S1325-4,0))</f>
        <v/>
      </c>
      <c r="K1325" s="245"/>
      <c r="L1325" s="245"/>
      <c r="M1325" s="245"/>
      <c r="N1325" s="245"/>
      <c r="O1325" s="245"/>
      <c r="P1325" s="245"/>
      <c r="Q1325" s="246"/>
      <c r="R1325" s="233"/>
      <c r="S1325" s="234" t="e">
        <f>IF(C1325="",NA(),MATCH($B1325&amp;$C1325,'Smelter Reference List'!$J:$J,0))</f>
        <v>#N/A</v>
      </c>
      <c r="T1325" s="235"/>
      <c r="U1325" s="235">
        <f t="shared" ca="1" si="42"/>
        <v>0</v>
      </c>
      <c r="V1325" s="235"/>
      <c r="W1325" s="235"/>
      <c r="Y1325" s="228" t="str">
        <f t="shared" si="43"/>
        <v/>
      </c>
    </row>
    <row r="1326" spans="1:25" s="228" customFormat="1" ht="20.25">
      <c r="A1326" s="257"/>
      <c r="B1326" s="232" t="str">
        <f>IF(LEN(A1326)=0,"",INDEX('Smelter Reference List'!$A:$A,MATCH($A1326,'Smelter Reference List'!$E:$E,0)))</f>
        <v/>
      </c>
      <c r="C1326" s="297" t="str">
        <f>IF(LEN(A1326)=0,"",INDEX('Smelter Reference List'!$C:$C,MATCH($A1326,'Smelter Reference List'!$E:$E,0)))</f>
        <v/>
      </c>
      <c r="D1326" s="161" t="str">
        <f ca="1">IF(ISERROR($S1326),"",OFFSET('Smelter Reference List'!$C$4,$S1326-4,0)&amp;"")</f>
        <v/>
      </c>
      <c r="E1326" s="161" t="str">
        <f ca="1">IF(ISERROR($S1326),"",OFFSET('Smelter Reference List'!$D$4,$S1326-4,0)&amp;"")</f>
        <v/>
      </c>
      <c r="F1326" s="161" t="str">
        <f ca="1">IF(ISERROR($S1326),"",OFFSET('Smelter Reference List'!$E$4,$S1326-4,0))</f>
        <v/>
      </c>
      <c r="G1326" s="161" t="str">
        <f ca="1">IF(C1326=$U$4,"Enter smelter details", IF(ISERROR($S1326),"",OFFSET('Smelter Reference List'!$F$4,$S1326-4,0)))</f>
        <v/>
      </c>
      <c r="H1326" s="247" t="str">
        <f ca="1">IF(ISERROR($S1326),"",OFFSET('Smelter Reference List'!$G$4,$S1326-4,0))</f>
        <v/>
      </c>
      <c r="I1326" s="248" t="str">
        <f ca="1">IF(ISERROR($S1326),"",OFFSET('Smelter Reference List'!$H$4,$S1326-4,0))</f>
        <v/>
      </c>
      <c r="J1326" s="248" t="str">
        <f ca="1">IF(ISERROR($S1326),"",OFFSET('Smelter Reference List'!$I$4,$S1326-4,0))</f>
        <v/>
      </c>
      <c r="K1326" s="245"/>
      <c r="L1326" s="245"/>
      <c r="M1326" s="245"/>
      <c r="N1326" s="245"/>
      <c r="O1326" s="245"/>
      <c r="P1326" s="245"/>
      <c r="Q1326" s="246"/>
      <c r="R1326" s="233"/>
      <c r="S1326" s="234" t="e">
        <f>IF(C1326="",NA(),MATCH($B1326&amp;$C1326,'Smelter Reference List'!$J:$J,0))</f>
        <v>#N/A</v>
      </c>
      <c r="T1326" s="235"/>
      <c r="U1326" s="235">
        <f t="shared" ca="1" si="42"/>
        <v>0</v>
      </c>
      <c r="V1326" s="235"/>
      <c r="W1326" s="235"/>
      <c r="Y1326" s="228" t="str">
        <f t="shared" si="43"/>
        <v/>
      </c>
    </row>
    <row r="1327" spans="1:25" s="228" customFormat="1" ht="20.25">
      <c r="A1327" s="257"/>
      <c r="B1327" s="232" t="str">
        <f>IF(LEN(A1327)=0,"",INDEX('Smelter Reference List'!$A:$A,MATCH($A1327,'Smelter Reference List'!$E:$E,0)))</f>
        <v/>
      </c>
      <c r="C1327" s="297" t="str">
        <f>IF(LEN(A1327)=0,"",INDEX('Smelter Reference List'!$C:$C,MATCH($A1327,'Smelter Reference List'!$E:$E,0)))</f>
        <v/>
      </c>
      <c r="D1327" s="161" t="str">
        <f ca="1">IF(ISERROR($S1327),"",OFFSET('Smelter Reference List'!$C$4,$S1327-4,0)&amp;"")</f>
        <v/>
      </c>
      <c r="E1327" s="161" t="str">
        <f ca="1">IF(ISERROR($S1327),"",OFFSET('Smelter Reference List'!$D$4,$S1327-4,0)&amp;"")</f>
        <v/>
      </c>
      <c r="F1327" s="161" t="str">
        <f ca="1">IF(ISERROR($S1327),"",OFFSET('Smelter Reference List'!$E$4,$S1327-4,0))</f>
        <v/>
      </c>
      <c r="G1327" s="161" t="str">
        <f ca="1">IF(C1327=$U$4,"Enter smelter details", IF(ISERROR($S1327),"",OFFSET('Smelter Reference List'!$F$4,$S1327-4,0)))</f>
        <v/>
      </c>
      <c r="H1327" s="247" t="str">
        <f ca="1">IF(ISERROR($S1327),"",OFFSET('Smelter Reference List'!$G$4,$S1327-4,0))</f>
        <v/>
      </c>
      <c r="I1327" s="248" t="str">
        <f ca="1">IF(ISERROR($S1327),"",OFFSET('Smelter Reference List'!$H$4,$S1327-4,0))</f>
        <v/>
      </c>
      <c r="J1327" s="248" t="str">
        <f ca="1">IF(ISERROR($S1327),"",OFFSET('Smelter Reference List'!$I$4,$S1327-4,0))</f>
        <v/>
      </c>
      <c r="K1327" s="245"/>
      <c r="L1327" s="245"/>
      <c r="M1327" s="245"/>
      <c r="N1327" s="245"/>
      <c r="O1327" s="245"/>
      <c r="P1327" s="245"/>
      <c r="Q1327" s="246"/>
      <c r="R1327" s="233"/>
      <c r="S1327" s="234" t="e">
        <f>IF(C1327="",NA(),MATCH($B1327&amp;$C1327,'Smelter Reference List'!$J:$J,0))</f>
        <v>#N/A</v>
      </c>
      <c r="T1327" s="235"/>
      <c r="U1327" s="235">
        <f t="shared" ca="1" si="42"/>
        <v>0</v>
      </c>
      <c r="V1327" s="235"/>
      <c r="W1327" s="235"/>
      <c r="Y1327" s="228" t="str">
        <f t="shared" si="43"/>
        <v/>
      </c>
    </row>
    <row r="1328" spans="1:25" s="228" customFormat="1" ht="20.25">
      <c r="A1328" s="257"/>
      <c r="B1328" s="232" t="str">
        <f>IF(LEN(A1328)=0,"",INDEX('Smelter Reference List'!$A:$A,MATCH($A1328,'Smelter Reference List'!$E:$E,0)))</f>
        <v/>
      </c>
      <c r="C1328" s="297" t="str">
        <f>IF(LEN(A1328)=0,"",INDEX('Smelter Reference List'!$C:$C,MATCH($A1328,'Smelter Reference List'!$E:$E,0)))</f>
        <v/>
      </c>
      <c r="D1328" s="161" t="str">
        <f ca="1">IF(ISERROR($S1328),"",OFFSET('Smelter Reference List'!$C$4,$S1328-4,0)&amp;"")</f>
        <v/>
      </c>
      <c r="E1328" s="161" t="str">
        <f ca="1">IF(ISERROR($S1328),"",OFFSET('Smelter Reference List'!$D$4,$S1328-4,0)&amp;"")</f>
        <v/>
      </c>
      <c r="F1328" s="161" t="str">
        <f ca="1">IF(ISERROR($S1328),"",OFFSET('Smelter Reference List'!$E$4,$S1328-4,0))</f>
        <v/>
      </c>
      <c r="G1328" s="161" t="str">
        <f ca="1">IF(C1328=$U$4,"Enter smelter details", IF(ISERROR($S1328),"",OFFSET('Smelter Reference List'!$F$4,$S1328-4,0)))</f>
        <v/>
      </c>
      <c r="H1328" s="247" t="str">
        <f ca="1">IF(ISERROR($S1328),"",OFFSET('Smelter Reference List'!$G$4,$S1328-4,0))</f>
        <v/>
      </c>
      <c r="I1328" s="248" t="str">
        <f ca="1">IF(ISERROR($S1328),"",OFFSET('Smelter Reference List'!$H$4,$S1328-4,0))</f>
        <v/>
      </c>
      <c r="J1328" s="248" t="str">
        <f ca="1">IF(ISERROR($S1328),"",OFFSET('Smelter Reference List'!$I$4,$S1328-4,0))</f>
        <v/>
      </c>
      <c r="K1328" s="245"/>
      <c r="L1328" s="245"/>
      <c r="M1328" s="245"/>
      <c r="N1328" s="245"/>
      <c r="O1328" s="245"/>
      <c r="P1328" s="245"/>
      <c r="Q1328" s="246"/>
      <c r="R1328" s="233"/>
      <c r="S1328" s="234" t="e">
        <f>IF(C1328="",NA(),MATCH($B1328&amp;$C1328,'Smelter Reference List'!$J:$J,0))</f>
        <v>#N/A</v>
      </c>
      <c r="T1328" s="235"/>
      <c r="U1328" s="235">
        <f t="shared" ca="1" si="42"/>
        <v>0</v>
      </c>
      <c r="V1328" s="235"/>
      <c r="W1328" s="235"/>
      <c r="Y1328" s="228" t="str">
        <f t="shared" si="43"/>
        <v/>
      </c>
    </row>
    <row r="1329" spans="1:25" s="228" customFormat="1" ht="20.25">
      <c r="A1329" s="257"/>
      <c r="B1329" s="232" t="str">
        <f>IF(LEN(A1329)=0,"",INDEX('Smelter Reference List'!$A:$A,MATCH($A1329,'Smelter Reference List'!$E:$E,0)))</f>
        <v/>
      </c>
      <c r="C1329" s="297" t="str">
        <f>IF(LEN(A1329)=0,"",INDEX('Smelter Reference List'!$C:$C,MATCH($A1329,'Smelter Reference List'!$E:$E,0)))</f>
        <v/>
      </c>
      <c r="D1329" s="161" t="str">
        <f ca="1">IF(ISERROR($S1329),"",OFFSET('Smelter Reference List'!$C$4,$S1329-4,0)&amp;"")</f>
        <v/>
      </c>
      <c r="E1329" s="161" t="str">
        <f ca="1">IF(ISERROR($S1329),"",OFFSET('Smelter Reference List'!$D$4,$S1329-4,0)&amp;"")</f>
        <v/>
      </c>
      <c r="F1329" s="161" t="str">
        <f ca="1">IF(ISERROR($S1329),"",OFFSET('Smelter Reference List'!$E$4,$S1329-4,0))</f>
        <v/>
      </c>
      <c r="G1329" s="161" t="str">
        <f ca="1">IF(C1329=$U$4,"Enter smelter details", IF(ISERROR($S1329),"",OFFSET('Smelter Reference List'!$F$4,$S1329-4,0)))</f>
        <v/>
      </c>
      <c r="H1329" s="247" t="str">
        <f ca="1">IF(ISERROR($S1329),"",OFFSET('Smelter Reference List'!$G$4,$S1329-4,0))</f>
        <v/>
      </c>
      <c r="I1329" s="248" t="str">
        <f ca="1">IF(ISERROR($S1329),"",OFFSET('Smelter Reference List'!$H$4,$S1329-4,0))</f>
        <v/>
      </c>
      <c r="J1329" s="248" t="str">
        <f ca="1">IF(ISERROR($S1329),"",OFFSET('Smelter Reference List'!$I$4,$S1329-4,0))</f>
        <v/>
      </c>
      <c r="K1329" s="245"/>
      <c r="L1329" s="245"/>
      <c r="M1329" s="245"/>
      <c r="N1329" s="245"/>
      <c r="O1329" s="245"/>
      <c r="P1329" s="245"/>
      <c r="Q1329" s="246"/>
      <c r="R1329" s="233"/>
      <c r="S1329" s="234" t="e">
        <f>IF(C1329="",NA(),MATCH($B1329&amp;$C1329,'Smelter Reference List'!$J:$J,0))</f>
        <v>#N/A</v>
      </c>
      <c r="T1329" s="235"/>
      <c r="U1329" s="235">
        <f t="shared" ca="1" si="42"/>
        <v>0</v>
      </c>
      <c r="V1329" s="235"/>
      <c r="W1329" s="235"/>
      <c r="Y1329" s="228" t="str">
        <f t="shared" si="43"/>
        <v/>
      </c>
    </row>
    <row r="1330" spans="1:25" s="228" customFormat="1" ht="20.25">
      <c r="A1330" s="257"/>
      <c r="B1330" s="232" t="str">
        <f>IF(LEN(A1330)=0,"",INDEX('Smelter Reference List'!$A:$A,MATCH($A1330,'Smelter Reference List'!$E:$E,0)))</f>
        <v/>
      </c>
      <c r="C1330" s="297" t="str">
        <f>IF(LEN(A1330)=0,"",INDEX('Smelter Reference List'!$C:$C,MATCH($A1330,'Smelter Reference List'!$E:$E,0)))</f>
        <v/>
      </c>
      <c r="D1330" s="161" t="str">
        <f ca="1">IF(ISERROR($S1330),"",OFFSET('Smelter Reference List'!$C$4,$S1330-4,0)&amp;"")</f>
        <v/>
      </c>
      <c r="E1330" s="161" t="str">
        <f ca="1">IF(ISERROR($S1330),"",OFFSET('Smelter Reference List'!$D$4,$S1330-4,0)&amp;"")</f>
        <v/>
      </c>
      <c r="F1330" s="161" t="str">
        <f ca="1">IF(ISERROR($S1330),"",OFFSET('Smelter Reference List'!$E$4,$S1330-4,0))</f>
        <v/>
      </c>
      <c r="G1330" s="161" t="str">
        <f ca="1">IF(C1330=$U$4,"Enter smelter details", IF(ISERROR($S1330),"",OFFSET('Smelter Reference List'!$F$4,$S1330-4,0)))</f>
        <v/>
      </c>
      <c r="H1330" s="247" t="str">
        <f ca="1">IF(ISERROR($S1330),"",OFFSET('Smelter Reference List'!$G$4,$S1330-4,0))</f>
        <v/>
      </c>
      <c r="I1330" s="248" t="str">
        <f ca="1">IF(ISERROR($S1330),"",OFFSET('Smelter Reference List'!$H$4,$S1330-4,0))</f>
        <v/>
      </c>
      <c r="J1330" s="248" t="str">
        <f ca="1">IF(ISERROR($S1330),"",OFFSET('Smelter Reference List'!$I$4,$S1330-4,0))</f>
        <v/>
      </c>
      <c r="K1330" s="245"/>
      <c r="L1330" s="245"/>
      <c r="M1330" s="245"/>
      <c r="N1330" s="245"/>
      <c r="O1330" s="245"/>
      <c r="P1330" s="245"/>
      <c r="Q1330" s="246"/>
      <c r="R1330" s="233"/>
      <c r="S1330" s="234" t="e">
        <f>IF(C1330="",NA(),MATCH($B1330&amp;$C1330,'Smelter Reference List'!$J:$J,0))</f>
        <v>#N/A</v>
      </c>
      <c r="T1330" s="235"/>
      <c r="U1330" s="235">
        <f t="shared" ca="1" si="42"/>
        <v>0</v>
      </c>
      <c r="V1330" s="235"/>
      <c r="W1330" s="235"/>
      <c r="Y1330" s="228" t="str">
        <f t="shared" si="43"/>
        <v/>
      </c>
    </row>
    <row r="1331" spans="1:25" s="228" customFormat="1" ht="20.25">
      <c r="A1331" s="257"/>
      <c r="B1331" s="232" t="str">
        <f>IF(LEN(A1331)=0,"",INDEX('Smelter Reference List'!$A:$A,MATCH($A1331,'Smelter Reference List'!$E:$E,0)))</f>
        <v/>
      </c>
      <c r="C1331" s="297" t="str">
        <f>IF(LEN(A1331)=0,"",INDEX('Smelter Reference List'!$C:$C,MATCH($A1331,'Smelter Reference List'!$E:$E,0)))</f>
        <v/>
      </c>
      <c r="D1331" s="161" t="str">
        <f ca="1">IF(ISERROR($S1331),"",OFFSET('Smelter Reference List'!$C$4,$S1331-4,0)&amp;"")</f>
        <v/>
      </c>
      <c r="E1331" s="161" t="str">
        <f ca="1">IF(ISERROR($S1331),"",OFFSET('Smelter Reference List'!$D$4,$S1331-4,0)&amp;"")</f>
        <v/>
      </c>
      <c r="F1331" s="161" t="str">
        <f ca="1">IF(ISERROR($S1331),"",OFFSET('Smelter Reference List'!$E$4,$S1331-4,0))</f>
        <v/>
      </c>
      <c r="G1331" s="161" t="str">
        <f ca="1">IF(C1331=$U$4,"Enter smelter details", IF(ISERROR($S1331),"",OFFSET('Smelter Reference List'!$F$4,$S1331-4,0)))</f>
        <v/>
      </c>
      <c r="H1331" s="247" t="str">
        <f ca="1">IF(ISERROR($S1331),"",OFFSET('Smelter Reference List'!$G$4,$S1331-4,0))</f>
        <v/>
      </c>
      <c r="I1331" s="248" t="str">
        <f ca="1">IF(ISERROR($S1331),"",OFFSET('Smelter Reference List'!$H$4,$S1331-4,0))</f>
        <v/>
      </c>
      <c r="J1331" s="248" t="str">
        <f ca="1">IF(ISERROR($S1331),"",OFFSET('Smelter Reference List'!$I$4,$S1331-4,0))</f>
        <v/>
      </c>
      <c r="K1331" s="245"/>
      <c r="L1331" s="245"/>
      <c r="M1331" s="245"/>
      <c r="N1331" s="245"/>
      <c r="O1331" s="245"/>
      <c r="P1331" s="245"/>
      <c r="Q1331" s="246"/>
      <c r="R1331" s="233"/>
      <c r="S1331" s="234" t="e">
        <f>IF(C1331="",NA(),MATCH($B1331&amp;$C1331,'Smelter Reference List'!$J:$J,0))</f>
        <v>#N/A</v>
      </c>
      <c r="T1331" s="235"/>
      <c r="U1331" s="235">
        <f t="shared" ca="1" si="42"/>
        <v>0</v>
      </c>
      <c r="V1331" s="235"/>
      <c r="W1331" s="235"/>
      <c r="Y1331" s="228" t="str">
        <f t="shared" si="43"/>
        <v/>
      </c>
    </row>
    <row r="1332" spans="1:25" s="228" customFormat="1" ht="20.25">
      <c r="A1332" s="257"/>
      <c r="B1332" s="232" t="str">
        <f>IF(LEN(A1332)=0,"",INDEX('Smelter Reference List'!$A:$A,MATCH($A1332,'Smelter Reference List'!$E:$E,0)))</f>
        <v/>
      </c>
      <c r="C1332" s="297" t="str">
        <f>IF(LEN(A1332)=0,"",INDEX('Smelter Reference List'!$C:$C,MATCH($A1332,'Smelter Reference List'!$E:$E,0)))</f>
        <v/>
      </c>
      <c r="D1332" s="161" t="str">
        <f ca="1">IF(ISERROR($S1332),"",OFFSET('Smelter Reference List'!$C$4,$S1332-4,0)&amp;"")</f>
        <v/>
      </c>
      <c r="E1332" s="161" t="str">
        <f ca="1">IF(ISERROR($S1332),"",OFFSET('Smelter Reference List'!$D$4,$S1332-4,0)&amp;"")</f>
        <v/>
      </c>
      <c r="F1332" s="161" t="str">
        <f ca="1">IF(ISERROR($S1332),"",OFFSET('Smelter Reference List'!$E$4,$S1332-4,0))</f>
        <v/>
      </c>
      <c r="G1332" s="161" t="str">
        <f ca="1">IF(C1332=$U$4,"Enter smelter details", IF(ISERROR($S1332),"",OFFSET('Smelter Reference List'!$F$4,$S1332-4,0)))</f>
        <v/>
      </c>
      <c r="H1332" s="247" t="str">
        <f ca="1">IF(ISERROR($S1332),"",OFFSET('Smelter Reference List'!$G$4,$S1332-4,0))</f>
        <v/>
      </c>
      <c r="I1332" s="248" t="str">
        <f ca="1">IF(ISERROR($S1332),"",OFFSET('Smelter Reference List'!$H$4,$S1332-4,0))</f>
        <v/>
      </c>
      <c r="J1332" s="248" t="str">
        <f ca="1">IF(ISERROR($S1332),"",OFFSET('Smelter Reference List'!$I$4,$S1332-4,0))</f>
        <v/>
      </c>
      <c r="K1332" s="245"/>
      <c r="L1332" s="245"/>
      <c r="M1332" s="245"/>
      <c r="N1332" s="245"/>
      <c r="O1332" s="245"/>
      <c r="P1332" s="245"/>
      <c r="Q1332" s="246"/>
      <c r="R1332" s="233"/>
      <c r="S1332" s="234" t="e">
        <f>IF(C1332="",NA(),MATCH($B1332&amp;$C1332,'Smelter Reference List'!$J:$J,0))</f>
        <v>#N/A</v>
      </c>
      <c r="T1332" s="235"/>
      <c r="U1332" s="235">
        <f t="shared" ca="1" si="42"/>
        <v>0</v>
      </c>
      <c r="V1332" s="235"/>
      <c r="W1332" s="235"/>
      <c r="Y1332" s="228" t="str">
        <f t="shared" si="43"/>
        <v/>
      </c>
    </row>
    <row r="1333" spans="1:25" s="228" customFormat="1" ht="20.25">
      <c r="A1333" s="257"/>
      <c r="B1333" s="232" t="str">
        <f>IF(LEN(A1333)=0,"",INDEX('Smelter Reference List'!$A:$A,MATCH($A1333,'Smelter Reference List'!$E:$E,0)))</f>
        <v/>
      </c>
      <c r="C1333" s="297" t="str">
        <f>IF(LEN(A1333)=0,"",INDEX('Smelter Reference List'!$C:$C,MATCH($A1333,'Smelter Reference List'!$E:$E,0)))</f>
        <v/>
      </c>
      <c r="D1333" s="161" t="str">
        <f ca="1">IF(ISERROR($S1333),"",OFFSET('Smelter Reference List'!$C$4,$S1333-4,0)&amp;"")</f>
        <v/>
      </c>
      <c r="E1333" s="161" t="str">
        <f ca="1">IF(ISERROR($S1333),"",OFFSET('Smelter Reference List'!$D$4,$S1333-4,0)&amp;"")</f>
        <v/>
      </c>
      <c r="F1333" s="161" t="str">
        <f ca="1">IF(ISERROR($S1333),"",OFFSET('Smelter Reference List'!$E$4,$S1333-4,0))</f>
        <v/>
      </c>
      <c r="G1333" s="161" t="str">
        <f ca="1">IF(C1333=$U$4,"Enter smelter details", IF(ISERROR($S1333),"",OFFSET('Smelter Reference List'!$F$4,$S1333-4,0)))</f>
        <v/>
      </c>
      <c r="H1333" s="247" t="str">
        <f ca="1">IF(ISERROR($S1333),"",OFFSET('Smelter Reference List'!$G$4,$S1333-4,0))</f>
        <v/>
      </c>
      <c r="I1333" s="248" t="str">
        <f ca="1">IF(ISERROR($S1333),"",OFFSET('Smelter Reference List'!$H$4,$S1333-4,0))</f>
        <v/>
      </c>
      <c r="J1333" s="248" t="str">
        <f ca="1">IF(ISERROR($S1333),"",OFFSET('Smelter Reference List'!$I$4,$S1333-4,0))</f>
        <v/>
      </c>
      <c r="K1333" s="245"/>
      <c r="L1333" s="245"/>
      <c r="M1333" s="245"/>
      <c r="N1333" s="245"/>
      <c r="O1333" s="245"/>
      <c r="P1333" s="245"/>
      <c r="Q1333" s="246"/>
      <c r="R1333" s="233"/>
      <c r="S1333" s="234" t="e">
        <f>IF(C1333="",NA(),MATCH($B1333&amp;$C1333,'Smelter Reference List'!$J:$J,0))</f>
        <v>#N/A</v>
      </c>
      <c r="T1333" s="235"/>
      <c r="U1333" s="235">
        <f t="shared" ca="1" si="42"/>
        <v>0</v>
      </c>
      <c r="V1333" s="235"/>
      <c r="W1333" s="235"/>
      <c r="Y1333" s="228" t="str">
        <f t="shared" si="43"/>
        <v/>
      </c>
    </row>
    <row r="1334" spans="1:25" s="228" customFormat="1" ht="20.25">
      <c r="A1334" s="257"/>
      <c r="B1334" s="232" t="str">
        <f>IF(LEN(A1334)=0,"",INDEX('Smelter Reference List'!$A:$A,MATCH($A1334,'Smelter Reference List'!$E:$E,0)))</f>
        <v/>
      </c>
      <c r="C1334" s="297" t="str">
        <f>IF(LEN(A1334)=0,"",INDEX('Smelter Reference List'!$C:$C,MATCH($A1334,'Smelter Reference List'!$E:$E,0)))</f>
        <v/>
      </c>
      <c r="D1334" s="161" t="str">
        <f ca="1">IF(ISERROR($S1334),"",OFFSET('Smelter Reference List'!$C$4,$S1334-4,0)&amp;"")</f>
        <v/>
      </c>
      <c r="E1334" s="161" t="str">
        <f ca="1">IF(ISERROR($S1334),"",OFFSET('Smelter Reference List'!$D$4,$S1334-4,0)&amp;"")</f>
        <v/>
      </c>
      <c r="F1334" s="161" t="str">
        <f ca="1">IF(ISERROR($S1334),"",OFFSET('Smelter Reference List'!$E$4,$S1334-4,0))</f>
        <v/>
      </c>
      <c r="G1334" s="161" t="str">
        <f ca="1">IF(C1334=$U$4,"Enter smelter details", IF(ISERROR($S1334),"",OFFSET('Smelter Reference List'!$F$4,$S1334-4,0)))</f>
        <v/>
      </c>
      <c r="H1334" s="247" t="str">
        <f ca="1">IF(ISERROR($S1334),"",OFFSET('Smelter Reference List'!$G$4,$S1334-4,0))</f>
        <v/>
      </c>
      <c r="I1334" s="248" t="str">
        <f ca="1">IF(ISERROR($S1334),"",OFFSET('Smelter Reference List'!$H$4,$S1334-4,0))</f>
        <v/>
      </c>
      <c r="J1334" s="248" t="str">
        <f ca="1">IF(ISERROR($S1334),"",OFFSET('Smelter Reference List'!$I$4,$S1334-4,0))</f>
        <v/>
      </c>
      <c r="K1334" s="245"/>
      <c r="L1334" s="245"/>
      <c r="M1334" s="245"/>
      <c r="N1334" s="245"/>
      <c r="O1334" s="245"/>
      <c r="P1334" s="245"/>
      <c r="Q1334" s="246"/>
      <c r="R1334" s="233"/>
      <c r="S1334" s="234" t="e">
        <f>IF(C1334="",NA(),MATCH($B1334&amp;$C1334,'Smelter Reference List'!$J:$J,0))</f>
        <v>#N/A</v>
      </c>
      <c r="T1334" s="235"/>
      <c r="U1334" s="235">
        <f t="shared" ca="1" si="42"/>
        <v>0</v>
      </c>
      <c r="V1334" s="235"/>
      <c r="W1334" s="235"/>
      <c r="Y1334" s="228" t="str">
        <f t="shared" si="43"/>
        <v/>
      </c>
    </row>
    <row r="1335" spans="1:25" s="228" customFormat="1" ht="20.25">
      <c r="A1335" s="257"/>
      <c r="B1335" s="232" t="str">
        <f>IF(LEN(A1335)=0,"",INDEX('Smelter Reference List'!$A:$A,MATCH($A1335,'Smelter Reference List'!$E:$E,0)))</f>
        <v/>
      </c>
      <c r="C1335" s="297" t="str">
        <f>IF(LEN(A1335)=0,"",INDEX('Smelter Reference List'!$C:$C,MATCH($A1335,'Smelter Reference List'!$E:$E,0)))</f>
        <v/>
      </c>
      <c r="D1335" s="161" t="str">
        <f ca="1">IF(ISERROR($S1335),"",OFFSET('Smelter Reference List'!$C$4,$S1335-4,0)&amp;"")</f>
        <v/>
      </c>
      <c r="E1335" s="161" t="str">
        <f ca="1">IF(ISERROR($S1335),"",OFFSET('Smelter Reference List'!$D$4,$S1335-4,0)&amp;"")</f>
        <v/>
      </c>
      <c r="F1335" s="161" t="str">
        <f ca="1">IF(ISERROR($S1335),"",OFFSET('Smelter Reference List'!$E$4,$S1335-4,0))</f>
        <v/>
      </c>
      <c r="G1335" s="161" t="str">
        <f ca="1">IF(C1335=$U$4,"Enter smelter details", IF(ISERROR($S1335),"",OFFSET('Smelter Reference List'!$F$4,$S1335-4,0)))</f>
        <v/>
      </c>
      <c r="H1335" s="247" t="str">
        <f ca="1">IF(ISERROR($S1335),"",OFFSET('Smelter Reference List'!$G$4,$S1335-4,0))</f>
        <v/>
      </c>
      <c r="I1335" s="248" t="str">
        <f ca="1">IF(ISERROR($S1335),"",OFFSET('Smelter Reference List'!$H$4,$S1335-4,0))</f>
        <v/>
      </c>
      <c r="J1335" s="248" t="str">
        <f ca="1">IF(ISERROR($S1335),"",OFFSET('Smelter Reference List'!$I$4,$S1335-4,0))</f>
        <v/>
      </c>
      <c r="K1335" s="245"/>
      <c r="L1335" s="245"/>
      <c r="M1335" s="245"/>
      <c r="N1335" s="245"/>
      <c r="O1335" s="245"/>
      <c r="P1335" s="245"/>
      <c r="Q1335" s="246"/>
      <c r="R1335" s="233"/>
      <c r="S1335" s="234" t="e">
        <f>IF(C1335="",NA(),MATCH($B1335&amp;$C1335,'Smelter Reference List'!$J:$J,0))</f>
        <v>#N/A</v>
      </c>
      <c r="T1335" s="235"/>
      <c r="U1335" s="235">
        <f t="shared" ca="1" si="42"/>
        <v>0</v>
      </c>
      <c r="V1335" s="235"/>
      <c r="W1335" s="235"/>
      <c r="Y1335" s="228" t="str">
        <f t="shared" si="43"/>
        <v/>
      </c>
    </row>
    <row r="1336" spans="1:25" s="228" customFormat="1" ht="20.25">
      <c r="A1336" s="257"/>
      <c r="B1336" s="232" t="str">
        <f>IF(LEN(A1336)=0,"",INDEX('Smelter Reference List'!$A:$A,MATCH($A1336,'Smelter Reference List'!$E:$E,0)))</f>
        <v/>
      </c>
      <c r="C1336" s="297" t="str">
        <f>IF(LEN(A1336)=0,"",INDEX('Smelter Reference List'!$C:$C,MATCH($A1336,'Smelter Reference List'!$E:$E,0)))</f>
        <v/>
      </c>
      <c r="D1336" s="161" t="str">
        <f ca="1">IF(ISERROR($S1336),"",OFFSET('Smelter Reference List'!$C$4,$S1336-4,0)&amp;"")</f>
        <v/>
      </c>
      <c r="E1336" s="161" t="str">
        <f ca="1">IF(ISERROR($S1336),"",OFFSET('Smelter Reference List'!$D$4,$S1336-4,0)&amp;"")</f>
        <v/>
      </c>
      <c r="F1336" s="161" t="str">
        <f ca="1">IF(ISERROR($S1336),"",OFFSET('Smelter Reference List'!$E$4,$S1336-4,0))</f>
        <v/>
      </c>
      <c r="G1336" s="161" t="str">
        <f ca="1">IF(C1336=$U$4,"Enter smelter details", IF(ISERROR($S1336),"",OFFSET('Smelter Reference List'!$F$4,$S1336-4,0)))</f>
        <v/>
      </c>
      <c r="H1336" s="247" t="str">
        <f ca="1">IF(ISERROR($S1336),"",OFFSET('Smelter Reference List'!$G$4,$S1336-4,0))</f>
        <v/>
      </c>
      <c r="I1336" s="248" t="str">
        <f ca="1">IF(ISERROR($S1336),"",OFFSET('Smelter Reference List'!$H$4,$S1336-4,0))</f>
        <v/>
      </c>
      <c r="J1336" s="248" t="str">
        <f ca="1">IF(ISERROR($S1336),"",OFFSET('Smelter Reference List'!$I$4,$S1336-4,0))</f>
        <v/>
      </c>
      <c r="K1336" s="245"/>
      <c r="L1336" s="245"/>
      <c r="M1336" s="245"/>
      <c r="N1336" s="245"/>
      <c r="O1336" s="245"/>
      <c r="P1336" s="245"/>
      <c r="Q1336" s="246"/>
      <c r="R1336" s="233"/>
      <c r="S1336" s="234" t="e">
        <f>IF(C1336="",NA(),MATCH($B1336&amp;$C1336,'Smelter Reference List'!$J:$J,0))</f>
        <v>#N/A</v>
      </c>
      <c r="T1336" s="235"/>
      <c r="U1336" s="235">
        <f t="shared" ca="1" si="42"/>
        <v>0</v>
      </c>
      <c r="V1336" s="235"/>
      <c r="W1336" s="235"/>
      <c r="Y1336" s="228" t="str">
        <f t="shared" si="43"/>
        <v/>
      </c>
    </row>
    <row r="1337" spans="1:25" s="228" customFormat="1" ht="20.25">
      <c r="A1337" s="257"/>
      <c r="B1337" s="232" t="str">
        <f>IF(LEN(A1337)=0,"",INDEX('Smelter Reference List'!$A:$A,MATCH($A1337,'Smelter Reference List'!$E:$E,0)))</f>
        <v/>
      </c>
      <c r="C1337" s="297" t="str">
        <f>IF(LEN(A1337)=0,"",INDEX('Smelter Reference List'!$C:$C,MATCH($A1337,'Smelter Reference List'!$E:$E,0)))</f>
        <v/>
      </c>
      <c r="D1337" s="161" t="str">
        <f ca="1">IF(ISERROR($S1337),"",OFFSET('Smelter Reference List'!$C$4,$S1337-4,0)&amp;"")</f>
        <v/>
      </c>
      <c r="E1337" s="161" t="str">
        <f ca="1">IF(ISERROR($S1337),"",OFFSET('Smelter Reference List'!$D$4,$S1337-4,0)&amp;"")</f>
        <v/>
      </c>
      <c r="F1337" s="161" t="str">
        <f ca="1">IF(ISERROR($S1337),"",OFFSET('Smelter Reference List'!$E$4,$S1337-4,0))</f>
        <v/>
      </c>
      <c r="G1337" s="161" t="str">
        <f ca="1">IF(C1337=$U$4,"Enter smelter details", IF(ISERROR($S1337),"",OFFSET('Smelter Reference List'!$F$4,$S1337-4,0)))</f>
        <v/>
      </c>
      <c r="H1337" s="247" t="str">
        <f ca="1">IF(ISERROR($S1337),"",OFFSET('Smelter Reference List'!$G$4,$S1337-4,0))</f>
        <v/>
      </c>
      <c r="I1337" s="248" t="str">
        <f ca="1">IF(ISERROR($S1337),"",OFFSET('Smelter Reference List'!$H$4,$S1337-4,0))</f>
        <v/>
      </c>
      <c r="J1337" s="248" t="str">
        <f ca="1">IF(ISERROR($S1337),"",OFFSET('Smelter Reference List'!$I$4,$S1337-4,0))</f>
        <v/>
      </c>
      <c r="K1337" s="245"/>
      <c r="L1337" s="245"/>
      <c r="M1337" s="245"/>
      <c r="N1337" s="245"/>
      <c r="O1337" s="245"/>
      <c r="P1337" s="245"/>
      <c r="Q1337" s="246"/>
      <c r="R1337" s="233"/>
      <c r="S1337" s="234" t="e">
        <f>IF(C1337="",NA(),MATCH($B1337&amp;$C1337,'Smelter Reference List'!$J:$J,0))</f>
        <v>#N/A</v>
      </c>
      <c r="T1337" s="235"/>
      <c r="U1337" s="235">
        <f t="shared" ca="1" si="42"/>
        <v>0</v>
      </c>
      <c r="V1337" s="235"/>
      <c r="W1337" s="235"/>
      <c r="Y1337" s="228" t="str">
        <f t="shared" si="43"/>
        <v/>
      </c>
    </row>
    <row r="1338" spans="1:25" s="228" customFormat="1" ht="20.25">
      <c r="A1338" s="257"/>
      <c r="B1338" s="232" t="str">
        <f>IF(LEN(A1338)=0,"",INDEX('Smelter Reference List'!$A:$A,MATCH($A1338,'Smelter Reference List'!$E:$E,0)))</f>
        <v/>
      </c>
      <c r="C1338" s="297" t="str">
        <f>IF(LEN(A1338)=0,"",INDEX('Smelter Reference List'!$C:$C,MATCH($A1338,'Smelter Reference List'!$E:$E,0)))</f>
        <v/>
      </c>
      <c r="D1338" s="161" t="str">
        <f ca="1">IF(ISERROR($S1338),"",OFFSET('Smelter Reference List'!$C$4,$S1338-4,0)&amp;"")</f>
        <v/>
      </c>
      <c r="E1338" s="161" t="str">
        <f ca="1">IF(ISERROR($S1338),"",OFFSET('Smelter Reference List'!$D$4,$S1338-4,0)&amp;"")</f>
        <v/>
      </c>
      <c r="F1338" s="161" t="str">
        <f ca="1">IF(ISERROR($S1338),"",OFFSET('Smelter Reference List'!$E$4,$S1338-4,0))</f>
        <v/>
      </c>
      <c r="G1338" s="161" t="str">
        <f ca="1">IF(C1338=$U$4,"Enter smelter details", IF(ISERROR($S1338),"",OFFSET('Smelter Reference List'!$F$4,$S1338-4,0)))</f>
        <v/>
      </c>
      <c r="H1338" s="247" t="str">
        <f ca="1">IF(ISERROR($S1338),"",OFFSET('Smelter Reference List'!$G$4,$S1338-4,0))</f>
        <v/>
      </c>
      <c r="I1338" s="248" t="str">
        <f ca="1">IF(ISERROR($S1338),"",OFFSET('Smelter Reference List'!$H$4,$S1338-4,0))</f>
        <v/>
      </c>
      <c r="J1338" s="248" t="str">
        <f ca="1">IF(ISERROR($S1338),"",OFFSET('Smelter Reference List'!$I$4,$S1338-4,0))</f>
        <v/>
      </c>
      <c r="K1338" s="245"/>
      <c r="L1338" s="245"/>
      <c r="M1338" s="245"/>
      <c r="N1338" s="245"/>
      <c r="O1338" s="245"/>
      <c r="P1338" s="245"/>
      <c r="Q1338" s="246"/>
      <c r="R1338" s="233"/>
      <c r="S1338" s="234" t="e">
        <f>IF(C1338="",NA(),MATCH($B1338&amp;$C1338,'Smelter Reference List'!$J:$J,0))</f>
        <v>#N/A</v>
      </c>
      <c r="T1338" s="235"/>
      <c r="U1338" s="235">
        <f t="shared" ca="1" si="42"/>
        <v>0</v>
      </c>
      <c r="V1338" s="235"/>
      <c r="W1338" s="235"/>
      <c r="Y1338" s="228" t="str">
        <f t="shared" si="43"/>
        <v/>
      </c>
    </row>
    <row r="1339" spans="1:25" s="228" customFormat="1" ht="20.25">
      <c r="A1339" s="257"/>
      <c r="B1339" s="232" t="str">
        <f>IF(LEN(A1339)=0,"",INDEX('Smelter Reference List'!$A:$A,MATCH($A1339,'Smelter Reference List'!$E:$E,0)))</f>
        <v/>
      </c>
      <c r="C1339" s="297" t="str">
        <f>IF(LEN(A1339)=0,"",INDEX('Smelter Reference List'!$C:$C,MATCH($A1339,'Smelter Reference List'!$E:$E,0)))</f>
        <v/>
      </c>
      <c r="D1339" s="161" t="str">
        <f ca="1">IF(ISERROR($S1339),"",OFFSET('Smelter Reference List'!$C$4,$S1339-4,0)&amp;"")</f>
        <v/>
      </c>
      <c r="E1339" s="161" t="str">
        <f ca="1">IF(ISERROR($S1339),"",OFFSET('Smelter Reference List'!$D$4,$S1339-4,0)&amp;"")</f>
        <v/>
      </c>
      <c r="F1339" s="161" t="str">
        <f ca="1">IF(ISERROR($S1339),"",OFFSET('Smelter Reference List'!$E$4,$S1339-4,0))</f>
        <v/>
      </c>
      <c r="G1339" s="161" t="str">
        <f ca="1">IF(C1339=$U$4,"Enter smelter details", IF(ISERROR($S1339),"",OFFSET('Smelter Reference List'!$F$4,$S1339-4,0)))</f>
        <v/>
      </c>
      <c r="H1339" s="247" t="str">
        <f ca="1">IF(ISERROR($S1339),"",OFFSET('Smelter Reference List'!$G$4,$S1339-4,0))</f>
        <v/>
      </c>
      <c r="I1339" s="248" t="str">
        <f ca="1">IF(ISERROR($S1339),"",OFFSET('Smelter Reference List'!$H$4,$S1339-4,0))</f>
        <v/>
      </c>
      <c r="J1339" s="248" t="str">
        <f ca="1">IF(ISERROR($S1339),"",OFFSET('Smelter Reference List'!$I$4,$S1339-4,0))</f>
        <v/>
      </c>
      <c r="K1339" s="245"/>
      <c r="L1339" s="245"/>
      <c r="M1339" s="245"/>
      <c r="N1339" s="245"/>
      <c r="O1339" s="245"/>
      <c r="P1339" s="245"/>
      <c r="Q1339" s="246"/>
      <c r="R1339" s="233"/>
      <c r="S1339" s="234" t="e">
        <f>IF(C1339="",NA(),MATCH($B1339&amp;$C1339,'Smelter Reference List'!$J:$J,0))</f>
        <v>#N/A</v>
      </c>
      <c r="T1339" s="235"/>
      <c r="U1339" s="235">
        <f t="shared" ca="1" si="42"/>
        <v>0</v>
      </c>
      <c r="V1339" s="235"/>
      <c r="W1339" s="235"/>
      <c r="Y1339" s="228" t="str">
        <f t="shared" si="43"/>
        <v/>
      </c>
    </row>
    <row r="1340" spans="1:25" s="228" customFormat="1" ht="20.25">
      <c r="A1340" s="257"/>
      <c r="B1340" s="232" t="str">
        <f>IF(LEN(A1340)=0,"",INDEX('Smelter Reference List'!$A:$A,MATCH($A1340,'Smelter Reference List'!$E:$E,0)))</f>
        <v/>
      </c>
      <c r="C1340" s="297" t="str">
        <f>IF(LEN(A1340)=0,"",INDEX('Smelter Reference List'!$C:$C,MATCH($A1340,'Smelter Reference List'!$E:$E,0)))</f>
        <v/>
      </c>
      <c r="D1340" s="161" t="str">
        <f ca="1">IF(ISERROR($S1340),"",OFFSET('Smelter Reference List'!$C$4,$S1340-4,0)&amp;"")</f>
        <v/>
      </c>
      <c r="E1340" s="161" t="str">
        <f ca="1">IF(ISERROR($S1340),"",OFFSET('Smelter Reference List'!$D$4,$S1340-4,0)&amp;"")</f>
        <v/>
      </c>
      <c r="F1340" s="161" t="str">
        <f ca="1">IF(ISERROR($S1340),"",OFFSET('Smelter Reference List'!$E$4,$S1340-4,0))</f>
        <v/>
      </c>
      <c r="G1340" s="161" t="str">
        <f ca="1">IF(C1340=$U$4,"Enter smelter details", IF(ISERROR($S1340),"",OFFSET('Smelter Reference List'!$F$4,$S1340-4,0)))</f>
        <v/>
      </c>
      <c r="H1340" s="247" t="str">
        <f ca="1">IF(ISERROR($S1340),"",OFFSET('Smelter Reference List'!$G$4,$S1340-4,0))</f>
        <v/>
      </c>
      <c r="I1340" s="248" t="str">
        <f ca="1">IF(ISERROR($S1340),"",OFFSET('Smelter Reference List'!$H$4,$S1340-4,0))</f>
        <v/>
      </c>
      <c r="J1340" s="248" t="str">
        <f ca="1">IF(ISERROR($S1340),"",OFFSET('Smelter Reference List'!$I$4,$S1340-4,0))</f>
        <v/>
      </c>
      <c r="K1340" s="245"/>
      <c r="L1340" s="245"/>
      <c r="M1340" s="245"/>
      <c r="N1340" s="245"/>
      <c r="O1340" s="245"/>
      <c r="P1340" s="245"/>
      <c r="Q1340" s="246"/>
      <c r="R1340" s="233"/>
      <c r="S1340" s="234" t="e">
        <f>IF(C1340="",NA(),MATCH($B1340&amp;$C1340,'Smelter Reference List'!$J:$J,0))</f>
        <v>#N/A</v>
      </c>
      <c r="T1340" s="235"/>
      <c r="U1340" s="235">
        <f t="shared" ca="1" si="42"/>
        <v>0</v>
      </c>
      <c r="V1340" s="235"/>
      <c r="W1340" s="235"/>
      <c r="Y1340" s="228" t="str">
        <f t="shared" si="43"/>
        <v/>
      </c>
    </row>
    <row r="1341" spans="1:25" s="228" customFormat="1" ht="20.25">
      <c r="A1341" s="257"/>
      <c r="B1341" s="232" t="str">
        <f>IF(LEN(A1341)=0,"",INDEX('Smelter Reference List'!$A:$A,MATCH($A1341,'Smelter Reference List'!$E:$E,0)))</f>
        <v/>
      </c>
      <c r="C1341" s="297" t="str">
        <f>IF(LEN(A1341)=0,"",INDEX('Smelter Reference List'!$C:$C,MATCH($A1341,'Smelter Reference List'!$E:$E,0)))</f>
        <v/>
      </c>
      <c r="D1341" s="161" t="str">
        <f ca="1">IF(ISERROR($S1341),"",OFFSET('Smelter Reference List'!$C$4,$S1341-4,0)&amp;"")</f>
        <v/>
      </c>
      <c r="E1341" s="161" t="str">
        <f ca="1">IF(ISERROR($S1341),"",OFFSET('Smelter Reference List'!$D$4,$S1341-4,0)&amp;"")</f>
        <v/>
      </c>
      <c r="F1341" s="161" t="str">
        <f ca="1">IF(ISERROR($S1341),"",OFFSET('Smelter Reference List'!$E$4,$S1341-4,0))</f>
        <v/>
      </c>
      <c r="G1341" s="161" t="str">
        <f ca="1">IF(C1341=$U$4,"Enter smelter details", IF(ISERROR($S1341),"",OFFSET('Smelter Reference List'!$F$4,$S1341-4,0)))</f>
        <v/>
      </c>
      <c r="H1341" s="247" t="str">
        <f ca="1">IF(ISERROR($S1341),"",OFFSET('Smelter Reference List'!$G$4,$S1341-4,0))</f>
        <v/>
      </c>
      <c r="I1341" s="248" t="str">
        <f ca="1">IF(ISERROR($S1341),"",OFFSET('Smelter Reference List'!$H$4,$S1341-4,0))</f>
        <v/>
      </c>
      <c r="J1341" s="248" t="str">
        <f ca="1">IF(ISERROR($S1341),"",OFFSET('Smelter Reference List'!$I$4,$S1341-4,0))</f>
        <v/>
      </c>
      <c r="K1341" s="245"/>
      <c r="L1341" s="245"/>
      <c r="M1341" s="245"/>
      <c r="N1341" s="245"/>
      <c r="O1341" s="245"/>
      <c r="P1341" s="245"/>
      <c r="Q1341" s="246"/>
      <c r="R1341" s="233"/>
      <c r="S1341" s="234" t="e">
        <f>IF(C1341="",NA(),MATCH($B1341&amp;$C1341,'Smelter Reference List'!$J:$J,0))</f>
        <v>#N/A</v>
      </c>
      <c r="T1341" s="235"/>
      <c r="U1341" s="235">
        <f t="shared" ca="1" si="42"/>
        <v>0</v>
      </c>
      <c r="V1341" s="235"/>
      <c r="W1341" s="235"/>
      <c r="Y1341" s="228" t="str">
        <f t="shared" si="43"/>
        <v/>
      </c>
    </row>
    <row r="1342" spans="1:25" s="228" customFormat="1" ht="20.25">
      <c r="A1342" s="257"/>
      <c r="B1342" s="232" t="str">
        <f>IF(LEN(A1342)=0,"",INDEX('Smelter Reference List'!$A:$A,MATCH($A1342,'Smelter Reference List'!$E:$E,0)))</f>
        <v/>
      </c>
      <c r="C1342" s="297" t="str">
        <f>IF(LEN(A1342)=0,"",INDEX('Smelter Reference List'!$C:$C,MATCH($A1342,'Smelter Reference List'!$E:$E,0)))</f>
        <v/>
      </c>
      <c r="D1342" s="161" t="str">
        <f ca="1">IF(ISERROR($S1342),"",OFFSET('Smelter Reference List'!$C$4,$S1342-4,0)&amp;"")</f>
        <v/>
      </c>
      <c r="E1342" s="161" t="str">
        <f ca="1">IF(ISERROR($S1342),"",OFFSET('Smelter Reference List'!$D$4,$S1342-4,0)&amp;"")</f>
        <v/>
      </c>
      <c r="F1342" s="161" t="str">
        <f ca="1">IF(ISERROR($S1342),"",OFFSET('Smelter Reference List'!$E$4,$S1342-4,0))</f>
        <v/>
      </c>
      <c r="G1342" s="161" t="str">
        <f ca="1">IF(C1342=$U$4,"Enter smelter details", IF(ISERROR($S1342),"",OFFSET('Smelter Reference List'!$F$4,$S1342-4,0)))</f>
        <v/>
      </c>
      <c r="H1342" s="247" t="str">
        <f ca="1">IF(ISERROR($S1342),"",OFFSET('Smelter Reference List'!$G$4,$S1342-4,0))</f>
        <v/>
      </c>
      <c r="I1342" s="248" t="str">
        <f ca="1">IF(ISERROR($S1342),"",OFFSET('Smelter Reference List'!$H$4,$S1342-4,0))</f>
        <v/>
      </c>
      <c r="J1342" s="248" t="str">
        <f ca="1">IF(ISERROR($S1342),"",OFFSET('Smelter Reference List'!$I$4,$S1342-4,0))</f>
        <v/>
      </c>
      <c r="K1342" s="245"/>
      <c r="L1342" s="245"/>
      <c r="M1342" s="245"/>
      <c r="N1342" s="245"/>
      <c r="O1342" s="245"/>
      <c r="P1342" s="245"/>
      <c r="Q1342" s="246"/>
      <c r="R1342" s="233"/>
      <c r="S1342" s="234" t="e">
        <f>IF(C1342="",NA(),MATCH($B1342&amp;$C1342,'Smelter Reference List'!$J:$J,0))</f>
        <v>#N/A</v>
      </c>
      <c r="T1342" s="235"/>
      <c r="U1342" s="235">
        <f t="shared" ca="1" si="42"/>
        <v>0</v>
      </c>
      <c r="V1342" s="235"/>
      <c r="W1342" s="235"/>
      <c r="Y1342" s="228" t="str">
        <f t="shared" si="43"/>
        <v/>
      </c>
    </row>
    <row r="1343" spans="1:25" s="228" customFormat="1" ht="20.25">
      <c r="A1343" s="257"/>
      <c r="B1343" s="232" t="str">
        <f>IF(LEN(A1343)=0,"",INDEX('Smelter Reference List'!$A:$A,MATCH($A1343,'Smelter Reference List'!$E:$E,0)))</f>
        <v/>
      </c>
      <c r="C1343" s="297" t="str">
        <f>IF(LEN(A1343)=0,"",INDEX('Smelter Reference List'!$C:$C,MATCH($A1343,'Smelter Reference List'!$E:$E,0)))</f>
        <v/>
      </c>
      <c r="D1343" s="161" t="str">
        <f ca="1">IF(ISERROR($S1343),"",OFFSET('Smelter Reference List'!$C$4,$S1343-4,0)&amp;"")</f>
        <v/>
      </c>
      <c r="E1343" s="161" t="str">
        <f ca="1">IF(ISERROR($S1343),"",OFFSET('Smelter Reference List'!$D$4,$S1343-4,0)&amp;"")</f>
        <v/>
      </c>
      <c r="F1343" s="161" t="str">
        <f ca="1">IF(ISERROR($S1343),"",OFFSET('Smelter Reference List'!$E$4,$S1343-4,0))</f>
        <v/>
      </c>
      <c r="G1343" s="161" t="str">
        <f ca="1">IF(C1343=$U$4,"Enter smelter details", IF(ISERROR($S1343),"",OFFSET('Smelter Reference List'!$F$4,$S1343-4,0)))</f>
        <v/>
      </c>
      <c r="H1343" s="247" t="str">
        <f ca="1">IF(ISERROR($S1343),"",OFFSET('Smelter Reference List'!$G$4,$S1343-4,0))</f>
        <v/>
      </c>
      <c r="I1343" s="248" t="str">
        <f ca="1">IF(ISERROR($S1343),"",OFFSET('Smelter Reference List'!$H$4,$S1343-4,0))</f>
        <v/>
      </c>
      <c r="J1343" s="248" t="str">
        <f ca="1">IF(ISERROR($S1343),"",OFFSET('Smelter Reference List'!$I$4,$S1343-4,0))</f>
        <v/>
      </c>
      <c r="K1343" s="245"/>
      <c r="L1343" s="245"/>
      <c r="M1343" s="245"/>
      <c r="N1343" s="245"/>
      <c r="O1343" s="245"/>
      <c r="P1343" s="245"/>
      <c r="Q1343" s="246"/>
      <c r="R1343" s="233"/>
      <c r="S1343" s="234" t="e">
        <f>IF(C1343="",NA(),MATCH($B1343&amp;$C1343,'Smelter Reference List'!$J:$J,0))</f>
        <v>#N/A</v>
      </c>
      <c r="T1343" s="235"/>
      <c r="U1343" s="235">
        <f t="shared" ca="1" si="42"/>
        <v>0</v>
      </c>
      <c r="V1343" s="235"/>
      <c r="W1343" s="235"/>
      <c r="Y1343" s="228" t="str">
        <f t="shared" si="43"/>
        <v/>
      </c>
    </row>
    <row r="1344" spans="1:25" s="228" customFormat="1" ht="20.25">
      <c r="A1344" s="257"/>
      <c r="B1344" s="232" t="str">
        <f>IF(LEN(A1344)=0,"",INDEX('Smelter Reference List'!$A:$A,MATCH($A1344,'Smelter Reference List'!$E:$E,0)))</f>
        <v/>
      </c>
      <c r="C1344" s="297" t="str">
        <f>IF(LEN(A1344)=0,"",INDEX('Smelter Reference List'!$C:$C,MATCH($A1344,'Smelter Reference List'!$E:$E,0)))</f>
        <v/>
      </c>
      <c r="D1344" s="161" t="str">
        <f ca="1">IF(ISERROR($S1344),"",OFFSET('Smelter Reference List'!$C$4,$S1344-4,0)&amp;"")</f>
        <v/>
      </c>
      <c r="E1344" s="161" t="str">
        <f ca="1">IF(ISERROR($S1344),"",OFFSET('Smelter Reference List'!$D$4,$S1344-4,0)&amp;"")</f>
        <v/>
      </c>
      <c r="F1344" s="161" t="str">
        <f ca="1">IF(ISERROR($S1344),"",OFFSET('Smelter Reference List'!$E$4,$S1344-4,0))</f>
        <v/>
      </c>
      <c r="G1344" s="161" t="str">
        <f ca="1">IF(C1344=$U$4,"Enter smelter details", IF(ISERROR($S1344),"",OFFSET('Smelter Reference List'!$F$4,$S1344-4,0)))</f>
        <v/>
      </c>
      <c r="H1344" s="247" t="str">
        <f ca="1">IF(ISERROR($S1344),"",OFFSET('Smelter Reference List'!$G$4,$S1344-4,0))</f>
        <v/>
      </c>
      <c r="I1344" s="248" t="str">
        <f ca="1">IF(ISERROR($S1344),"",OFFSET('Smelter Reference List'!$H$4,$S1344-4,0))</f>
        <v/>
      </c>
      <c r="J1344" s="248" t="str">
        <f ca="1">IF(ISERROR($S1344),"",OFFSET('Smelter Reference List'!$I$4,$S1344-4,0))</f>
        <v/>
      </c>
      <c r="K1344" s="245"/>
      <c r="L1344" s="245"/>
      <c r="M1344" s="245"/>
      <c r="N1344" s="245"/>
      <c r="O1344" s="245"/>
      <c r="P1344" s="245"/>
      <c r="Q1344" s="246"/>
      <c r="R1344" s="233"/>
      <c r="S1344" s="234" t="e">
        <f>IF(C1344="",NA(),MATCH($B1344&amp;$C1344,'Smelter Reference List'!$J:$J,0))</f>
        <v>#N/A</v>
      </c>
      <c r="T1344" s="235"/>
      <c r="U1344" s="235">
        <f t="shared" ca="1" si="42"/>
        <v>0</v>
      </c>
      <c r="V1344" s="235"/>
      <c r="W1344" s="235"/>
      <c r="Y1344" s="228" t="str">
        <f t="shared" si="43"/>
        <v/>
      </c>
    </row>
    <row r="1345" spans="1:25" s="228" customFormat="1" ht="20.25">
      <c r="A1345" s="257"/>
      <c r="B1345" s="232" t="str">
        <f>IF(LEN(A1345)=0,"",INDEX('Smelter Reference List'!$A:$A,MATCH($A1345,'Smelter Reference List'!$E:$E,0)))</f>
        <v/>
      </c>
      <c r="C1345" s="297" t="str">
        <f>IF(LEN(A1345)=0,"",INDEX('Smelter Reference List'!$C:$C,MATCH($A1345,'Smelter Reference List'!$E:$E,0)))</f>
        <v/>
      </c>
      <c r="D1345" s="161" t="str">
        <f ca="1">IF(ISERROR($S1345),"",OFFSET('Smelter Reference List'!$C$4,$S1345-4,0)&amp;"")</f>
        <v/>
      </c>
      <c r="E1345" s="161" t="str">
        <f ca="1">IF(ISERROR($S1345),"",OFFSET('Smelter Reference List'!$D$4,$S1345-4,0)&amp;"")</f>
        <v/>
      </c>
      <c r="F1345" s="161" t="str">
        <f ca="1">IF(ISERROR($S1345),"",OFFSET('Smelter Reference List'!$E$4,$S1345-4,0))</f>
        <v/>
      </c>
      <c r="G1345" s="161" t="str">
        <f ca="1">IF(C1345=$U$4,"Enter smelter details", IF(ISERROR($S1345),"",OFFSET('Smelter Reference List'!$F$4,$S1345-4,0)))</f>
        <v/>
      </c>
      <c r="H1345" s="247" t="str">
        <f ca="1">IF(ISERROR($S1345),"",OFFSET('Smelter Reference List'!$G$4,$S1345-4,0))</f>
        <v/>
      </c>
      <c r="I1345" s="248" t="str">
        <f ca="1">IF(ISERROR($S1345),"",OFFSET('Smelter Reference List'!$H$4,$S1345-4,0))</f>
        <v/>
      </c>
      <c r="J1345" s="248" t="str">
        <f ca="1">IF(ISERROR($S1345),"",OFFSET('Smelter Reference List'!$I$4,$S1345-4,0))</f>
        <v/>
      </c>
      <c r="K1345" s="245"/>
      <c r="L1345" s="245"/>
      <c r="M1345" s="245"/>
      <c r="N1345" s="245"/>
      <c r="O1345" s="245"/>
      <c r="P1345" s="245"/>
      <c r="Q1345" s="246"/>
      <c r="R1345" s="233"/>
      <c r="S1345" s="234" t="e">
        <f>IF(C1345="",NA(),MATCH($B1345&amp;$C1345,'Smelter Reference List'!$J:$J,0))</f>
        <v>#N/A</v>
      </c>
      <c r="T1345" s="235"/>
      <c r="U1345" s="235">
        <f t="shared" ca="1" si="42"/>
        <v>0</v>
      </c>
      <c r="V1345" s="235"/>
      <c r="W1345" s="235"/>
      <c r="Y1345" s="228" t="str">
        <f t="shared" si="43"/>
        <v/>
      </c>
    </row>
    <row r="1346" spans="1:25" s="228" customFormat="1" ht="20.25">
      <c r="A1346" s="257"/>
      <c r="B1346" s="232" t="str">
        <f>IF(LEN(A1346)=0,"",INDEX('Smelter Reference List'!$A:$A,MATCH($A1346,'Smelter Reference List'!$E:$E,0)))</f>
        <v/>
      </c>
      <c r="C1346" s="297" t="str">
        <f>IF(LEN(A1346)=0,"",INDEX('Smelter Reference List'!$C:$C,MATCH($A1346,'Smelter Reference List'!$E:$E,0)))</f>
        <v/>
      </c>
      <c r="D1346" s="161" t="str">
        <f ca="1">IF(ISERROR($S1346),"",OFFSET('Smelter Reference List'!$C$4,$S1346-4,0)&amp;"")</f>
        <v/>
      </c>
      <c r="E1346" s="161" t="str">
        <f ca="1">IF(ISERROR($S1346),"",OFFSET('Smelter Reference List'!$D$4,$S1346-4,0)&amp;"")</f>
        <v/>
      </c>
      <c r="F1346" s="161" t="str">
        <f ca="1">IF(ISERROR($S1346),"",OFFSET('Smelter Reference List'!$E$4,$S1346-4,0))</f>
        <v/>
      </c>
      <c r="G1346" s="161" t="str">
        <f ca="1">IF(C1346=$U$4,"Enter smelter details", IF(ISERROR($S1346),"",OFFSET('Smelter Reference List'!$F$4,$S1346-4,0)))</f>
        <v/>
      </c>
      <c r="H1346" s="247" t="str">
        <f ca="1">IF(ISERROR($S1346),"",OFFSET('Smelter Reference List'!$G$4,$S1346-4,0))</f>
        <v/>
      </c>
      <c r="I1346" s="248" t="str">
        <f ca="1">IF(ISERROR($S1346),"",OFFSET('Smelter Reference List'!$H$4,$S1346-4,0))</f>
        <v/>
      </c>
      <c r="J1346" s="248" t="str">
        <f ca="1">IF(ISERROR($S1346),"",OFFSET('Smelter Reference List'!$I$4,$S1346-4,0))</f>
        <v/>
      </c>
      <c r="K1346" s="245"/>
      <c r="L1346" s="245"/>
      <c r="M1346" s="245"/>
      <c r="N1346" s="245"/>
      <c r="O1346" s="245"/>
      <c r="P1346" s="245"/>
      <c r="Q1346" s="246"/>
      <c r="R1346" s="233"/>
      <c r="S1346" s="234" t="e">
        <f>IF(C1346="",NA(),MATCH($B1346&amp;$C1346,'Smelter Reference List'!$J:$J,0))</f>
        <v>#N/A</v>
      </c>
      <c r="T1346" s="235"/>
      <c r="U1346" s="235">
        <f t="shared" ca="1" si="42"/>
        <v>0</v>
      </c>
      <c r="V1346" s="235"/>
      <c r="W1346" s="235"/>
      <c r="Y1346" s="228" t="str">
        <f t="shared" si="43"/>
        <v/>
      </c>
    </row>
    <row r="1347" spans="1:25" s="228" customFormat="1" ht="20.25">
      <c r="A1347" s="257"/>
      <c r="B1347" s="232" t="str">
        <f>IF(LEN(A1347)=0,"",INDEX('Smelter Reference List'!$A:$A,MATCH($A1347,'Smelter Reference List'!$E:$E,0)))</f>
        <v/>
      </c>
      <c r="C1347" s="297" t="str">
        <f>IF(LEN(A1347)=0,"",INDEX('Smelter Reference List'!$C:$C,MATCH($A1347,'Smelter Reference List'!$E:$E,0)))</f>
        <v/>
      </c>
      <c r="D1347" s="161" t="str">
        <f ca="1">IF(ISERROR($S1347),"",OFFSET('Smelter Reference List'!$C$4,$S1347-4,0)&amp;"")</f>
        <v/>
      </c>
      <c r="E1347" s="161" t="str">
        <f ca="1">IF(ISERROR($S1347),"",OFFSET('Smelter Reference List'!$D$4,$S1347-4,0)&amp;"")</f>
        <v/>
      </c>
      <c r="F1347" s="161" t="str">
        <f ca="1">IF(ISERROR($S1347),"",OFFSET('Smelter Reference List'!$E$4,$S1347-4,0))</f>
        <v/>
      </c>
      <c r="G1347" s="161" t="str">
        <f ca="1">IF(C1347=$U$4,"Enter smelter details", IF(ISERROR($S1347),"",OFFSET('Smelter Reference List'!$F$4,$S1347-4,0)))</f>
        <v/>
      </c>
      <c r="H1347" s="247" t="str">
        <f ca="1">IF(ISERROR($S1347),"",OFFSET('Smelter Reference List'!$G$4,$S1347-4,0))</f>
        <v/>
      </c>
      <c r="I1347" s="248" t="str">
        <f ca="1">IF(ISERROR($S1347),"",OFFSET('Smelter Reference List'!$H$4,$S1347-4,0))</f>
        <v/>
      </c>
      <c r="J1347" s="248" t="str">
        <f ca="1">IF(ISERROR($S1347),"",OFFSET('Smelter Reference List'!$I$4,$S1347-4,0))</f>
        <v/>
      </c>
      <c r="K1347" s="245"/>
      <c r="L1347" s="245"/>
      <c r="M1347" s="245"/>
      <c r="N1347" s="245"/>
      <c r="O1347" s="245"/>
      <c r="P1347" s="245"/>
      <c r="Q1347" s="246"/>
      <c r="R1347" s="233"/>
      <c r="S1347" s="234" t="e">
        <f>IF(C1347="",NA(),MATCH($B1347&amp;$C1347,'Smelter Reference List'!$J:$J,0))</f>
        <v>#N/A</v>
      </c>
      <c r="T1347" s="235"/>
      <c r="U1347" s="235">
        <f t="shared" ca="1" si="42"/>
        <v>0</v>
      </c>
      <c r="V1347" s="235"/>
      <c r="W1347" s="235"/>
      <c r="Y1347" s="228" t="str">
        <f t="shared" si="43"/>
        <v/>
      </c>
    </row>
    <row r="1348" spans="1:25" s="228" customFormat="1" ht="20.25">
      <c r="A1348" s="257"/>
      <c r="B1348" s="232" t="str">
        <f>IF(LEN(A1348)=0,"",INDEX('Smelter Reference List'!$A:$A,MATCH($A1348,'Smelter Reference List'!$E:$E,0)))</f>
        <v/>
      </c>
      <c r="C1348" s="297" t="str">
        <f>IF(LEN(A1348)=0,"",INDEX('Smelter Reference List'!$C:$C,MATCH($A1348,'Smelter Reference List'!$E:$E,0)))</f>
        <v/>
      </c>
      <c r="D1348" s="161" t="str">
        <f ca="1">IF(ISERROR($S1348),"",OFFSET('Smelter Reference List'!$C$4,$S1348-4,0)&amp;"")</f>
        <v/>
      </c>
      <c r="E1348" s="161" t="str">
        <f ca="1">IF(ISERROR($S1348),"",OFFSET('Smelter Reference List'!$D$4,$S1348-4,0)&amp;"")</f>
        <v/>
      </c>
      <c r="F1348" s="161" t="str">
        <f ca="1">IF(ISERROR($S1348),"",OFFSET('Smelter Reference List'!$E$4,$S1348-4,0))</f>
        <v/>
      </c>
      <c r="G1348" s="161" t="str">
        <f ca="1">IF(C1348=$U$4,"Enter smelter details", IF(ISERROR($S1348),"",OFFSET('Smelter Reference List'!$F$4,$S1348-4,0)))</f>
        <v/>
      </c>
      <c r="H1348" s="247" t="str">
        <f ca="1">IF(ISERROR($S1348),"",OFFSET('Smelter Reference List'!$G$4,$S1348-4,0))</f>
        <v/>
      </c>
      <c r="I1348" s="248" t="str">
        <f ca="1">IF(ISERROR($S1348),"",OFFSET('Smelter Reference List'!$H$4,$S1348-4,0))</f>
        <v/>
      </c>
      <c r="J1348" s="248" t="str">
        <f ca="1">IF(ISERROR($S1348),"",OFFSET('Smelter Reference List'!$I$4,$S1348-4,0))</f>
        <v/>
      </c>
      <c r="K1348" s="245"/>
      <c r="L1348" s="245"/>
      <c r="M1348" s="245"/>
      <c r="N1348" s="245"/>
      <c r="O1348" s="245"/>
      <c r="P1348" s="245"/>
      <c r="Q1348" s="246"/>
      <c r="R1348" s="233"/>
      <c r="S1348" s="234" t="e">
        <f>IF(C1348="",NA(),MATCH($B1348&amp;$C1348,'Smelter Reference List'!$J:$J,0))</f>
        <v>#N/A</v>
      </c>
      <c r="T1348" s="235"/>
      <c r="U1348" s="235">
        <f t="shared" ca="1" si="42"/>
        <v>0</v>
      </c>
      <c r="V1348" s="235"/>
      <c r="W1348" s="235"/>
      <c r="Y1348" s="228" t="str">
        <f t="shared" si="43"/>
        <v/>
      </c>
    </row>
    <row r="1349" spans="1:25" s="228" customFormat="1" ht="20.25">
      <c r="A1349" s="257"/>
      <c r="B1349" s="232" t="str">
        <f>IF(LEN(A1349)=0,"",INDEX('Smelter Reference List'!$A:$A,MATCH($A1349,'Smelter Reference List'!$E:$E,0)))</f>
        <v/>
      </c>
      <c r="C1349" s="297" t="str">
        <f>IF(LEN(A1349)=0,"",INDEX('Smelter Reference List'!$C:$C,MATCH($A1349,'Smelter Reference List'!$E:$E,0)))</f>
        <v/>
      </c>
      <c r="D1349" s="161" t="str">
        <f ca="1">IF(ISERROR($S1349),"",OFFSET('Smelter Reference List'!$C$4,$S1349-4,0)&amp;"")</f>
        <v/>
      </c>
      <c r="E1349" s="161" t="str">
        <f ca="1">IF(ISERROR($S1349),"",OFFSET('Smelter Reference List'!$D$4,$S1349-4,0)&amp;"")</f>
        <v/>
      </c>
      <c r="F1349" s="161" t="str">
        <f ca="1">IF(ISERROR($S1349),"",OFFSET('Smelter Reference List'!$E$4,$S1349-4,0))</f>
        <v/>
      </c>
      <c r="G1349" s="161" t="str">
        <f ca="1">IF(C1349=$U$4,"Enter smelter details", IF(ISERROR($S1349),"",OFFSET('Smelter Reference List'!$F$4,$S1349-4,0)))</f>
        <v/>
      </c>
      <c r="H1349" s="247" t="str">
        <f ca="1">IF(ISERROR($S1349),"",OFFSET('Smelter Reference List'!$G$4,$S1349-4,0))</f>
        <v/>
      </c>
      <c r="I1349" s="248" t="str">
        <f ca="1">IF(ISERROR($S1349),"",OFFSET('Smelter Reference List'!$H$4,$S1349-4,0))</f>
        <v/>
      </c>
      <c r="J1349" s="248" t="str">
        <f ca="1">IF(ISERROR($S1349),"",OFFSET('Smelter Reference List'!$I$4,$S1349-4,0))</f>
        <v/>
      </c>
      <c r="K1349" s="245"/>
      <c r="L1349" s="245"/>
      <c r="M1349" s="245"/>
      <c r="N1349" s="245"/>
      <c r="O1349" s="245"/>
      <c r="P1349" s="245"/>
      <c r="Q1349" s="246"/>
      <c r="R1349" s="233"/>
      <c r="S1349" s="234" t="e">
        <f>IF(C1349="",NA(),MATCH($B1349&amp;$C1349,'Smelter Reference List'!$J:$J,0))</f>
        <v>#N/A</v>
      </c>
      <c r="T1349" s="235"/>
      <c r="U1349" s="235">
        <f t="shared" ca="1" si="42"/>
        <v>0</v>
      </c>
      <c r="V1349" s="235"/>
      <c r="W1349" s="235"/>
      <c r="Y1349" s="228" t="str">
        <f t="shared" si="43"/>
        <v/>
      </c>
    </row>
    <row r="1350" spans="1:25" s="228" customFormat="1" ht="20.25">
      <c r="A1350" s="257"/>
      <c r="B1350" s="232" t="str">
        <f>IF(LEN(A1350)=0,"",INDEX('Smelter Reference List'!$A:$A,MATCH($A1350,'Smelter Reference List'!$E:$E,0)))</f>
        <v/>
      </c>
      <c r="C1350" s="297" t="str">
        <f>IF(LEN(A1350)=0,"",INDEX('Smelter Reference List'!$C:$C,MATCH($A1350,'Smelter Reference List'!$E:$E,0)))</f>
        <v/>
      </c>
      <c r="D1350" s="161" t="str">
        <f ca="1">IF(ISERROR($S1350),"",OFFSET('Smelter Reference List'!$C$4,$S1350-4,0)&amp;"")</f>
        <v/>
      </c>
      <c r="E1350" s="161" t="str">
        <f ca="1">IF(ISERROR($S1350),"",OFFSET('Smelter Reference List'!$D$4,$S1350-4,0)&amp;"")</f>
        <v/>
      </c>
      <c r="F1350" s="161" t="str">
        <f ca="1">IF(ISERROR($S1350),"",OFFSET('Smelter Reference List'!$E$4,$S1350-4,0))</f>
        <v/>
      </c>
      <c r="G1350" s="161" t="str">
        <f ca="1">IF(C1350=$U$4,"Enter smelter details", IF(ISERROR($S1350),"",OFFSET('Smelter Reference List'!$F$4,$S1350-4,0)))</f>
        <v/>
      </c>
      <c r="H1350" s="247" t="str">
        <f ca="1">IF(ISERROR($S1350),"",OFFSET('Smelter Reference List'!$G$4,$S1350-4,0))</f>
        <v/>
      </c>
      <c r="I1350" s="248" t="str">
        <f ca="1">IF(ISERROR($S1350),"",OFFSET('Smelter Reference List'!$H$4,$S1350-4,0))</f>
        <v/>
      </c>
      <c r="J1350" s="248" t="str">
        <f ca="1">IF(ISERROR($S1350),"",OFFSET('Smelter Reference List'!$I$4,$S1350-4,0))</f>
        <v/>
      </c>
      <c r="K1350" s="245"/>
      <c r="L1350" s="245"/>
      <c r="M1350" s="245"/>
      <c r="N1350" s="245"/>
      <c r="O1350" s="245"/>
      <c r="P1350" s="245"/>
      <c r="Q1350" s="246"/>
      <c r="R1350" s="233"/>
      <c r="S1350" s="234" t="e">
        <f>IF(C1350="",NA(),MATCH($B1350&amp;$C1350,'Smelter Reference List'!$J:$J,0))</f>
        <v>#N/A</v>
      </c>
      <c r="T1350" s="235"/>
      <c r="U1350" s="235">
        <f t="shared" ca="1" si="42"/>
        <v>0</v>
      </c>
      <c r="V1350" s="235"/>
      <c r="W1350" s="235"/>
      <c r="Y1350" s="228" t="str">
        <f t="shared" si="43"/>
        <v/>
      </c>
    </row>
    <row r="1351" spans="1:25" s="228" customFormat="1" ht="20.25">
      <c r="A1351" s="257"/>
      <c r="B1351" s="232" t="str">
        <f>IF(LEN(A1351)=0,"",INDEX('Smelter Reference List'!$A:$A,MATCH($A1351,'Smelter Reference List'!$E:$E,0)))</f>
        <v/>
      </c>
      <c r="C1351" s="297" t="str">
        <f>IF(LEN(A1351)=0,"",INDEX('Smelter Reference List'!$C:$C,MATCH($A1351,'Smelter Reference List'!$E:$E,0)))</f>
        <v/>
      </c>
      <c r="D1351" s="161" t="str">
        <f ca="1">IF(ISERROR($S1351),"",OFFSET('Smelter Reference List'!$C$4,$S1351-4,0)&amp;"")</f>
        <v/>
      </c>
      <c r="E1351" s="161" t="str">
        <f ca="1">IF(ISERROR($S1351),"",OFFSET('Smelter Reference List'!$D$4,$S1351-4,0)&amp;"")</f>
        <v/>
      </c>
      <c r="F1351" s="161" t="str">
        <f ca="1">IF(ISERROR($S1351),"",OFFSET('Smelter Reference List'!$E$4,$S1351-4,0))</f>
        <v/>
      </c>
      <c r="G1351" s="161" t="str">
        <f ca="1">IF(C1351=$U$4,"Enter smelter details", IF(ISERROR($S1351),"",OFFSET('Smelter Reference List'!$F$4,$S1351-4,0)))</f>
        <v/>
      </c>
      <c r="H1351" s="247" t="str">
        <f ca="1">IF(ISERROR($S1351),"",OFFSET('Smelter Reference List'!$G$4,$S1351-4,0))</f>
        <v/>
      </c>
      <c r="I1351" s="248" t="str">
        <f ca="1">IF(ISERROR($S1351),"",OFFSET('Smelter Reference List'!$H$4,$S1351-4,0))</f>
        <v/>
      </c>
      <c r="J1351" s="248" t="str">
        <f ca="1">IF(ISERROR($S1351),"",OFFSET('Smelter Reference List'!$I$4,$S1351-4,0))</f>
        <v/>
      </c>
      <c r="K1351" s="245"/>
      <c r="L1351" s="245"/>
      <c r="M1351" s="245"/>
      <c r="N1351" s="245"/>
      <c r="O1351" s="245"/>
      <c r="P1351" s="245"/>
      <c r="Q1351" s="246"/>
      <c r="R1351" s="233"/>
      <c r="S1351" s="234" t="e">
        <f>IF(C1351="",NA(),MATCH($B1351&amp;$C1351,'Smelter Reference List'!$J:$J,0))</f>
        <v>#N/A</v>
      </c>
      <c r="T1351" s="235"/>
      <c r="U1351" s="235">
        <f t="shared" ca="1" si="42"/>
        <v>0</v>
      </c>
      <c r="V1351" s="235"/>
      <c r="W1351" s="235"/>
      <c r="Y1351" s="228" t="str">
        <f t="shared" si="43"/>
        <v/>
      </c>
    </row>
    <row r="1352" spans="1:25" s="228" customFormat="1" ht="20.25">
      <c r="A1352" s="257"/>
      <c r="B1352" s="232" t="str">
        <f>IF(LEN(A1352)=0,"",INDEX('Smelter Reference List'!$A:$A,MATCH($A1352,'Smelter Reference List'!$E:$E,0)))</f>
        <v/>
      </c>
      <c r="C1352" s="297" t="str">
        <f>IF(LEN(A1352)=0,"",INDEX('Smelter Reference List'!$C:$C,MATCH($A1352,'Smelter Reference List'!$E:$E,0)))</f>
        <v/>
      </c>
      <c r="D1352" s="161" t="str">
        <f ca="1">IF(ISERROR($S1352),"",OFFSET('Smelter Reference List'!$C$4,$S1352-4,0)&amp;"")</f>
        <v/>
      </c>
      <c r="E1352" s="161" t="str">
        <f ca="1">IF(ISERROR($S1352),"",OFFSET('Smelter Reference List'!$D$4,$S1352-4,0)&amp;"")</f>
        <v/>
      </c>
      <c r="F1352" s="161" t="str">
        <f ca="1">IF(ISERROR($S1352),"",OFFSET('Smelter Reference List'!$E$4,$S1352-4,0))</f>
        <v/>
      </c>
      <c r="G1352" s="161" t="str">
        <f ca="1">IF(C1352=$U$4,"Enter smelter details", IF(ISERROR($S1352),"",OFFSET('Smelter Reference List'!$F$4,$S1352-4,0)))</f>
        <v/>
      </c>
      <c r="H1352" s="247" t="str">
        <f ca="1">IF(ISERROR($S1352),"",OFFSET('Smelter Reference List'!$G$4,$S1352-4,0))</f>
        <v/>
      </c>
      <c r="I1352" s="248" t="str">
        <f ca="1">IF(ISERROR($S1352),"",OFFSET('Smelter Reference List'!$H$4,$S1352-4,0))</f>
        <v/>
      </c>
      <c r="J1352" s="248" t="str">
        <f ca="1">IF(ISERROR($S1352),"",OFFSET('Smelter Reference List'!$I$4,$S1352-4,0))</f>
        <v/>
      </c>
      <c r="K1352" s="245"/>
      <c r="L1352" s="245"/>
      <c r="M1352" s="245"/>
      <c r="N1352" s="245"/>
      <c r="O1352" s="245"/>
      <c r="P1352" s="245"/>
      <c r="Q1352" s="246"/>
      <c r="R1352" s="233"/>
      <c r="S1352" s="234" t="e">
        <f>IF(C1352="",NA(),MATCH($B1352&amp;$C1352,'Smelter Reference List'!$J:$J,0))</f>
        <v>#N/A</v>
      </c>
      <c r="T1352" s="235"/>
      <c r="U1352" s="235">
        <f t="shared" ca="1" si="42"/>
        <v>0</v>
      </c>
      <c r="V1352" s="235"/>
      <c r="W1352" s="235"/>
      <c r="Y1352" s="228" t="str">
        <f t="shared" si="43"/>
        <v/>
      </c>
    </row>
    <row r="1353" spans="1:25" s="228" customFormat="1" ht="20.25">
      <c r="A1353" s="257"/>
      <c r="B1353" s="232" t="str">
        <f>IF(LEN(A1353)=0,"",INDEX('Smelter Reference List'!$A:$A,MATCH($A1353,'Smelter Reference List'!$E:$E,0)))</f>
        <v/>
      </c>
      <c r="C1353" s="297" t="str">
        <f>IF(LEN(A1353)=0,"",INDEX('Smelter Reference List'!$C:$C,MATCH($A1353,'Smelter Reference List'!$E:$E,0)))</f>
        <v/>
      </c>
      <c r="D1353" s="161" t="str">
        <f ca="1">IF(ISERROR($S1353),"",OFFSET('Smelter Reference List'!$C$4,$S1353-4,0)&amp;"")</f>
        <v/>
      </c>
      <c r="E1353" s="161" t="str">
        <f ca="1">IF(ISERROR($S1353),"",OFFSET('Smelter Reference List'!$D$4,$S1353-4,0)&amp;"")</f>
        <v/>
      </c>
      <c r="F1353" s="161" t="str">
        <f ca="1">IF(ISERROR($S1353),"",OFFSET('Smelter Reference List'!$E$4,$S1353-4,0))</f>
        <v/>
      </c>
      <c r="G1353" s="161" t="str">
        <f ca="1">IF(C1353=$U$4,"Enter smelter details", IF(ISERROR($S1353),"",OFFSET('Smelter Reference List'!$F$4,$S1353-4,0)))</f>
        <v/>
      </c>
      <c r="H1353" s="247" t="str">
        <f ca="1">IF(ISERROR($S1353),"",OFFSET('Smelter Reference List'!$G$4,$S1353-4,0))</f>
        <v/>
      </c>
      <c r="I1353" s="248" t="str">
        <f ca="1">IF(ISERROR($S1353),"",OFFSET('Smelter Reference List'!$H$4,$S1353-4,0))</f>
        <v/>
      </c>
      <c r="J1353" s="248" t="str">
        <f ca="1">IF(ISERROR($S1353),"",OFFSET('Smelter Reference List'!$I$4,$S1353-4,0))</f>
        <v/>
      </c>
      <c r="K1353" s="245"/>
      <c r="L1353" s="245"/>
      <c r="M1353" s="245"/>
      <c r="N1353" s="245"/>
      <c r="O1353" s="245"/>
      <c r="P1353" s="245"/>
      <c r="Q1353" s="246"/>
      <c r="R1353" s="233"/>
      <c r="S1353" s="234" t="e">
        <f>IF(C1353="",NA(),MATCH($B1353&amp;$C1353,'Smelter Reference List'!$J:$J,0))</f>
        <v>#N/A</v>
      </c>
      <c r="T1353" s="235"/>
      <c r="U1353" s="235">
        <f t="shared" ca="1" si="42"/>
        <v>0</v>
      </c>
      <c r="V1353" s="235"/>
      <c r="W1353" s="235"/>
      <c r="Y1353" s="228" t="str">
        <f t="shared" si="43"/>
        <v/>
      </c>
    </row>
    <row r="1354" spans="1:25" s="228" customFormat="1" ht="20.25">
      <c r="A1354" s="257"/>
      <c r="B1354" s="232" t="str">
        <f>IF(LEN(A1354)=0,"",INDEX('Smelter Reference List'!$A:$A,MATCH($A1354,'Smelter Reference List'!$E:$E,0)))</f>
        <v/>
      </c>
      <c r="C1354" s="297" t="str">
        <f>IF(LEN(A1354)=0,"",INDEX('Smelter Reference List'!$C:$C,MATCH($A1354,'Smelter Reference List'!$E:$E,0)))</f>
        <v/>
      </c>
      <c r="D1354" s="161" t="str">
        <f ca="1">IF(ISERROR($S1354),"",OFFSET('Smelter Reference List'!$C$4,$S1354-4,0)&amp;"")</f>
        <v/>
      </c>
      <c r="E1354" s="161" t="str">
        <f ca="1">IF(ISERROR($S1354),"",OFFSET('Smelter Reference List'!$D$4,$S1354-4,0)&amp;"")</f>
        <v/>
      </c>
      <c r="F1354" s="161" t="str">
        <f ca="1">IF(ISERROR($S1354),"",OFFSET('Smelter Reference List'!$E$4,$S1354-4,0))</f>
        <v/>
      </c>
      <c r="G1354" s="161" t="str">
        <f ca="1">IF(C1354=$U$4,"Enter smelter details", IF(ISERROR($S1354),"",OFFSET('Smelter Reference List'!$F$4,$S1354-4,0)))</f>
        <v/>
      </c>
      <c r="H1354" s="247" t="str">
        <f ca="1">IF(ISERROR($S1354),"",OFFSET('Smelter Reference List'!$G$4,$S1354-4,0))</f>
        <v/>
      </c>
      <c r="I1354" s="248" t="str">
        <f ca="1">IF(ISERROR($S1354),"",OFFSET('Smelter Reference List'!$H$4,$S1354-4,0))</f>
        <v/>
      </c>
      <c r="J1354" s="248" t="str">
        <f ca="1">IF(ISERROR($S1354),"",OFFSET('Smelter Reference List'!$I$4,$S1354-4,0))</f>
        <v/>
      </c>
      <c r="K1354" s="245"/>
      <c r="L1354" s="245"/>
      <c r="M1354" s="245"/>
      <c r="N1354" s="245"/>
      <c r="O1354" s="245"/>
      <c r="P1354" s="245"/>
      <c r="Q1354" s="246"/>
      <c r="R1354" s="233"/>
      <c r="S1354" s="234" t="e">
        <f>IF(C1354="",NA(),MATCH($B1354&amp;$C1354,'Smelter Reference List'!$J:$J,0))</f>
        <v>#N/A</v>
      </c>
      <c r="T1354" s="235"/>
      <c r="U1354" s="235">
        <f t="shared" ca="1" si="42"/>
        <v>0</v>
      </c>
      <c r="V1354" s="235"/>
      <c r="W1354" s="235"/>
      <c r="Y1354" s="228" t="str">
        <f t="shared" si="43"/>
        <v/>
      </c>
    </row>
    <row r="1355" spans="1:25" s="228" customFormat="1" ht="20.25">
      <c r="A1355" s="257"/>
      <c r="B1355" s="232" t="str">
        <f>IF(LEN(A1355)=0,"",INDEX('Smelter Reference List'!$A:$A,MATCH($A1355,'Smelter Reference List'!$E:$E,0)))</f>
        <v/>
      </c>
      <c r="C1355" s="297" t="str">
        <f>IF(LEN(A1355)=0,"",INDEX('Smelter Reference List'!$C:$C,MATCH($A1355,'Smelter Reference List'!$E:$E,0)))</f>
        <v/>
      </c>
      <c r="D1355" s="161" t="str">
        <f ca="1">IF(ISERROR($S1355),"",OFFSET('Smelter Reference List'!$C$4,$S1355-4,0)&amp;"")</f>
        <v/>
      </c>
      <c r="E1355" s="161" t="str">
        <f ca="1">IF(ISERROR($S1355),"",OFFSET('Smelter Reference List'!$D$4,$S1355-4,0)&amp;"")</f>
        <v/>
      </c>
      <c r="F1355" s="161" t="str">
        <f ca="1">IF(ISERROR($S1355),"",OFFSET('Smelter Reference List'!$E$4,$S1355-4,0))</f>
        <v/>
      </c>
      <c r="G1355" s="161" t="str">
        <f ca="1">IF(C1355=$U$4,"Enter smelter details", IF(ISERROR($S1355),"",OFFSET('Smelter Reference List'!$F$4,$S1355-4,0)))</f>
        <v/>
      </c>
      <c r="H1355" s="247" t="str">
        <f ca="1">IF(ISERROR($S1355),"",OFFSET('Smelter Reference List'!$G$4,$S1355-4,0))</f>
        <v/>
      </c>
      <c r="I1355" s="248" t="str">
        <f ca="1">IF(ISERROR($S1355),"",OFFSET('Smelter Reference List'!$H$4,$S1355-4,0))</f>
        <v/>
      </c>
      <c r="J1355" s="248" t="str">
        <f ca="1">IF(ISERROR($S1355),"",OFFSET('Smelter Reference List'!$I$4,$S1355-4,0))</f>
        <v/>
      </c>
      <c r="K1355" s="245"/>
      <c r="L1355" s="245"/>
      <c r="M1355" s="245"/>
      <c r="N1355" s="245"/>
      <c r="O1355" s="245"/>
      <c r="P1355" s="245"/>
      <c r="Q1355" s="246"/>
      <c r="R1355" s="233"/>
      <c r="S1355" s="234" t="e">
        <f>IF(C1355="",NA(),MATCH($B1355&amp;$C1355,'Smelter Reference List'!$J:$J,0))</f>
        <v>#N/A</v>
      </c>
      <c r="T1355" s="235"/>
      <c r="U1355" s="235">
        <f t="shared" ca="1" si="42"/>
        <v>0</v>
      </c>
      <c r="V1355" s="235"/>
      <c r="W1355" s="235"/>
      <c r="Y1355" s="228" t="str">
        <f t="shared" si="43"/>
        <v/>
      </c>
    </row>
    <row r="1356" spans="1:25" s="228" customFormat="1" ht="20.25">
      <c r="A1356" s="257"/>
      <c r="B1356" s="232" t="str">
        <f>IF(LEN(A1356)=0,"",INDEX('Smelter Reference List'!$A:$A,MATCH($A1356,'Smelter Reference List'!$E:$E,0)))</f>
        <v/>
      </c>
      <c r="C1356" s="297" t="str">
        <f>IF(LEN(A1356)=0,"",INDEX('Smelter Reference List'!$C:$C,MATCH($A1356,'Smelter Reference List'!$E:$E,0)))</f>
        <v/>
      </c>
      <c r="D1356" s="161" t="str">
        <f ca="1">IF(ISERROR($S1356),"",OFFSET('Smelter Reference List'!$C$4,$S1356-4,0)&amp;"")</f>
        <v/>
      </c>
      <c r="E1356" s="161" t="str">
        <f ca="1">IF(ISERROR($S1356),"",OFFSET('Smelter Reference List'!$D$4,$S1356-4,0)&amp;"")</f>
        <v/>
      </c>
      <c r="F1356" s="161" t="str">
        <f ca="1">IF(ISERROR($S1356),"",OFFSET('Smelter Reference List'!$E$4,$S1356-4,0))</f>
        <v/>
      </c>
      <c r="G1356" s="161" t="str">
        <f ca="1">IF(C1356=$U$4,"Enter smelter details", IF(ISERROR($S1356),"",OFFSET('Smelter Reference List'!$F$4,$S1356-4,0)))</f>
        <v/>
      </c>
      <c r="H1356" s="247" t="str">
        <f ca="1">IF(ISERROR($S1356),"",OFFSET('Smelter Reference List'!$G$4,$S1356-4,0))</f>
        <v/>
      </c>
      <c r="I1356" s="248" t="str">
        <f ca="1">IF(ISERROR($S1356),"",OFFSET('Smelter Reference List'!$H$4,$S1356-4,0))</f>
        <v/>
      </c>
      <c r="J1356" s="248" t="str">
        <f ca="1">IF(ISERROR($S1356),"",OFFSET('Smelter Reference List'!$I$4,$S1356-4,0))</f>
        <v/>
      </c>
      <c r="K1356" s="245"/>
      <c r="L1356" s="245"/>
      <c r="M1356" s="245"/>
      <c r="N1356" s="245"/>
      <c r="O1356" s="245"/>
      <c r="P1356" s="245"/>
      <c r="Q1356" s="246"/>
      <c r="R1356" s="233"/>
      <c r="S1356" s="234" t="e">
        <f>IF(C1356="",NA(),MATCH($B1356&amp;$C1356,'Smelter Reference List'!$J:$J,0))</f>
        <v>#N/A</v>
      </c>
      <c r="T1356" s="235"/>
      <c r="U1356" s="235">
        <f t="shared" ca="1" si="42"/>
        <v>0</v>
      </c>
      <c r="V1356" s="235"/>
      <c r="W1356" s="235"/>
      <c r="Y1356" s="228" t="str">
        <f t="shared" si="43"/>
        <v/>
      </c>
    </row>
    <row r="1357" spans="1:25" s="228" customFormat="1" ht="20.25">
      <c r="A1357" s="257"/>
      <c r="B1357" s="232" t="str">
        <f>IF(LEN(A1357)=0,"",INDEX('Smelter Reference List'!$A:$A,MATCH($A1357,'Smelter Reference List'!$E:$E,0)))</f>
        <v/>
      </c>
      <c r="C1357" s="297" t="str">
        <f>IF(LEN(A1357)=0,"",INDEX('Smelter Reference List'!$C:$C,MATCH($A1357,'Smelter Reference List'!$E:$E,0)))</f>
        <v/>
      </c>
      <c r="D1357" s="161" t="str">
        <f ca="1">IF(ISERROR($S1357),"",OFFSET('Smelter Reference List'!$C$4,$S1357-4,0)&amp;"")</f>
        <v/>
      </c>
      <c r="E1357" s="161" t="str">
        <f ca="1">IF(ISERROR($S1357),"",OFFSET('Smelter Reference List'!$D$4,$S1357-4,0)&amp;"")</f>
        <v/>
      </c>
      <c r="F1357" s="161" t="str">
        <f ca="1">IF(ISERROR($S1357),"",OFFSET('Smelter Reference List'!$E$4,$S1357-4,0))</f>
        <v/>
      </c>
      <c r="G1357" s="161" t="str">
        <f ca="1">IF(C1357=$U$4,"Enter smelter details", IF(ISERROR($S1357),"",OFFSET('Smelter Reference List'!$F$4,$S1357-4,0)))</f>
        <v/>
      </c>
      <c r="H1357" s="247" t="str">
        <f ca="1">IF(ISERROR($S1357),"",OFFSET('Smelter Reference List'!$G$4,$S1357-4,0))</f>
        <v/>
      </c>
      <c r="I1357" s="248" t="str">
        <f ca="1">IF(ISERROR($S1357),"",OFFSET('Smelter Reference List'!$H$4,$S1357-4,0))</f>
        <v/>
      </c>
      <c r="J1357" s="248" t="str">
        <f ca="1">IF(ISERROR($S1357),"",OFFSET('Smelter Reference List'!$I$4,$S1357-4,0))</f>
        <v/>
      </c>
      <c r="K1357" s="245"/>
      <c r="L1357" s="245"/>
      <c r="M1357" s="245"/>
      <c r="N1357" s="245"/>
      <c r="O1357" s="245"/>
      <c r="P1357" s="245"/>
      <c r="Q1357" s="246"/>
      <c r="R1357" s="233"/>
      <c r="S1357" s="234" t="e">
        <f>IF(C1357="",NA(),MATCH($B1357&amp;$C1357,'Smelter Reference List'!$J:$J,0))</f>
        <v>#N/A</v>
      </c>
      <c r="T1357" s="235"/>
      <c r="U1357" s="235">
        <f t="shared" ca="1" si="42"/>
        <v>0</v>
      </c>
      <c r="V1357" s="235"/>
      <c r="W1357" s="235"/>
      <c r="Y1357" s="228" t="str">
        <f t="shared" si="43"/>
        <v/>
      </c>
    </row>
    <row r="1358" spans="1:25" s="228" customFormat="1" ht="20.25">
      <c r="A1358" s="257"/>
      <c r="B1358" s="232" t="str">
        <f>IF(LEN(A1358)=0,"",INDEX('Smelter Reference List'!$A:$A,MATCH($A1358,'Smelter Reference List'!$E:$E,0)))</f>
        <v/>
      </c>
      <c r="C1358" s="297" t="str">
        <f>IF(LEN(A1358)=0,"",INDEX('Smelter Reference List'!$C:$C,MATCH($A1358,'Smelter Reference List'!$E:$E,0)))</f>
        <v/>
      </c>
      <c r="D1358" s="161" t="str">
        <f ca="1">IF(ISERROR($S1358),"",OFFSET('Smelter Reference List'!$C$4,$S1358-4,0)&amp;"")</f>
        <v/>
      </c>
      <c r="E1358" s="161" t="str">
        <f ca="1">IF(ISERROR($S1358),"",OFFSET('Smelter Reference List'!$D$4,$S1358-4,0)&amp;"")</f>
        <v/>
      </c>
      <c r="F1358" s="161" t="str">
        <f ca="1">IF(ISERROR($S1358),"",OFFSET('Smelter Reference List'!$E$4,$S1358-4,0))</f>
        <v/>
      </c>
      <c r="G1358" s="161" t="str">
        <f ca="1">IF(C1358=$U$4,"Enter smelter details", IF(ISERROR($S1358),"",OFFSET('Smelter Reference List'!$F$4,$S1358-4,0)))</f>
        <v/>
      </c>
      <c r="H1358" s="247" t="str">
        <f ca="1">IF(ISERROR($S1358),"",OFFSET('Smelter Reference List'!$G$4,$S1358-4,0))</f>
        <v/>
      </c>
      <c r="I1358" s="248" t="str">
        <f ca="1">IF(ISERROR($S1358),"",OFFSET('Smelter Reference List'!$H$4,$S1358-4,0))</f>
        <v/>
      </c>
      <c r="J1358" s="248" t="str">
        <f ca="1">IF(ISERROR($S1358),"",OFFSET('Smelter Reference List'!$I$4,$S1358-4,0))</f>
        <v/>
      </c>
      <c r="K1358" s="245"/>
      <c r="L1358" s="245"/>
      <c r="M1358" s="245"/>
      <c r="N1358" s="245"/>
      <c r="O1358" s="245"/>
      <c r="P1358" s="245"/>
      <c r="Q1358" s="246"/>
      <c r="R1358" s="233"/>
      <c r="S1358" s="234" t="e">
        <f>IF(C1358="",NA(),MATCH($B1358&amp;$C1358,'Smelter Reference List'!$J:$J,0))</f>
        <v>#N/A</v>
      </c>
      <c r="T1358" s="235"/>
      <c r="U1358" s="235">
        <f t="shared" ca="1" si="42"/>
        <v>0</v>
      </c>
      <c r="V1358" s="235"/>
      <c r="W1358" s="235"/>
      <c r="Y1358" s="228" t="str">
        <f t="shared" si="43"/>
        <v/>
      </c>
    </row>
    <row r="1359" spans="1:25" s="228" customFormat="1" ht="20.25">
      <c r="A1359" s="257"/>
      <c r="B1359" s="232" t="str">
        <f>IF(LEN(A1359)=0,"",INDEX('Smelter Reference List'!$A:$A,MATCH($A1359,'Smelter Reference List'!$E:$E,0)))</f>
        <v/>
      </c>
      <c r="C1359" s="297" t="str">
        <f>IF(LEN(A1359)=0,"",INDEX('Smelter Reference List'!$C:$C,MATCH($A1359,'Smelter Reference List'!$E:$E,0)))</f>
        <v/>
      </c>
      <c r="D1359" s="161" t="str">
        <f ca="1">IF(ISERROR($S1359),"",OFFSET('Smelter Reference List'!$C$4,$S1359-4,0)&amp;"")</f>
        <v/>
      </c>
      <c r="E1359" s="161" t="str">
        <f ca="1">IF(ISERROR($S1359),"",OFFSET('Smelter Reference List'!$D$4,$S1359-4,0)&amp;"")</f>
        <v/>
      </c>
      <c r="F1359" s="161" t="str">
        <f ca="1">IF(ISERROR($S1359),"",OFFSET('Smelter Reference List'!$E$4,$S1359-4,0))</f>
        <v/>
      </c>
      <c r="G1359" s="161" t="str">
        <f ca="1">IF(C1359=$U$4,"Enter smelter details", IF(ISERROR($S1359),"",OFFSET('Smelter Reference List'!$F$4,$S1359-4,0)))</f>
        <v/>
      </c>
      <c r="H1359" s="247" t="str">
        <f ca="1">IF(ISERROR($S1359),"",OFFSET('Smelter Reference List'!$G$4,$S1359-4,0))</f>
        <v/>
      </c>
      <c r="I1359" s="248" t="str">
        <f ca="1">IF(ISERROR($S1359),"",OFFSET('Smelter Reference List'!$H$4,$S1359-4,0))</f>
        <v/>
      </c>
      <c r="J1359" s="248" t="str">
        <f ca="1">IF(ISERROR($S1359),"",OFFSET('Smelter Reference List'!$I$4,$S1359-4,0))</f>
        <v/>
      </c>
      <c r="K1359" s="245"/>
      <c r="L1359" s="245"/>
      <c r="M1359" s="245"/>
      <c r="N1359" s="245"/>
      <c r="O1359" s="245"/>
      <c r="P1359" s="245"/>
      <c r="Q1359" s="246"/>
      <c r="R1359" s="233"/>
      <c r="S1359" s="234" t="e">
        <f>IF(C1359="",NA(),MATCH($B1359&amp;$C1359,'Smelter Reference List'!$J:$J,0))</f>
        <v>#N/A</v>
      </c>
      <c r="T1359" s="235"/>
      <c r="U1359" s="235">
        <f t="shared" ca="1" si="42"/>
        <v>0</v>
      </c>
      <c r="V1359" s="235"/>
      <c r="W1359" s="235"/>
      <c r="Y1359" s="228" t="str">
        <f t="shared" si="43"/>
        <v/>
      </c>
    </row>
    <row r="1360" spans="1:25" s="228" customFormat="1" ht="20.25">
      <c r="A1360" s="257"/>
      <c r="B1360" s="232" t="str">
        <f>IF(LEN(A1360)=0,"",INDEX('Smelter Reference List'!$A:$A,MATCH($A1360,'Smelter Reference List'!$E:$E,0)))</f>
        <v/>
      </c>
      <c r="C1360" s="297" t="str">
        <f>IF(LEN(A1360)=0,"",INDEX('Smelter Reference List'!$C:$C,MATCH($A1360,'Smelter Reference List'!$E:$E,0)))</f>
        <v/>
      </c>
      <c r="D1360" s="161" t="str">
        <f ca="1">IF(ISERROR($S1360),"",OFFSET('Smelter Reference List'!$C$4,$S1360-4,0)&amp;"")</f>
        <v/>
      </c>
      <c r="E1360" s="161" t="str">
        <f ca="1">IF(ISERROR($S1360),"",OFFSET('Smelter Reference List'!$D$4,$S1360-4,0)&amp;"")</f>
        <v/>
      </c>
      <c r="F1360" s="161" t="str">
        <f ca="1">IF(ISERROR($S1360),"",OFFSET('Smelter Reference List'!$E$4,$S1360-4,0))</f>
        <v/>
      </c>
      <c r="G1360" s="161" t="str">
        <f ca="1">IF(C1360=$U$4,"Enter smelter details", IF(ISERROR($S1360),"",OFFSET('Smelter Reference List'!$F$4,$S1360-4,0)))</f>
        <v/>
      </c>
      <c r="H1360" s="247" t="str">
        <f ca="1">IF(ISERROR($S1360),"",OFFSET('Smelter Reference List'!$G$4,$S1360-4,0))</f>
        <v/>
      </c>
      <c r="I1360" s="248" t="str">
        <f ca="1">IF(ISERROR($S1360),"",OFFSET('Smelter Reference List'!$H$4,$S1360-4,0))</f>
        <v/>
      </c>
      <c r="J1360" s="248" t="str">
        <f ca="1">IF(ISERROR($S1360),"",OFFSET('Smelter Reference List'!$I$4,$S1360-4,0))</f>
        <v/>
      </c>
      <c r="K1360" s="245"/>
      <c r="L1360" s="245"/>
      <c r="M1360" s="245"/>
      <c r="N1360" s="245"/>
      <c r="O1360" s="245"/>
      <c r="P1360" s="245"/>
      <c r="Q1360" s="246"/>
      <c r="R1360" s="233"/>
      <c r="S1360" s="234" t="e">
        <f>IF(C1360="",NA(),MATCH($B1360&amp;$C1360,'Smelter Reference List'!$J:$J,0))</f>
        <v>#N/A</v>
      </c>
      <c r="T1360" s="235"/>
      <c r="U1360" s="235">
        <f t="shared" ca="1" si="42"/>
        <v>0</v>
      </c>
      <c r="V1360" s="235"/>
      <c r="W1360" s="235"/>
      <c r="Y1360" s="228" t="str">
        <f t="shared" si="43"/>
        <v/>
      </c>
    </row>
    <row r="1361" spans="1:25" s="228" customFormat="1" ht="20.25">
      <c r="A1361" s="257"/>
      <c r="B1361" s="232" t="str">
        <f>IF(LEN(A1361)=0,"",INDEX('Smelter Reference List'!$A:$A,MATCH($A1361,'Smelter Reference List'!$E:$E,0)))</f>
        <v/>
      </c>
      <c r="C1361" s="297" t="str">
        <f>IF(LEN(A1361)=0,"",INDEX('Smelter Reference List'!$C:$C,MATCH($A1361,'Smelter Reference List'!$E:$E,0)))</f>
        <v/>
      </c>
      <c r="D1361" s="161" t="str">
        <f ca="1">IF(ISERROR($S1361),"",OFFSET('Smelter Reference List'!$C$4,$S1361-4,0)&amp;"")</f>
        <v/>
      </c>
      <c r="E1361" s="161" t="str">
        <f ca="1">IF(ISERROR($S1361),"",OFFSET('Smelter Reference List'!$D$4,$S1361-4,0)&amp;"")</f>
        <v/>
      </c>
      <c r="F1361" s="161" t="str">
        <f ca="1">IF(ISERROR($S1361),"",OFFSET('Smelter Reference List'!$E$4,$S1361-4,0))</f>
        <v/>
      </c>
      <c r="G1361" s="161" t="str">
        <f ca="1">IF(C1361=$U$4,"Enter smelter details", IF(ISERROR($S1361),"",OFFSET('Smelter Reference List'!$F$4,$S1361-4,0)))</f>
        <v/>
      </c>
      <c r="H1361" s="247" t="str">
        <f ca="1">IF(ISERROR($S1361),"",OFFSET('Smelter Reference List'!$G$4,$S1361-4,0))</f>
        <v/>
      </c>
      <c r="I1361" s="248" t="str">
        <f ca="1">IF(ISERROR($S1361),"",OFFSET('Smelter Reference List'!$H$4,$S1361-4,0))</f>
        <v/>
      </c>
      <c r="J1361" s="248" t="str">
        <f ca="1">IF(ISERROR($S1361),"",OFFSET('Smelter Reference List'!$I$4,$S1361-4,0))</f>
        <v/>
      </c>
      <c r="K1361" s="245"/>
      <c r="L1361" s="245"/>
      <c r="M1361" s="245"/>
      <c r="N1361" s="245"/>
      <c r="O1361" s="245"/>
      <c r="P1361" s="245"/>
      <c r="Q1361" s="246"/>
      <c r="R1361" s="233"/>
      <c r="S1361" s="234" t="e">
        <f>IF(C1361="",NA(),MATCH($B1361&amp;$C1361,'Smelter Reference List'!$J:$J,0))</f>
        <v>#N/A</v>
      </c>
      <c r="T1361" s="235"/>
      <c r="U1361" s="235">
        <f t="shared" ca="1" si="42"/>
        <v>0</v>
      </c>
      <c r="V1361" s="235"/>
      <c r="W1361" s="235"/>
      <c r="Y1361" s="228" t="str">
        <f t="shared" si="43"/>
        <v/>
      </c>
    </row>
    <row r="1362" spans="1:25" s="228" customFormat="1" ht="20.25">
      <c r="A1362" s="257"/>
      <c r="B1362" s="232" t="str">
        <f>IF(LEN(A1362)=0,"",INDEX('Smelter Reference List'!$A:$A,MATCH($A1362,'Smelter Reference List'!$E:$E,0)))</f>
        <v/>
      </c>
      <c r="C1362" s="297" t="str">
        <f>IF(LEN(A1362)=0,"",INDEX('Smelter Reference List'!$C:$C,MATCH($A1362,'Smelter Reference List'!$E:$E,0)))</f>
        <v/>
      </c>
      <c r="D1362" s="161" t="str">
        <f ca="1">IF(ISERROR($S1362),"",OFFSET('Smelter Reference List'!$C$4,$S1362-4,0)&amp;"")</f>
        <v/>
      </c>
      <c r="E1362" s="161" t="str">
        <f ca="1">IF(ISERROR($S1362),"",OFFSET('Smelter Reference List'!$D$4,$S1362-4,0)&amp;"")</f>
        <v/>
      </c>
      <c r="F1362" s="161" t="str">
        <f ca="1">IF(ISERROR($S1362),"",OFFSET('Smelter Reference List'!$E$4,$S1362-4,0))</f>
        <v/>
      </c>
      <c r="G1362" s="161" t="str">
        <f ca="1">IF(C1362=$U$4,"Enter smelter details", IF(ISERROR($S1362),"",OFFSET('Smelter Reference List'!$F$4,$S1362-4,0)))</f>
        <v/>
      </c>
      <c r="H1362" s="247" t="str">
        <f ca="1">IF(ISERROR($S1362),"",OFFSET('Smelter Reference List'!$G$4,$S1362-4,0))</f>
        <v/>
      </c>
      <c r="I1362" s="248" t="str">
        <f ca="1">IF(ISERROR($S1362),"",OFFSET('Smelter Reference List'!$H$4,$S1362-4,0))</f>
        <v/>
      </c>
      <c r="J1362" s="248" t="str">
        <f ca="1">IF(ISERROR($S1362),"",OFFSET('Smelter Reference List'!$I$4,$S1362-4,0))</f>
        <v/>
      </c>
      <c r="K1362" s="245"/>
      <c r="L1362" s="245"/>
      <c r="M1362" s="245"/>
      <c r="N1362" s="245"/>
      <c r="O1362" s="245"/>
      <c r="P1362" s="245"/>
      <c r="Q1362" s="246"/>
      <c r="R1362" s="233"/>
      <c r="S1362" s="234" t="e">
        <f>IF(C1362="",NA(),MATCH($B1362&amp;$C1362,'Smelter Reference List'!$J:$J,0))</f>
        <v>#N/A</v>
      </c>
      <c r="T1362" s="235"/>
      <c r="U1362" s="235">
        <f t="shared" ca="1" si="42"/>
        <v>0</v>
      </c>
      <c r="V1362" s="235"/>
      <c r="W1362" s="235"/>
      <c r="Y1362" s="228" t="str">
        <f t="shared" si="43"/>
        <v/>
      </c>
    </row>
    <row r="1363" spans="1:25" s="228" customFormat="1" ht="20.25">
      <c r="A1363" s="257"/>
      <c r="B1363" s="232" t="str">
        <f>IF(LEN(A1363)=0,"",INDEX('Smelter Reference List'!$A:$A,MATCH($A1363,'Smelter Reference List'!$E:$E,0)))</f>
        <v/>
      </c>
      <c r="C1363" s="297" t="str">
        <f>IF(LEN(A1363)=0,"",INDEX('Smelter Reference List'!$C:$C,MATCH($A1363,'Smelter Reference List'!$E:$E,0)))</f>
        <v/>
      </c>
      <c r="D1363" s="161" t="str">
        <f ca="1">IF(ISERROR($S1363),"",OFFSET('Smelter Reference List'!$C$4,$S1363-4,0)&amp;"")</f>
        <v/>
      </c>
      <c r="E1363" s="161" t="str">
        <f ca="1">IF(ISERROR($S1363),"",OFFSET('Smelter Reference List'!$D$4,$S1363-4,0)&amp;"")</f>
        <v/>
      </c>
      <c r="F1363" s="161" t="str">
        <f ca="1">IF(ISERROR($S1363),"",OFFSET('Smelter Reference List'!$E$4,$S1363-4,0))</f>
        <v/>
      </c>
      <c r="G1363" s="161" t="str">
        <f ca="1">IF(C1363=$U$4,"Enter smelter details", IF(ISERROR($S1363),"",OFFSET('Smelter Reference List'!$F$4,$S1363-4,0)))</f>
        <v/>
      </c>
      <c r="H1363" s="247" t="str">
        <f ca="1">IF(ISERROR($S1363),"",OFFSET('Smelter Reference List'!$G$4,$S1363-4,0))</f>
        <v/>
      </c>
      <c r="I1363" s="248" t="str">
        <f ca="1">IF(ISERROR($S1363),"",OFFSET('Smelter Reference List'!$H$4,$S1363-4,0))</f>
        <v/>
      </c>
      <c r="J1363" s="248" t="str">
        <f ca="1">IF(ISERROR($S1363),"",OFFSET('Smelter Reference List'!$I$4,$S1363-4,0))</f>
        <v/>
      </c>
      <c r="K1363" s="245"/>
      <c r="L1363" s="245"/>
      <c r="M1363" s="245"/>
      <c r="N1363" s="245"/>
      <c r="O1363" s="245"/>
      <c r="P1363" s="245"/>
      <c r="Q1363" s="246"/>
      <c r="R1363" s="233"/>
      <c r="S1363" s="234" t="e">
        <f>IF(C1363="",NA(),MATCH($B1363&amp;$C1363,'Smelter Reference List'!$J:$J,0))</f>
        <v>#N/A</v>
      </c>
      <c r="T1363" s="235"/>
      <c r="U1363" s="235">
        <f t="shared" ca="1" si="42"/>
        <v>0</v>
      </c>
      <c r="V1363" s="235"/>
      <c r="W1363" s="235"/>
      <c r="Y1363" s="228" t="str">
        <f t="shared" si="43"/>
        <v/>
      </c>
    </row>
    <row r="1364" spans="1:25" s="228" customFormat="1" ht="20.25">
      <c r="A1364" s="257"/>
      <c r="B1364" s="232" t="str">
        <f>IF(LEN(A1364)=0,"",INDEX('Smelter Reference List'!$A:$A,MATCH($A1364,'Smelter Reference List'!$E:$E,0)))</f>
        <v/>
      </c>
      <c r="C1364" s="297" t="str">
        <f>IF(LEN(A1364)=0,"",INDEX('Smelter Reference List'!$C:$C,MATCH($A1364,'Smelter Reference List'!$E:$E,0)))</f>
        <v/>
      </c>
      <c r="D1364" s="161" t="str">
        <f ca="1">IF(ISERROR($S1364),"",OFFSET('Smelter Reference List'!$C$4,$S1364-4,0)&amp;"")</f>
        <v/>
      </c>
      <c r="E1364" s="161" t="str">
        <f ca="1">IF(ISERROR($S1364),"",OFFSET('Smelter Reference List'!$D$4,$S1364-4,0)&amp;"")</f>
        <v/>
      </c>
      <c r="F1364" s="161" t="str">
        <f ca="1">IF(ISERROR($S1364),"",OFFSET('Smelter Reference List'!$E$4,$S1364-4,0))</f>
        <v/>
      </c>
      <c r="G1364" s="161" t="str">
        <f ca="1">IF(C1364=$U$4,"Enter smelter details", IF(ISERROR($S1364),"",OFFSET('Smelter Reference List'!$F$4,$S1364-4,0)))</f>
        <v/>
      </c>
      <c r="H1364" s="247" t="str">
        <f ca="1">IF(ISERROR($S1364),"",OFFSET('Smelter Reference List'!$G$4,$S1364-4,0))</f>
        <v/>
      </c>
      <c r="I1364" s="248" t="str">
        <f ca="1">IF(ISERROR($S1364),"",OFFSET('Smelter Reference List'!$H$4,$S1364-4,0))</f>
        <v/>
      </c>
      <c r="J1364" s="248" t="str">
        <f ca="1">IF(ISERROR($S1364),"",OFFSET('Smelter Reference List'!$I$4,$S1364-4,0))</f>
        <v/>
      </c>
      <c r="K1364" s="245"/>
      <c r="L1364" s="245"/>
      <c r="M1364" s="245"/>
      <c r="N1364" s="245"/>
      <c r="O1364" s="245"/>
      <c r="P1364" s="245"/>
      <c r="Q1364" s="246"/>
      <c r="R1364" s="233"/>
      <c r="S1364" s="234" t="e">
        <f>IF(C1364="",NA(),MATCH($B1364&amp;$C1364,'Smelter Reference List'!$J:$J,0))</f>
        <v>#N/A</v>
      </c>
      <c r="T1364" s="235"/>
      <c r="U1364" s="235">
        <f t="shared" ca="1" si="42"/>
        <v>0</v>
      </c>
      <c r="V1364" s="235"/>
      <c r="W1364" s="235"/>
      <c r="Y1364" s="228" t="str">
        <f t="shared" si="43"/>
        <v/>
      </c>
    </row>
    <row r="1365" spans="1:25" s="228" customFormat="1" ht="20.25">
      <c r="A1365" s="257"/>
      <c r="B1365" s="232" t="str">
        <f>IF(LEN(A1365)=0,"",INDEX('Smelter Reference List'!$A:$A,MATCH($A1365,'Smelter Reference List'!$E:$E,0)))</f>
        <v/>
      </c>
      <c r="C1365" s="297" t="str">
        <f>IF(LEN(A1365)=0,"",INDEX('Smelter Reference List'!$C:$C,MATCH($A1365,'Smelter Reference List'!$E:$E,0)))</f>
        <v/>
      </c>
      <c r="D1365" s="161" t="str">
        <f ca="1">IF(ISERROR($S1365),"",OFFSET('Smelter Reference List'!$C$4,$S1365-4,0)&amp;"")</f>
        <v/>
      </c>
      <c r="E1365" s="161" t="str">
        <f ca="1">IF(ISERROR($S1365),"",OFFSET('Smelter Reference List'!$D$4,$S1365-4,0)&amp;"")</f>
        <v/>
      </c>
      <c r="F1365" s="161" t="str">
        <f ca="1">IF(ISERROR($S1365),"",OFFSET('Smelter Reference List'!$E$4,$S1365-4,0))</f>
        <v/>
      </c>
      <c r="G1365" s="161" t="str">
        <f ca="1">IF(C1365=$U$4,"Enter smelter details", IF(ISERROR($S1365),"",OFFSET('Smelter Reference List'!$F$4,$S1365-4,0)))</f>
        <v/>
      </c>
      <c r="H1365" s="247" t="str">
        <f ca="1">IF(ISERROR($S1365),"",OFFSET('Smelter Reference List'!$G$4,$S1365-4,0))</f>
        <v/>
      </c>
      <c r="I1365" s="248" t="str">
        <f ca="1">IF(ISERROR($S1365),"",OFFSET('Smelter Reference List'!$H$4,$S1365-4,0))</f>
        <v/>
      </c>
      <c r="J1365" s="248" t="str">
        <f ca="1">IF(ISERROR($S1365),"",OFFSET('Smelter Reference List'!$I$4,$S1365-4,0))</f>
        <v/>
      </c>
      <c r="K1365" s="245"/>
      <c r="L1365" s="245"/>
      <c r="M1365" s="245"/>
      <c r="N1365" s="245"/>
      <c r="O1365" s="245"/>
      <c r="P1365" s="245"/>
      <c r="Q1365" s="246"/>
      <c r="R1365" s="233"/>
      <c r="S1365" s="234" t="e">
        <f>IF(C1365="",NA(),MATCH($B1365&amp;$C1365,'Smelter Reference List'!$J:$J,0))</f>
        <v>#N/A</v>
      </c>
      <c r="T1365" s="235"/>
      <c r="U1365" s="235">
        <f t="shared" ca="1" si="42"/>
        <v>0</v>
      </c>
      <c r="V1365" s="235"/>
      <c r="W1365" s="235"/>
      <c r="Y1365" s="228" t="str">
        <f t="shared" si="43"/>
        <v/>
      </c>
    </row>
    <row r="1366" spans="1:25" s="228" customFormat="1" ht="20.25">
      <c r="A1366" s="257"/>
      <c r="B1366" s="232" t="str">
        <f>IF(LEN(A1366)=0,"",INDEX('Smelter Reference List'!$A:$A,MATCH($A1366,'Smelter Reference List'!$E:$E,0)))</f>
        <v/>
      </c>
      <c r="C1366" s="297" t="str">
        <f>IF(LEN(A1366)=0,"",INDEX('Smelter Reference List'!$C:$C,MATCH($A1366,'Smelter Reference List'!$E:$E,0)))</f>
        <v/>
      </c>
      <c r="D1366" s="161" t="str">
        <f ca="1">IF(ISERROR($S1366),"",OFFSET('Smelter Reference List'!$C$4,$S1366-4,0)&amp;"")</f>
        <v/>
      </c>
      <c r="E1366" s="161" t="str">
        <f ca="1">IF(ISERROR($S1366),"",OFFSET('Smelter Reference List'!$D$4,$S1366-4,0)&amp;"")</f>
        <v/>
      </c>
      <c r="F1366" s="161" t="str">
        <f ca="1">IF(ISERROR($S1366),"",OFFSET('Smelter Reference List'!$E$4,$S1366-4,0))</f>
        <v/>
      </c>
      <c r="G1366" s="161" t="str">
        <f ca="1">IF(C1366=$U$4,"Enter smelter details", IF(ISERROR($S1366),"",OFFSET('Smelter Reference List'!$F$4,$S1366-4,0)))</f>
        <v/>
      </c>
      <c r="H1366" s="247" t="str">
        <f ca="1">IF(ISERROR($S1366),"",OFFSET('Smelter Reference List'!$G$4,$S1366-4,0))</f>
        <v/>
      </c>
      <c r="I1366" s="248" t="str">
        <f ca="1">IF(ISERROR($S1366),"",OFFSET('Smelter Reference List'!$H$4,$S1366-4,0))</f>
        <v/>
      </c>
      <c r="J1366" s="248" t="str">
        <f ca="1">IF(ISERROR($S1366),"",OFFSET('Smelter Reference List'!$I$4,$S1366-4,0))</f>
        <v/>
      </c>
      <c r="K1366" s="245"/>
      <c r="L1366" s="245"/>
      <c r="M1366" s="245"/>
      <c r="N1366" s="245"/>
      <c r="O1366" s="245"/>
      <c r="P1366" s="245"/>
      <c r="Q1366" s="246"/>
      <c r="R1366" s="233"/>
      <c r="S1366" s="234" t="e">
        <f>IF(C1366="",NA(),MATCH($B1366&amp;$C1366,'Smelter Reference List'!$J:$J,0))</f>
        <v>#N/A</v>
      </c>
      <c r="T1366" s="235"/>
      <c r="U1366" s="235">
        <f t="shared" ca="1" si="42"/>
        <v>0</v>
      </c>
      <c r="V1366" s="235"/>
      <c r="W1366" s="235"/>
      <c r="Y1366" s="228" t="str">
        <f t="shared" si="43"/>
        <v/>
      </c>
    </row>
    <row r="1367" spans="1:25" s="228" customFormat="1" ht="20.25">
      <c r="A1367" s="257"/>
      <c r="B1367" s="232" t="str">
        <f>IF(LEN(A1367)=0,"",INDEX('Smelter Reference List'!$A:$A,MATCH($A1367,'Smelter Reference List'!$E:$E,0)))</f>
        <v/>
      </c>
      <c r="C1367" s="297" t="str">
        <f>IF(LEN(A1367)=0,"",INDEX('Smelter Reference List'!$C:$C,MATCH($A1367,'Smelter Reference List'!$E:$E,0)))</f>
        <v/>
      </c>
      <c r="D1367" s="161" t="str">
        <f ca="1">IF(ISERROR($S1367),"",OFFSET('Smelter Reference List'!$C$4,$S1367-4,0)&amp;"")</f>
        <v/>
      </c>
      <c r="E1367" s="161" t="str">
        <f ca="1">IF(ISERROR($S1367),"",OFFSET('Smelter Reference List'!$D$4,$S1367-4,0)&amp;"")</f>
        <v/>
      </c>
      <c r="F1367" s="161" t="str">
        <f ca="1">IF(ISERROR($S1367),"",OFFSET('Smelter Reference List'!$E$4,$S1367-4,0))</f>
        <v/>
      </c>
      <c r="G1367" s="161" t="str">
        <f ca="1">IF(C1367=$U$4,"Enter smelter details", IF(ISERROR($S1367),"",OFFSET('Smelter Reference List'!$F$4,$S1367-4,0)))</f>
        <v/>
      </c>
      <c r="H1367" s="247" t="str">
        <f ca="1">IF(ISERROR($S1367),"",OFFSET('Smelter Reference List'!$G$4,$S1367-4,0))</f>
        <v/>
      </c>
      <c r="I1367" s="248" t="str">
        <f ca="1">IF(ISERROR($S1367),"",OFFSET('Smelter Reference List'!$H$4,$S1367-4,0))</f>
        <v/>
      </c>
      <c r="J1367" s="248" t="str">
        <f ca="1">IF(ISERROR($S1367),"",OFFSET('Smelter Reference List'!$I$4,$S1367-4,0))</f>
        <v/>
      </c>
      <c r="K1367" s="245"/>
      <c r="L1367" s="245"/>
      <c r="M1367" s="245"/>
      <c r="N1367" s="245"/>
      <c r="O1367" s="245"/>
      <c r="P1367" s="245"/>
      <c r="Q1367" s="246"/>
      <c r="R1367" s="233"/>
      <c r="S1367" s="234" t="e">
        <f>IF(C1367="",NA(),MATCH($B1367&amp;$C1367,'Smelter Reference List'!$J:$J,0))</f>
        <v>#N/A</v>
      </c>
      <c r="T1367" s="235"/>
      <c r="U1367" s="235">
        <f t="shared" ca="1" si="42"/>
        <v>0</v>
      </c>
      <c r="V1367" s="235"/>
      <c r="W1367" s="235"/>
      <c r="Y1367" s="228" t="str">
        <f t="shared" si="43"/>
        <v/>
      </c>
    </row>
    <row r="1368" spans="1:25" s="228" customFormat="1" ht="20.25">
      <c r="A1368" s="257"/>
      <c r="B1368" s="232" t="str">
        <f>IF(LEN(A1368)=0,"",INDEX('Smelter Reference List'!$A:$A,MATCH($A1368,'Smelter Reference List'!$E:$E,0)))</f>
        <v/>
      </c>
      <c r="C1368" s="297" t="str">
        <f>IF(LEN(A1368)=0,"",INDEX('Smelter Reference List'!$C:$C,MATCH($A1368,'Smelter Reference List'!$E:$E,0)))</f>
        <v/>
      </c>
      <c r="D1368" s="161" t="str">
        <f ca="1">IF(ISERROR($S1368),"",OFFSET('Smelter Reference List'!$C$4,$S1368-4,0)&amp;"")</f>
        <v/>
      </c>
      <c r="E1368" s="161" t="str">
        <f ca="1">IF(ISERROR($S1368),"",OFFSET('Smelter Reference List'!$D$4,$S1368-4,0)&amp;"")</f>
        <v/>
      </c>
      <c r="F1368" s="161" t="str">
        <f ca="1">IF(ISERROR($S1368),"",OFFSET('Smelter Reference List'!$E$4,$S1368-4,0))</f>
        <v/>
      </c>
      <c r="G1368" s="161" t="str">
        <f ca="1">IF(C1368=$U$4,"Enter smelter details", IF(ISERROR($S1368),"",OFFSET('Smelter Reference List'!$F$4,$S1368-4,0)))</f>
        <v/>
      </c>
      <c r="H1368" s="247" t="str">
        <f ca="1">IF(ISERROR($S1368),"",OFFSET('Smelter Reference List'!$G$4,$S1368-4,0))</f>
        <v/>
      </c>
      <c r="I1368" s="248" t="str">
        <f ca="1">IF(ISERROR($S1368),"",OFFSET('Smelter Reference List'!$H$4,$S1368-4,0))</f>
        <v/>
      </c>
      <c r="J1368" s="248" t="str">
        <f ca="1">IF(ISERROR($S1368),"",OFFSET('Smelter Reference List'!$I$4,$S1368-4,0))</f>
        <v/>
      </c>
      <c r="K1368" s="245"/>
      <c r="L1368" s="245"/>
      <c r="M1368" s="245"/>
      <c r="N1368" s="245"/>
      <c r="O1368" s="245"/>
      <c r="P1368" s="245"/>
      <c r="Q1368" s="246"/>
      <c r="R1368" s="233"/>
      <c r="S1368" s="234" t="e">
        <f>IF(C1368="",NA(),MATCH($B1368&amp;$C1368,'Smelter Reference List'!$J:$J,0))</f>
        <v>#N/A</v>
      </c>
      <c r="T1368" s="235"/>
      <c r="U1368" s="235">
        <f t="shared" ref="U1368:U1431" ca="1" si="44">IF(AND(C1368="Smelter not listed",OR(LEN(D1368)=0,LEN(E1368)=0)),1,0)</f>
        <v>0</v>
      </c>
      <c r="V1368" s="235"/>
      <c r="W1368" s="235"/>
      <c r="Y1368" s="228" t="str">
        <f t="shared" ref="Y1368:Y1431" si="45">B1368&amp;C1368</f>
        <v/>
      </c>
    </row>
    <row r="1369" spans="1:25" s="228" customFormat="1" ht="20.25">
      <c r="A1369" s="257"/>
      <c r="B1369" s="232" t="str">
        <f>IF(LEN(A1369)=0,"",INDEX('Smelter Reference List'!$A:$A,MATCH($A1369,'Smelter Reference List'!$E:$E,0)))</f>
        <v/>
      </c>
      <c r="C1369" s="297" t="str">
        <f>IF(LEN(A1369)=0,"",INDEX('Smelter Reference List'!$C:$C,MATCH($A1369,'Smelter Reference List'!$E:$E,0)))</f>
        <v/>
      </c>
      <c r="D1369" s="161" t="str">
        <f ca="1">IF(ISERROR($S1369),"",OFFSET('Smelter Reference List'!$C$4,$S1369-4,0)&amp;"")</f>
        <v/>
      </c>
      <c r="E1369" s="161" t="str">
        <f ca="1">IF(ISERROR($S1369),"",OFFSET('Smelter Reference List'!$D$4,$S1369-4,0)&amp;"")</f>
        <v/>
      </c>
      <c r="F1369" s="161" t="str">
        <f ca="1">IF(ISERROR($S1369),"",OFFSET('Smelter Reference List'!$E$4,$S1369-4,0))</f>
        <v/>
      </c>
      <c r="G1369" s="161" t="str">
        <f ca="1">IF(C1369=$U$4,"Enter smelter details", IF(ISERROR($S1369),"",OFFSET('Smelter Reference List'!$F$4,$S1369-4,0)))</f>
        <v/>
      </c>
      <c r="H1369" s="247" t="str">
        <f ca="1">IF(ISERROR($S1369),"",OFFSET('Smelter Reference List'!$G$4,$S1369-4,0))</f>
        <v/>
      </c>
      <c r="I1369" s="248" t="str">
        <f ca="1">IF(ISERROR($S1369),"",OFFSET('Smelter Reference List'!$H$4,$S1369-4,0))</f>
        <v/>
      </c>
      <c r="J1369" s="248" t="str">
        <f ca="1">IF(ISERROR($S1369),"",OFFSET('Smelter Reference List'!$I$4,$S1369-4,0))</f>
        <v/>
      </c>
      <c r="K1369" s="245"/>
      <c r="L1369" s="245"/>
      <c r="M1369" s="245"/>
      <c r="N1369" s="245"/>
      <c r="O1369" s="245"/>
      <c r="P1369" s="245"/>
      <c r="Q1369" s="246"/>
      <c r="R1369" s="233"/>
      <c r="S1369" s="234" t="e">
        <f>IF(C1369="",NA(),MATCH($B1369&amp;$C1369,'Smelter Reference List'!$J:$J,0))</f>
        <v>#N/A</v>
      </c>
      <c r="T1369" s="235"/>
      <c r="U1369" s="235">
        <f t="shared" ca="1" si="44"/>
        <v>0</v>
      </c>
      <c r="V1369" s="235"/>
      <c r="W1369" s="235"/>
      <c r="Y1369" s="228" t="str">
        <f t="shared" si="45"/>
        <v/>
      </c>
    </row>
    <row r="1370" spans="1:25" s="228" customFormat="1" ht="20.25">
      <c r="A1370" s="257"/>
      <c r="B1370" s="232" t="str">
        <f>IF(LEN(A1370)=0,"",INDEX('Smelter Reference List'!$A:$A,MATCH($A1370,'Smelter Reference List'!$E:$E,0)))</f>
        <v/>
      </c>
      <c r="C1370" s="297" t="str">
        <f>IF(LEN(A1370)=0,"",INDEX('Smelter Reference List'!$C:$C,MATCH($A1370,'Smelter Reference List'!$E:$E,0)))</f>
        <v/>
      </c>
      <c r="D1370" s="161" t="str">
        <f ca="1">IF(ISERROR($S1370),"",OFFSET('Smelter Reference List'!$C$4,$S1370-4,0)&amp;"")</f>
        <v/>
      </c>
      <c r="E1370" s="161" t="str">
        <f ca="1">IF(ISERROR($S1370),"",OFFSET('Smelter Reference List'!$D$4,$S1370-4,0)&amp;"")</f>
        <v/>
      </c>
      <c r="F1370" s="161" t="str">
        <f ca="1">IF(ISERROR($S1370),"",OFFSET('Smelter Reference List'!$E$4,$S1370-4,0))</f>
        <v/>
      </c>
      <c r="G1370" s="161" t="str">
        <f ca="1">IF(C1370=$U$4,"Enter smelter details", IF(ISERROR($S1370),"",OFFSET('Smelter Reference List'!$F$4,$S1370-4,0)))</f>
        <v/>
      </c>
      <c r="H1370" s="247" t="str">
        <f ca="1">IF(ISERROR($S1370),"",OFFSET('Smelter Reference List'!$G$4,$S1370-4,0))</f>
        <v/>
      </c>
      <c r="I1370" s="248" t="str">
        <f ca="1">IF(ISERROR($S1370),"",OFFSET('Smelter Reference List'!$H$4,$S1370-4,0))</f>
        <v/>
      </c>
      <c r="J1370" s="248" t="str">
        <f ca="1">IF(ISERROR($S1370),"",OFFSET('Smelter Reference List'!$I$4,$S1370-4,0))</f>
        <v/>
      </c>
      <c r="K1370" s="245"/>
      <c r="L1370" s="245"/>
      <c r="M1370" s="245"/>
      <c r="N1370" s="245"/>
      <c r="O1370" s="245"/>
      <c r="P1370" s="245"/>
      <c r="Q1370" s="246"/>
      <c r="R1370" s="233"/>
      <c r="S1370" s="234" t="e">
        <f>IF(C1370="",NA(),MATCH($B1370&amp;$C1370,'Smelter Reference List'!$J:$J,0))</f>
        <v>#N/A</v>
      </c>
      <c r="T1370" s="235"/>
      <c r="U1370" s="235">
        <f t="shared" ca="1" si="44"/>
        <v>0</v>
      </c>
      <c r="V1370" s="235"/>
      <c r="W1370" s="235"/>
      <c r="Y1370" s="228" t="str">
        <f t="shared" si="45"/>
        <v/>
      </c>
    </row>
    <row r="1371" spans="1:25" s="228" customFormat="1" ht="20.25">
      <c r="A1371" s="257"/>
      <c r="B1371" s="232" t="str">
        <f>IF(LEN(A1371)=0,"",INDEX('Smelter Reference List'!$A:$A,MATCH($A1371,'Smelter Reference List'!$E:$E,0)))</f>
        <v/>
      </c>
      <c r="C1371" s="297" t="str">
        <f>IF(LEN(A1371)=0,"",INDEX('Smelter Reference List'!$C:$C,MATCH($A1371,'Smelter Reference List'!$E:$E,0)))</f>
        <v/>
      </c>
      <c r="D1371" s="161" t="str">
        <f ca="1">IF(ISERROR($S1371),"",OFFSET('Smelter Reference List'!$C$4,$S1371-4,0)&amp;"")</f>
        <v/>
      </c>
      <c r="E1371" s="161" t="str">
        <f ca="1">IF(ISERROR($S1371),"",OFFSET('Smelter Reference List'!$D$4,$S1371-4,0)&amp;"")</f>
        <v/>
      </c>
      <c r="F1371" s="161" t="str">
        <f ca="1">IF(ISERROR($S1371),"",OFFSET('Smelter Reference List'!$E$4,$S1371-4,0))</f>
        <v/>
      </c>
      <c r="G1371" s="161" t="str">
        <f ca="1">IF(C1371=$U$4,"Enter smelter details", IF(ISERROR($S1371),"",OFFSET('Smelter Reference List'!$F$4,$S1371-4,0)))</f>
        <v/>
      </c>
      <c r="H1371" s="247" t="str">
        <f ca="1">IF(ISERROR($S1371),"",OFFSET('Smelter Reference List'!$G$4,$S1371-4,0))</f>
        <v/>
      </c>
      <c r="I1371" s="248" t="str">
        <f ca="1">IF(ISERROR($S1371),"",OFFSET('Smelter Reference List'!$H$4,$S1371-4,0))</f>
        <v/>
      </c>
      <c r="J1371" s="248" t="str">
        <f ca="1">IF(ISERROR($S1371),"",OFFSET('Smelter Reference List'!$I$4,$S1371-4,0))</f>
        <v/>
      </c>
      <c r="K1371" s="245"/>
      <c r="L1371" s="245"/>
      <c r="M1371" s="245"/>
      <c r="N1371" s="245"/>
      <c r="O1371" s="245"/>
      <c r="P1371" s="245"/>
      <c r="Q1371" s="246"/>
      <c r="R1371" s="233"/>
      <c r="S1371" s="234" t="e">
        <f>IF(C1371="",NA(),MATCH($B1371&amp;$C1371,'Smelter Reference List'!$J:$J,0))</f>
        <v>#N/A</v>
      </c>
      <c r="T1371" s="235"/>
      <c r="U1371" s="235">
        <f t="shared" ca="1" si="44"/>
        <v>0</v>
      </c>
      <c r="V1371" s="235"/>
      <c r="W1371" s="235"/>
      <c r="Y1371" s="228" t="str">
        <f t="shared" si="45"/>
        <v/>
      </c>
    </row>
    <row r="1372" spans="1:25" s="228" customFormat="1" ht="20.25">
      <c r="A1372" s="257"/>
      <c r="B1372" s="232" t="str">
        <f>IF(LEN(A1372)=0,"",INDEX('Smelter Reference List'!$A:$A,MATCH($A1372,'Smelter Reference List'!$E:$E,0)))</f>
        <v/>
      </c>
      <c r="C1372" s="297" t="str">
        <f>IF(LEN(A1372)=0,"",INDEX('Smelter Reference List'!$C:$C,MATCH($A1372,'Smelter Reference List'!$E:$E,0)))</f>
        <v/>
      </c>
      <c r="D1372" s="161" t="str">
        <f ca="1">IF(ISERROR($S1372),"",OFFSET('Smelter Reference List'!$C$4,$S1372-4,0)&amp;"")</f>
        <v/>
      </c>
      <c r="E1372" s="161" t="str">
        <f ca="1">IF(ISERROR($S1372),"",OFFSET('Smelter Reference List'!$D$4,$S1372-4,0)&amp;"")</f>
        <v/>
      </c>
      <c r="F1372" s="161" t="str">
        <f ca="1">IF(ISERROR($S1372),"",OFFSET('Smelter Reference List'!$E$4,$S1372-4,0))</f>
        <v/>
      </c>
      <c r="G1372" s="161" t="str">
        <f ca="1">IF(C1372=$U$4,"Enter smelter details", IF(ISERROR($S1372),"",OFFSET('Smelter Reference List'!$F$4,$S1372-4,0)))</f>
        <v/>
      </c>
      <c r="H1372" s="247" t="str">
        <f ca="1">IF(ISERROR($S1372),"",OFFSET('Smelter Reference List'!$G$4,$S1372-4,0))</f>
        <v/>
      </c>
      <c r="I1372" s="248" t="str">
        <f ca="1">IF(ISERROR($S1372),"",OFFSET('Smelter Reference List'!$H$4,$S1372-4,0))</f>
        <v/>
      </c>
      <c r="J1372" s="248" t="str">
        <f ca="1">IF(ISERROR($S1372),"",OFFSET('Smelter Reference List'!$I$4,$S1372-4,0))</f>
        <v/>
      </c>
      <c r="K1372" s="245"/>
      <c r="L1372" s="245"/>
      <c r="M1372" s="245"/>
      <c r="N1372" s="245"/>
      <c r="O1372" s="245"/>
      <c r="P1372" s="245"/>
      <c r="Q1372" s="246"/>
      <c r="R1372" s="233"/>
      <c r="S1372" s="234" t="e">
        <f>IF(C1372="",NA(),MATCH($B1372&amp;$C1372,'Smelter Reference List'!$J:$J,0))</f>
        <v>#N/A</v>
      </c>
      <c r="T1372" s="235"/>
      <c r="U1372" s="235">
        <f t="shared" ca="1" si="44"/>
        <v>0</v>
      </c>
      <c r="V1372" s="235"/>
      <c r="W1372" s="235"/>
      <c r="Y1372" s="228" t="str">
        <f t="shared" si="45"/>
        <v/>
      </c>
    </row>
    <row r="1373" spans="1:25" s="228" customFormat="1" ht="20.25">
      <c r="A1373" s="257"/>
      <c r="B1373" s="232" t="str">
        <f>IF(LEN(A1373)=0,"",INDEX('Smelter Reference List'!$A:$A,MATCH($A1373,'Smelter Reference List'!$E:$E,0)))</f>
        <v/>
      </c>
      <c r="C1373" s="297" t="str">
        <f>IF(LEN(A1373)=0,"",INDEX('Smelter Reference List'!$C:$C,MATCH($A1373,'Smelter Reference List'!$E:$E,0)))</f>
        <v/>
      </c>
      <c r="D1373" s="161" t="str">
        <f ca="1">IF(ISERROR($S1373),"",OFFSET('Smelter Reference List'!$C$4,$S1373-4,0)&amp;"")</f>
        <v/>
      </c>
      <c r="E1373" s="161" t="str">
        <f ca="1">IF(ISERROR($S1373),"",OFFSET('Smelter Reference List'!$D$4,$S1373-4,0)&amp;"")</f>
        <v/>
      </c>
      <c r="F1373" s="161" t="str">
        <f ca="1">IF(ISERROR($S1373),"",OFFSET('Smelter Reference List'!$E$4,$S1373-4,0))</f>
        <v/>
      </c>
      <c r="G1373" s="161" t="str">
        <f ca="1">IF(C1373=$U$4,"Enter smelter details", IF(ISERROR($S1373),"",OFFSET('Smelter Reference List'!$F$4,$S1373-4,0)))</f>
        <v/>
      </c>
      <c r="H1373" s="247" t="str">
        <f ca="1">IF(ISERROR($S1373),"",OFFSET('Smelter Reference List'!$G$4,$S1373-4,0))</f>
        <v/>
      </c>
      <c r="I1373" s="248" t="str">
        <f ca="1">IF(ISERROR($S1373),"",OFFSET('Smelter Reference List'!$H$4,$S1373-4,0))</f>
        <v/>
      </c>
      <c r="J1373" s="248" t="str">
        <f ca="1">IF(ISERROR($S1373),"",OFFSET('Smelter Reference List'!$I$4,$S1373-4,0))</f>
        <v/>
      </c>
      <c r="K1373" s="245"/>
      <c r="L1373" s="245"/>
      <c r="M1373" s="245"/>
      <c r="N1373" s="245"/>
      <c r="O1373" s="245"/>
      <c r="P1373" s="245"/>
      <c r="Q1373" s="246"/>
      <c r="R1373" s="233"/>
      <c r="S1373" s="234" t="e">
        <f>IF(C1373="",NA(),MATCH($B1373&amp;$C1373,'Smelter Reference List'!$J:$J,0))</f>
        <v>#N/A</v>
      </c>
      <c r="T1373" s="235"/>
      <c r="U1373" s="235">
        <f t="shared" ca="1" si="44"/>
        <v>0</v>
      </c>
      <c r="V1373" s="235"/>
      <c r="W1373" s="235"/>
      <c r="Y1373" s="228" t="str">
        <f t="shared" si="45"/>
        <v/>
      </c>
    </row>
    <row r="1374" spans="1:25" s="228" customFormat="1" ht="20.25">
      <c r="A1374" s="257"/>
      <c r="B1374" s="232" t="str">
        <f>IF(LEN(A1374)=0,"",INDEX('Smelter Reference List'!$A:$A,MATCH($A1374,'Smelter Reference List'!$E:$E,0)))</f>
        <v/>
      </c>
      <c r="C1374" s="297" t="str">
        <f>IF(LEN(A1374)=0,"",INDEX('Smelter Reference List'!$C:$C,MATCH($A1374,'Smelter Reference List'!$E:$E,0)))</f>
        <v/>
      </c>
      <c r="D1374" s="161" t="str">
        <f ca="1">IF(ISERROR($S1374),"",OFFSET('Smelter Reference List'!$C$4,$S1374-4,0)&amp;"")</f>
        <v/>
      </c>
      <c r="E1374" s="161" t="str">
        <f ca="1">IF(ISERROR($S1374),"",OFFSET('Smelter Reference List'!$D$4,$S1374-4,0)&amp;"")</f>
        <v/>
      </c>
      <c r="F1374" s="161" t="str">
        <f ca="1">IF(ISERROR($S1374),"",OFFSET('Smelter Reference List'!$E$4,$S1374-4,0))</f>
        <v/>
      </c>
      <c r="G1374" s="161" t="str">
        <f ca="1">IF(C1374=$U$4,"Enter smelter details", IF(ISERROR($S1374),"",OFFSET('Smelter Reference List'!$F$4,$S1374-4,0)))</f>
        <v/>
      </c>
      <c r="H1374" s="247" t="str">
        <f ca="1">IF(ISERROR($S1374),"",OFFSET('Smelter Reference List'!$G$4,$S1374-4,0))</f>
        <v/>
      </c>
      <c r="I1374" s="248" t="str">
        <f ca="1">IF(ISERROR($S1374),"",OFFSET('Smelter Reference List'!$H$4,$S1374-4,0))</f>
        <v/>
      </c>
      <c r="J1374" s="248" t="str">
        <f ca="1">IF(ISERROR($S1374),"",OFFSET('Smelter Reference List'!$I$4,$S1374-4,0))</f>
        <v/>
      </c>
      <c r="K1374" s="245"/>
      <c r="L1374" s="245"/>
      <c r="M1374" s="245"/>
      <c r="N1374" s="245"/>
      <c r="O1374" s="245"/>
      <c r="P1374" s="245"/>
      <c r="Q1374" s="246"/>
      <c r="R1374" s="233"/>
      <c r="S1374" s="234" t="e">
        <f>IF(C1374="",NA(),MATCH($B1374&amp;$C1374,'Smelter Reference List'!$J:$J,0))</f>
        <v>#N/A</v>
      </c>
      <c r="T1374" s="235"/>
      <c r="U1374" s="235">
        <f t="shared" ca="1" si="44"/>
        <v>0</v>
      </c>
      <c r="V1374" s="235"/>
      <c r="W1374" s="235"/>
      <c r="Y1374" s="228" t="str">
        <f t="shared" si="45"/>
        <v/>
      </c>
    </row>
    <row r="1375" spans="1:25" s="228" customFormat="1" ht="20.25">
      <c r="A1375" s="257"/>
      <c r="B1375" s="232" t="str">
        <f>IF(LEN(A1375)=0,"",INDEX('Smelter Reference List'!$A:$A,MATCH($A1375,'Smelter Reference List'!$E:$E,0)))</f>
        <v/>
      </c>
      <c r="C1375" s="297" t="str">
        <f>IF(LEN(A1375)=0,"",INDEX('Smelter Reference List'!$C:$C,MATCH($A1375,'Smelter Reference List'!$E:$E,0)))</f>
        <v/>
      </c>
      <c r="D1375" s="161" t="str">
        <f ca="1">IF(ISERROR($S1375),"",OFFSET('Smelter Reference List'!$C$4,$S1375-4,0)&amp;"")</f>
        <v/>
      </c>
      <c r="E1375" s="161" t="str">
        <f ca="1">IF(ISERROR($S1375),"",OFFSET('Smelter Reference List'!$D$4,$S1375-4,0)&amp;"")</f>
        <v/>
      </c>
      <c r="F1375" s="161" t="str">
        <f ca="1">IF(ISERROR($S1375),"",OFFSET('Smelter Reference List'!$E$4,$S1375-4,0))</f>
        <v/>
      </c>
      <c r="G1375" s="161" t="str">
        <f ca="1">IF(C1375=$U$4,"Enter smelter details", IF(ISERROR($S1375),"",OFFSET('Smelter Reference List'!$F$4,$S1375-4,0)))</f>
        <v/>
      </c>
      <c r="H1375" s="247" t="str">
        <f ca="1">IF(ISERROR($S1375),"",OFFSET('Smelter Reference List'!$G$4,$S1375-4,0))</f>
        <v/>
      </c>
      <c r="I1375" s="248" t="str">
        <f ca="1">IF(ISERROR($S1375),"",OFFSET('Smelter Reference List'!$H$4,$S1375-4,0))</f>
        <v/>
      </c>
      <c r="J1375" s="248" t="str">
        <f ca="1">IF(ISERROR($S1375),"",OFFSET('Smelter Reference List'!$I$4,$S1375-4,0))</f>
        <v/>
      </c>
      <c r="K1375" s="245"/>
      <c r="L1375" s="245"/>
      <c r="M1375" s="245"/>
      <c r="N1375" s="245"/>
      <c r="O1375" s="245"/>
      <c r="P1375" s="245"/>
      <c r="Q1375" s="246"/>
      <c r="R1375" s="233"/>
      <c r="S1375" s="234" t="e">
        <f>IF(C1375="",NA(),MATCH($B1375&amp;$C1375,'Smelter Reference List'!$J:$J,0))</f>
        <v>#N/A</v>
      </c>
      <c r="T1375" s="235"/>
      <c r="U1375" s="235">
        <f t="shared" ca="1" si="44"/>
        <v>0</v>
      </c>
      <c r="V1375" s="235"/>
      <c r="W1375" s="235"/>
      <c r="Y1375" s="228" t="str">
        <f t="shared" si="45"/>
        <v/>
      </c>
    </row>
    <row r="1376" spans="1:25" s="228" customFormat="1" ht="20.25">
      <c r="A1376" s="257"/>
      <c r="B1376" s="232" t="str">
        <f>IF(LEN(A1376)=0,"",INDEX('Smelter Reference List'!$A:$A,MATCH($A1376,'Smelter Reference List'!$E:$E,0)))</f>
        <v/>
      </c>
      <c r="C1376" s="297" t="str">
        <f>IF(LEN(A1376)=0,"",INDEX('Smelter Reference List'!$C:$C,MATCH($A1376,'Smelter Reference List'!$E:$E,0)))</f>
        <v/>
      </c>
      <c r="D1376" s="161" t="str">
        <f ca="1">IF(ISERROR($S1376),"",OFFSET('Smelter Reference List'!$C$4,$S1376-4,0)&amp;"")</f>
        <v/>
      </c>
      <c r="E1376" s="161" t="str">
        <f ca="1">IF(ISERROR($S1376),"",OFFSET('Smelter Reference List'!$D$4,$S1376-4,0)&amp;"")</f>
        <v/>
      </c>
      <c r="F1376" s="161" t="str">
        <f ca="1">IF(ISERROR($S1376),"",OFFSET('Smelter Reference List'!$E$4,$S1376-4,0))</f>
        <v/>
      </c>
      <c r="G1376" s="161" t="str">
        <f ca="1">IF(C1376=$U$4,"Enter smelter details", IF(ISERROR($S1376),"",OFFSET('Smelter Reference List'!$F$4,$S1376-4,0)))</f>
        <v/>
      </c>
      <c r="H1376" s="247" t="str">
        <f ca="1">IF(ISERROR($S1376),"",OFFSET('Smelter Reference List'!$G$4,$S1376-4,0))</f>
        <v/>
      </c>
      <c r="I1376" s="248" t="str">
        <f ca="1">IF(ISERROR($S1376),"",OFFSET('Smelter Reference List'!$H$4,$S1376-4,0))</f>
        <v/>
      </c>
      <c r="J1376" s="248" t="str">
        <f ca="1">IF(ISERROR($S1376),"",OFFSET('Smelter Reference List'!$I$4,$S1376-4,0))</f>
        <v/>
      </c>
      <c r="K1376" s="245"/>
      <c r="L1376" s="245"/>
      <c r="M1376" s="245"/>
      <c r="N1376" s="245"/>
      <c r="O1376" s="245"/>
      <c r="P1376" s="245"/>
      <c r="Q1376" s="246"/>
      <c r="R1376" s="233"/>
      <c r="S1376" s="234" t="e">
        <f>IF(C1376="",NA(),MATCH($B1376&amp;$C1376,'Smelter Reference List'!$J:$J,0))</f>
        <v>#N/A</v>
      </c>
      <c r="T1376" s="235"/>
      <c r="U1376" s="235">
        <f t="shared" ca="1" si="44"/>
        <v>0</v>
      </c>
      <c r="V1376" s="235"/>
      <c r="W1376" s="235"/>
      <c r="Y1376" s="228" t="str">
        <f t="shared" si="45"/>
        <v/>
      </c>
    </row>
    <row r="1377" spans="1:25" s="228" customFormat="1" ht="20.25">
      <c r="A1377" s="257"/>
      <c r="B1377" s="232" t="str">
        <f>IF(LEN(A1377)=0,"",INDEX('Smelter Reference List'!$A:$A,MATCH($A1377,'Smelter Reference List'!$E:$E,0)))</f>
        <v/>
      </c>
      <c r="C1377" s="297" t="str">
        <f>IF(LEN(A1377)=0,"",INDEX('Smelter Reference List'!$C:$C,MATCH($A1377,'Smelter Reference List'!$E:$E,0)))</f>
        <v/>
      </c>
      <c r="D1377" s="161" t="str">
        <f ca="1">IF(ISERROR($S1377),"",OFFSET('Smelter Reference List'!$C$4,$S1377-4,0)&amp;"")</f>
        <v/>
      </c>
      <c r="E1377" s="161" t="str">
        <f ca="1">IF(ISERROR($S1377),"",OFFSET('Smelter Reference List'!$D$4,$S1377-4,0)&amp;"")</f>
        <v/>
      </c>
      <c r="F1377" s="161" t="str">
        <f ca="1">IF(ISERROR($S1377),"",OFFSET('Smelter Reference List'!$E$4,$S1377-4,0))</f>
        <v/>
      </c>
      <c r="G1377" s="161" t="str">
        <f ca="1">IF(C1377=$U$4,"Enter smelter details", IF(ISERROR($S1377),"",OFFSET('Smelter Reference List'!$F$4,$S1377-4,0)))</f>
        <v/>
      </c>
      <c r="H1377" s="247" t="str">
        <f ca="1">IF(ISERROR($S1377),"",OFFSET('Smelter Reference List'!$G$4,$S1377-4,0))</f>
        <v/>
      </c>
      <c r="I1377" s="248" t="str">
        <f ca="1">IF(ISERROR($S1377),"",OFFSET('Smelter Reference List'!$H$4,$S1377-4,0))</f>
        <v/>
      </c>
      <c r="J1377" s="248" t="str">
        <f ca="1">IF(ISERROR($S1377),"",OFFSET('Smelter Reference List'!$I$4,$S1377-4,0))</f>
        <v/>
      </c>
      <c r="K1377" s="245"/>
      <c r="L1377" s="245"/>
      <c r="M1377" s="245"/>
      <c r="N1377" s="245"/>
      <c r="O1377" s="245"/>
      <c r="P1377" s="245"/>
      <c r="Q1377" s="246"/>
      <c r="R1377" s="233"/>
      <c r="S1377" s="234" t="e">
        <f>IF(C1377="",NA(),MATCH($B1377&amp;$C1377,'Smelter Reference List'!$J:$J,0))</f>
        <v>#N/A</v>
      </c>
      <c r="T1377" s="235"/>
      <c r="U1377" s="235">
        <f t="shared" ca="1" si="44"/>
        <v>0</v>
      </c>
      <c r="V1377" s="235"/>
      <c r="W1377" s="235"/>
      <c r="Y1377" s="228" t="str">
        <f t="shared" si="45"/>
        <v/>
      </c>
    </row>
    <row r="1378" spans="1:25" s="228" customFormat="1" ht="20.25">
      <c r="A1378" s="257"/>
      <c r="B1378" s="232" t="str">
        <f>IF(LEN(A1378)=0,"",INDEX('Smelter Reference List'!$A:$A,MATCH($A1378,'Smelter Reference List'!$E:$E,0)))</f>
        <v/>
      </c>
      <c r="C1378" s="297" t="str">
        <f>IF(LEN(A1378)=0,"",INDEX('Smelter Reference List'!$C:$C,MATCH($A1378,'Smelter Reference List'!$E:$E,0)))</f>
        <v/>
      </c>
      <c r="D1378" s="161" t="str">
        <f ca="1">IF(ISERROR($S1378),"",OFFSET('Smelter Reference List'!$C$4,$S1378-4,0)&amp;"")</f>
        <v/>
      </c>
      <c r="E1378" s="161" t="str">
        <f ca="1">IF(ISERROR($S1378),"",OFFSET('Smelter Reference List'!$D$4,$S1378-4,0)&amp;"")</f>
        <v/>
      </c>
      <c r="F1378" s="161" t="str">
        <f ca="1">IF(ISERROR($S1378),"",OFFSET('Smelter Reference List'!$E$4,$S1378-4,0))</f>
        <v/>
      </c>
      <c r="G1378" s="161" t="str">
        <f ca="1">IF(C1378=$U$4,"Enter smelter details", IF(ISERROR($S1378),"",OFFSET('Smelter Reference List'!$F$4,$S1378-4,0)))</f>
        <v/>
      </c>
      <c r="H1378" s="247" t="str">
        <f ca="1">IF(ISERROR($S1378),"",OFFSET('Smelter Reference List'!$G$4,$S1378-4,0))</f>
        <v/>
      </c>
      <c r="I1378" s="248" t="str">
        <f ca="1">IF(ISERROR($S1378),"",OFFSET('Smelter Reference List'!$H$4,$S1378-4,0))</f>
        <v/>
      </c>
      <c r="J1378" s="248" t="str">
        <f ca="1">IF(ISERROR($S1378),"",OFFSET('Smelter Reference List'!$I$4,$S1378-4,0))</f>
        <v/>
      </c>
      <c r="K1378" s="245"/>
      <c r="L1378" s="245"/>
      <c r="M1378" s="245"/>
      <c r="N1378" s="245"/>
      <c r="O1378" s="245"/>
      <c r="P1378" s="245"/>
      <c r="Q1378" s="246"/>
      <c r="R1378" s="233"/>
      <c r="S1378" s="234" t="e">
        <f>IF(C1378="",NA(),MATCH($B1378&amp;$C1378,'Smelter Reference List'!$J:$J,0))</f>
        <v>#N/A</v>
      </c>
      <c r="T1378" s="235"/>
      <c r="U1378" s="235">
        <f t="shared" ca="1" si="44"/>
        <v>0</v>
      </c>
      <c r="V1378" s="235"/>
      <c r="W1378" s="235"/>
      <c r="Y1378" s="228" t="str">
        <f t="shared" si="45"/>
        <v/>
      </c>
    </row>
    <row r="1379" spans="1:25" s="228" customFormat="1" ht="20.25">
      <c r="A1379" s="257"/>
      <c r="B1379" s="232" t="str">
        <f>IF(LEN(A1379)=0,"",INDEX('Smelter Reference List'!$A:$A,MATCH($A1379,'Smelter Reference List'!$E:$E,0)))</f>
        <v/>
      </c>
      <c r="C1379" s="297" t="str">
        <f>IF(LEN(A1379)=0,"",INDEX('Smelter Reference List'!$C:$C,MATCH($A1379,'Smelter Reference List'!$E:$E,0)))</f>
        <v/>
      </c>
      <c r="D1379" s="161" t="str">
        <f ca="1">IF(ISERROR($S1379),"",OFFSET('Smelter Reference List'!$C$4,$S1379-4,0)&amp;"")</f>
        <v/>
      </c>
      <c r="E1379" s="161" t="str">
        <f ca="1">IF(ISERROR($S1379),"",OFFSET('Smelter Reference List'!$D$4,$S1379-4,0)&amp;"")</f>
        <v/>
      </c>
      <c r="F1379" s="161" t="str">
        <f ca="1">IF(ISERROR($S1379),"",OFFSET('Smelter Reference List'!$E$4,$S1379-4,0))</f>
        <v/>
      </c>
      <c r="G1379" s="161" t="str">
        <f ca="1">IF(C1379=$U$4,"Enter smelter details", IF(ISERROR($S1379),"",OFFSET('Smelter Reference List'!$F$4,$S1379-4,0)))</f>
        <v/>
      </c>
      <c r="H1379" s="247" t="str">
        <f ca="1">IF(ISERROR($S1379),"",OFFSET('Smelter Reference List'!$G$4,$S1379-4,0))</f>
        <v/>
      </c>
      <c r="I1379" s="248" t="str">
        <f ca="1">IF(ISERROR($S1379),"",OFFSET('Smelter Reference List'!$H$4,$S1379-4,0))</f>
        <v/>
      </c>
      <c r="J1379" s="248" t="str">
        <f ca="1">IF(ISERROR($S1379),"",OFFSET('Smelter Reference List'!$I$4,$S1379-4,0))</f>
        <v/>
      </c>
      <c r="K1379" s="245"/>
      <c r="L1379" s="245"/>
      <c r="M1379" s="245"/>
      <c r="N1379" s="245"/>
      <c r="O1379" s="245"/>
      <c r="P1379" s="245"/>
      <c r="Q1379" s="246"/>
      <c r="R1379" s="233"/>
      <c r="S1379" s="234" t="e">
        <f>IF(C1379="",NA(),MATCH($B1379&amp;$C1379,'Smelter Reference List'!$J:$J,0))</f>
        <v>#N/A</v>
      </c>
      <c r="T1379" s="235"/>
      <c r="U1379" s="235">
        <f t="shared" ca="1" si="44"/>
        <v>0</v>
      </c>
      <c r="V1379" s="235"/>
      <c r="W1379" s="235"/>
      <c r="Y1379" s="228" t="str">
        <f t="shared" si="45"/>
        <v/>
      </c>
    </row>
    <row r="1380" spans="1:25" s="228" customFormat="1" ht="20.25">
      <c r="A1380" s="257"/>
      <c r="B1380" s="232" t="str">
        <f>IF(LEN(A1380)=0,"",INDEX('Smelter Reference List'!$A:$A,MATCH($A1380,'Smelter Reference List'!$E:$E,0)))</f>
        <v/>
      </c>
      <c r="C1380" s="297" t="str">
        <f>IF(LEN(A1380)=0,"",INDEX('Smelter Reference List'!$C:$C,MATCH($A1380,'Smelter Reference List'!$E:$E,0)))</f>
        <v/>
      </c>
      <c r="D1380" s="161" t="str">
        <f ca="1">IF(ISERROR($S1380),"",OFFSET('Smelter Reference List'!$C$4,$S1380-4,0)&amp;"")</f>
        <v/>
      </c>
      <c r="E1380" s="161" t="str">
        <f ca="1">IF(ISERROR($S1380),"",OFFSET('Smelter Reference List'!$D$4,$S1380-4,0)&amp;"")</f>
        <v/>
      </c>
      <c r="F1380" s="161" t="str">
        <f ca="1">IF(ISERROR($S1380),"",OFFSET('Smelter Reference List'!$E$4,$S1380-4,0))</f>
        <v/>
      </c>
      <c r="G1380" s="161" t="str">
        <f ca="1">IF(C1380=$U$4,"Enter smelter details", IF(ISERROR($S1380),"",OFFSET('Smelter Reference List'!$F$4,$S1380-4,0)))</f>
        <v/>
      </c>
      <c r="H1380" s="247" t="str">
        <f ca="1">IF(ISERROR($S1380),"",OFFSET('Smelter Reference List'!$G$4,$S1380-4,0))</f>
        <v/>
      </c>
      <c r="I1380" s="248" t="str">
        <f ca="1">IF(ISERROR($S1380),"",OFFSET('Smelter Reference List'!$H$4,$S1380-4,0))</f>
        <v/>
      </c>
      <c r="J1380" s="248" t="str">
        <f ca="1">IF(ISERROR($S1380),"",OFFSET('Smelter Reference List'!$I$4,$S1380-4,0))</f>
        <v/>
      </c>
      <c r="K1380" s="245"/>
      <c r="L1380" s="245"/>
      <c r="M1380" s="245"/>
      <c r="N1380" s="245"/>
      <c r="O1380" s="245"/>
      <c r="P1380" s="245"/>
      <c r="Q1380" s="246"/>
      <c r="R1380" s="233"/>
      <c r="S1380" s="234" t="e">
        <f>IF(C1380="",NA(),MATCH($B1380&amp;$C1380,'Smelter Reference List'!$J:$J,0))</f>
        <v>#N/A</v>
      </c>
      <c r="T1380" s="235"/>
      <c r="U1380" s="235">
        <f t="shared" ca="1" si="44"/>
        <v>0</v>
      </c>
      <c r="V1380" s="235"/>
      <c r="W1380" s="235"/>
      <c r="Y1380" s="228" t="str">
        <f t="shared" si="45"/>
        <v/>
      </c>
    </row>
    <row r="1381" spans="1:25" s="228" customFormat="1" ht="20.25">
      <c r="A1381" s="257"/>
      <c r="B1381" s="232" t="str">
        <f>IF(LEN(A1381)=0,"",INDEX('Smelter Reference List'!$A:$A,MATCH($A1381,'Smelter Reference List'!$E:$E,0)))</f>
        <v/>
      </c>
      <c r="C1381" s="297" t="str">
        <f>IF(LEN(A1381)=0,"",INDEX('Smelter Reference List'!$C:$C,MATCH($A1381,'Smelter Reference List'!$E:$E,0)))</f>
        <v/>
      </c>
      <c r="D1381" s="161" t="str">
        <f ca="1">IF(ISERROR($S1381),"",OFFSET('Smelter Reference List'!$C$4,$S1381-4,0)&amp;"")</f>
        <v/>
      </c>
      <c r="E1381" s="161" t="str">
        <f ca="1">IF(ISERROR($S1381),"",OFFSET('Smelter Reference List'!$D$4,$S1381-4,0)&amp;"")</f>
        <v/>
      </c>
      <c r="F1381" s="161" t="str">
        <f ca="1">IF(ISERROR($S1381),"",OFFSET('Smelter Reference List'!$E$4,$S1381-4,0))</f>
        <v/>
      </c>
      <c r="G1381" s="161" t="str">
        <f ca="1">IF(C1381=$U$4,"Enter smelter details", IF(ISERROR($S1381),"",OFFSET('Smelter Reference List'!$F$4,$S1381-4,0)))</f>
        <v/>
      </c>
      <c r="H1381" s="247" t="str">
        <f ca="1">IF(ISERROR($S1381),"",OFFSET('Smelter Reference List'!$G$4,$S1381-4,0))</f>
        <v/>
      </c>
      <c r="I1381" s="248" t="str">
        <f ca="1">IF(ISERROR($S1381),"",OFFSET('Smelter Reference List'!$H$4,$S1381-4,0))</f>
        <v/>
      </c>
      <c r="J1381" s="248" t="str">
        <f ca="1">IF(ISERROR($S1381),"",OFFSET('Smelter Reference List'!$I$4,$S1381-4,0))</f>
        <v/>
      </c>
      <c r="K1381" s="245"/>
      <c r="L1381" s="245"/>
      <c r="M1381" s="245"/>
      <c r="N1381" s="245"/>
      <c r="O1381" s="245"/>
      <c r="P1381" s="245"/>
      <c r="Q1381" s="246"/>
      <c r="R1381" s="233"/>
      <c r="S1381" s="234" t="e">
        <f>IF(C1381="",NA(),MATCH($B1381&amp;$C1381,'Smelter Reference List'!$J:$J,0))</f>
        <v>#N/A</v>
      </c>
      <c r="T1381" s="235"/>
      <c r="U1381" s="235">
        <f t="shared" ca="1" si="44"/>
        <v>0</v>
      </c>
      <c r="V1381" s="235"/>
      <c r="W1381" s="235"/>
      <c r="Y1381" s="228" t="str">
        <f t="shared" si="45"/>
        <v/>
      </c>
    </row>
    <row r="1382" spans="1:25" s="228" customFormat="1" ht="20.25">
      <c r="A1382" s="257"/>
      <c r="B1382" s="232" t="str">
        <f>IF(LEN(A1382)=0,"",INDEX('Smelter Reference List'!$A:$A,MATCH($A1382,'Smelter Reference List'!$E:$E,0)))</f>
        <v/>
      </c>
      <c r="C1382" s="297" t="str">
        <f>IF(LEN(A1382)=0,"",INDEX('Smelter Reference List'!$C:$C,MATCH($A1382,'Smelter Reference List'!$E:$E,0)))</f>
        <v/>
      </c>
      <c r="D1382" s="161" t="str">
        <f ca="1">IF(ISERROR($S1382),"",OFFSET('Smelter Reference List'!$C$4,$S1382-4,0)&amp;"")</f>
        <v/>
      </c>
      <c r="E1382" s="161" t="str">
        <f ca="1">IF(ISERROR($S1382),"",OFFSET('Smelter Reference List'!$D$4,$S1382-4,0)&amp;"")</f>
        <v/>
      </c>
      <c r="F1382" s="161" t="str">
        <f ca="1">IF(ISERROR($S1382),"",OFFSET('Smelter Reference List'!$E$4,$S1382-4,0))</f>
        <v/>
      </c>
      <c r="G1382" s="161" t="str">
        <f ca="1">IF(C1382=$U$4,"Enter smelter details", IF(ISERROR($S1382),"",OFFSET('Smelter Reference List'!$F$4,$S1382-4,0)))</f>
        <v/>
      </c>
      <c r="H1382" s="247" t="str">
        <f ca="1">IF(ISERROR($S1382),"",OFFSET('Smelter Reference List'!$G$4,$S1382-4,0))</f>
        <v/>
      </c>
      <c r="I1382" s="248" t="str">
        <f ca="1">IF(ISERROR($S1382),"",OFFSET('Smelter Reference List'!$H$4,$S1382-4,0))</f>
        <v/>
      </c>
      <c r="J1382" s="248" t="str">
        <f ca="1">IF(ISERROR($S1382),"",OFFSET('Smelter Reference List'!$I$4,$S1382-4,0))</f>
        <v/>
      </c>
      <c r="K1382" s="245"/>
      <c r="L1382" s="245"/>
      <c r="M1382" s="245"/>
      <c r="N1382" s="245"/>
      <c r="O1382" s="245"/>
      <c r="P1382" s="245"/>
      <c r="Q1382" s="246"/>
      <c r="R1382" s="233"/>
      <c r="S1382" s="234" t="e">
        <f>IF(C1382="",NA(),MATCH($B1382&amp;$C1382,'Smelter Reference List'!$J:$J,0))</f>
        <v>#N/A</v>
      </c>
      <c r="T1382" s="235"/>
      <c r="U1382" s="235">
        <f t="shared" ca="1" si="44"/>
        <v>0</v>
      </c>
      <c r="V1382" s="235"/>
      <c r="W1382" s="235"/>
      <c r="Y1382" s="228" t="str">
        <f t="shared" si="45"/>
        <v/>
      </c>
    </row>
    <row r="1383" spans="1:25" s="228" customFormat="1" ht="20.25">
      <c r="A1383" s="257"/>
      <c r="B1383" s="232" t="str">
        <f>IF(LEN(A1383)=0,"",INDEX('Smelter Reference List'!$A:$A,MATCH($A1383,'Smelter Reference List'!$E:$E,0)))</f>
        <v/>
      </c>
      <c r="C1383" s="297" t="str">
        <f>IF(LEN(A1383)=0,"",INDEX('Smelter Reference List'!$C:$C,MATCH($A1383,'Smelter Reference List'!$E:$E,0)))</f>
        <v/>
      </c>
      <c r="D1383" s="161" t="str">
        <f ca="1">IF(ISERROR($S1383),"",OFFSET('Smelter Reference List'!$C$4,$S1383-4,0)&amp;"")</f>
        <v/>
      </c>
      <c r="E1383" s="161" t="str">
        <f ca="1">IF(ISERROR($S1383),"",OFFSET('Smelter Reference List'!$D$4,$S1383-4,0)&amp;"")</f>
        <v/>
      </c>
      <c r="F1383" s="161" t="str">
        <f ca="1">IF(ISERROR($S1383),"",OFFSET('Smelter Reference List'!$E$4,$S1383-4,0))</f>
        <v/>
      </c>
      <c r="G1383" s="161" t="str">
        <f ca="1">IF(C1383=$U$4,"Enter smelter details", IF(ISERROR($S1383),"",OFFSET('Smelter Reference List'!$F$4,$S1383-4,0)))</f>
        <v/>
      </c>
      <c r="H1383" s="247" t="str">
        <f ca="1">IF(ISERROR($S1383),"",OFFSET('Smelter Reference List'!$G$4,$S1383-4,0))</f>
        <v/>
      </c>
      <c r="I1383" s="248" t="str">
        <f ca="1">IF(ISERROR($S1383),"",OFFSET('Smelter Reference List'!$H$4,$S1383-4,0))</f>
        <v/>
      </c>
      <c r="J1383" s="248" t="str">
        <f ca="1">IF(ISERROR($S1383),"",OFFSET('Smelter Reference List'!$I$4,$S1383-4,0))</f>
        <v/>
      </c>
      <c r="K1383" s="245"/>
      <c r="L1383" s="245"/>
      <c r="M1383" s="245"/>
      <c r="N1383" s="245"/>
      <c r="O1383" s="245"/>
      <c r="P1383" s="245"/>
      <c r="Q1383" s="246"/>
      <c r="R1383" s="233"/>
      <c r="S1383" s="234" t="e">
        <f>IF(C1383="",NA(),MATCH($B1383&amp;$C1383,'Smelter Reference List'!$J:$J,0))</f>
        <v>#N/A</v>
      </c>
      <c r="T1383" s="235"/>
      <c r="U1383" s="235">
        <f t="shared" ca="1" si="44"/>
        <v>0</v>
      </c>
      <c r="V1383" s="235"/>
      <c r="W1383" s="235"/>
      <c r="Y1383" s="228" t="str">
        <f t="shared" si="45"/>
        <v/>
      </c>
    </row>
    <row r="1384" spans="1:25" s="228" customFormat="1" ht="20.25">
      <c r="A1384" s="257"/>
      <c r="B1384" s="232" t="str">
        <f>IF(LEN(A1384)=0,"",INDEX('Smelter Reference List'!$A:$A,MATCH($A1384,'Smelter Reference List'!$E:$E,0)))</f>
        <v/>
      </c>
      <c r="C1384" s="297" t="str">
        <f>IF(LEN(A1384)=0,"",INDEX('Smelter Reference List'!$C:$C,MATCH($A1384,'Smelter Reference List'!$E:$E,0)))</f>
        <v/>
      </c>
      <c r="D1384" s="161" t="str">
        <f ca="1">IF(ISERROR($S1384),"",OFFSET('Smelter Reference List'!$C$4,$S1384-4,0)&amp;"")</f>
        <v/>
      </c>
      <c r="E1384" s="161" t="str">
        <f ca="1">IF(ISERROR($S1384),"",OFFSET('Smelter Reference List'!$D$4,$S1384-4,0)&amp;"")</f>
        <v/>
      </c>
      <c r="F1384" s="161" t="str">
        <f ca="1">IF(ISERROR($S1384),"",OFFSET('Smelter Reference List'!$E$4,$S1384-4,0))</f>
        <v/>
      </c>
      <c r="G1384" s="161" t="str">
        <f ca="1">IF(C1384=$U$4,"Enter smelter details", IF(ISERROR($S1384),"",OFFSET('Smelter Reference List'!$F$4,$S1384-4,0)))</f>
        <v/>
      </c>
      <c r="H1384" s="247" t="str">
        <f ca="1">IF(ISERROR($S1384),"",OFFSET('Smelter Reference List'!$G$4,$S1384-4,0))</f>
        <v/>
      </c>
      <c r="I1384" s="248" t="str">
        <f ca="1">IF(ISERROR($S1384),"",OFFSET('Smelter Reference List'!$H$4,$S1384-4,0))</f>
        <v/>
      </c>
      <c r="J1384" s="248" t="str">
        <f ca="1">IF(ISERROR($S1384),"",OFFSET('Smelter Reference List'!$I$4,$S1384-4,0))</f>
        <v/>
      </c>
      <c r="K1384" s="245"/>
      <c r="L1384" s="245"/>
      <c r="M1384" s="245"/>
      <c r="N1384" s="245"/>
      <c r="O1384" s="245"/>
      <c r="P1384" s="245"/>
      <c r="Q1384" s="246"/>
      <c r="R1384" s="233"/>
      <c r="S1384" s="234" t="e">
        <f>IF(C1384="",NA(),MATCH($B1384&amp;$C1384,'Smelter Reference List'!$J:$J,0))</f>
        <v>#N/A</v>
      </c>
      <c r="T1384" s="235"/>
      <c r="U1384" s="235">
        <f t="shared" ca="1" si="44"/>
        <v>0</v>
      </c>
      <c r="V1384" s="235"/>
      <c r="W1384" s="235"/>
      <c r="Y1384" s="228" t="str">
        <f t="shared" si="45"/>
        <v/>
      </c>
    </row>
    <row r="1385" spans="1:25" s="228" customFormat="1" ht="20.25">
      <c r="A1385" s="257"/>
      <c r="B1385" s="232" t="str">
        <f>IF(LEN(A1385)=0,"",INDEX('Smelter Reference List'!$A:$A,MATCH($A1385,'Smelter Reference List'!$E:$E,0)))</f>
        <v/>
      </c>
      <c r="C1385" s="297" t="str">
        <f>IF(LEN(A1385)=0,"",INDEX('Smelter Reference List'!$C:$C,MATCH($A1385,'Smelter Reference List'!$E:$E,0)))</f>
        <v/>
      </c>
      <c r="D1385" s="161" t="str">
        <f ca="1">IF(ISERROR($S1385),"",OFFSET('Smelter Reference List'!$C$4,$S1385-4,0)&amp;"")</f>
        <v/>
      </c>
      <c r="E1385" s="161" t="str">
        <f ca="1">IF(ISERROR($S1385),"",OFFSET('Smelter Reference List'!$D$4,$S1385-4,0)&amp;"")</f>
        <v/>
      </c>
      <c r="F1385" s="161" t="str">
        <f ca="1">IF(ISERROR($S1385),"",OFFSET('Smelter Reference List'!$E$4,$S1385-4,0))</f>
        <v/>
      </c>
      <c r="G1385" s="161" t="str">
        <f ca="1">IF(C1385=$U$4,"Enter smelter details", IF(ISERROR($S1385),"",OFFSET('Smelter Reference List'!$F$4,$S1385-4,0)))</f>
        <v/>
      </c>
      <c r="H1385" s="247" t="str">
        <f ca="1">IF(ISERROR($S1385),"",OFFSET('Smelter Reference List'!$G$4,$S1385-4,0))</f>
        <v/>
      </c>
      <c r="I1385" s="248" t="str">
        <f ca="1">IF(ISERROR($S1385),"",OFFSET('Smelter Reference List'!$H$4,$S1385-4,0))</f>
        <v/>
      </c>
      <c r="J1385" s="248" t="str">
        <f ca="1">IF(ISERROR($S1385),"",OFFSET('Smelter Reference List'!$I$4,$S1385-4,0))</f>
        <v/>
      </c>
      <c r="K1385" s="245"/>
      <c r="L1385" s="245"/>
      <c r="M1385" s="245"/>
      <c r="N1385" s="245"/>
      <c r="O1385" s="245"/>
      <c r="P1385" s="245"/>
      <c r="Q1385" s="246"/>
      <c r="R1385" s="233"/>
      <c r="S1385" s="234" t="e">
        <f>IF(C1385="",NA(),MATCH($B1385&amp;$C1385,'Smelter Reference List'!$J:$J,0))</f>
        <v>#N/A</v>
      </c>
      <c r="T1385" s="235"/>
      <c r="U1385" s="235">
        <f t="shared" ca="1" si="44"/>
        <v>0</v>
      </c>
      <c r="V1385" s="235"/>
      <c r="W1385" s="235"/>
      <c r="Y1385" s="228" t="str">
        <f t="shared" si="45"/>
        <v/>
      </c>
    </row>
    <row r="1386" spans="1:25" s="228" customFormat="1" ht="20.25">
      <c r="A1386" s="257"/>
      <c r="B1386" s="232" t="str">
        <f>IF(LEN(A1386)=0,"",INDEX('Smelter Reference List'!$A:$A,MATCH($A1386,'Smelter Reference List'!$E:$E,0)))</f>
        <v/>
      </c>
      <c r="C1386" s="297" t="str">
        <f>IF(LEN(A1386)=0,"",INDEX('Smelter Reference List'!$C:$C,MATCH($A1386,'Smelter Reference List'!$E:$E,0)))</f>
        <v/>
      </c>
      <c r="D1386" s="161" t="str">
        <f ca="1">IF(ISERROR($S1386),"",OFFSET('Smelter Reference List'!$C$4,$S1386-4,0)&amp;"")</f>
        <v/>
      </c>
      <c r="E1386" s="161" t="str">
        <f ca="1">IF(ISERROR($S1386),"",OFFSET('Smelter Reference List'!$D$4,$S1386-4,0)&amp;"")</f>
        <v/>
      </c>
      <c r="F1386" s="161" t="str">
        <f ca="1">IF(ISERROR($S1386),"",OFFSET('Smelter Reference List'!$E$4,$S1386-4,0))</f>
        <v/>
      </c>
      <c r="G1386" s="161" t="str">
        <f ca="1">IF(C1386=$U$4,"Enter smelter details", IF(ISERROR($S1386),"",OFFSET('Smelter Reference List'!$F$4,$S1386-4,0)))</f>
        <v/>
      </c>
      <c r="H1386" s="247" t="str">
        <f ca="1">IF(ISERROR($S1386),"",OFFSET('Smelter Reference List'!$G$4,$S1386-4,0))</f>
        <v/>
      </c>
      <c r="I1386" s="248" t="str">
        <f ca="1">IF(ISERROR($S1386),"",OFFSET('Smelter Reference List'!$H$4,$S1386-4,0))</f>
        <v/>
      </c>
      <c r="J1386" s="248" t="str">
        <f ca="1">IF(ISERROR($S1386),"",OFFSET('Smelter Reference List'!$I$4,$S1386-4,0))</f>
        <v/>
      </c>
      <c r="K1386" s="245"/>
      <c r="L1386" s="245"/>
      <c r="M1386" s="245"/>
      <c r="N1386" s="245"/>
      <c r="O1386" s="245"/>
      <c r="P1386" s="245"/>
      <c r="Q1386" s="246"/>
      <c r="R1386" s="233"/>
      <c r="S1386" s="234" t="e">
        <f>IF(C1386="",NA(),MATCH($B1386&amp;$C1386,'Smelter Reference List'!$J:$J,0))</f>
        <v>#N/A</v>
      </c>
      <c r="T1386" s="235"/>
      <c r="U1386" s="235">
        <f t="shared" ca="1" si="44"/>
        <v>0</v>
      </c>
      <c r="V1386" s="235"/>
      <c r="W1386" s="235"/>
      <c r="Y1386" s="228" t="str">
        <f t="shared" si="45"/>
        <v/>
      </c>
    </row>
    <row r="1387" spans="1:25" s="228" customFormat="1" ht="20.25">
      <c r="A1387" s="257"/>
      <c r="B1387" s="232" t="str">
        <f>IF(LEN(A1387)=0,"",INDEX('Smelter Reference List'!$A:$A,MATCH($A1387,'Smelter Reference List'!$E:$E,0)))</f>
        <v/>
      </c>
      <c r="C1387" s="297" t="str">
        <f>IF(LEN(A1387)=0,"",INDEX('Smelter Reference List'!$C:$C,MATCH($A1387,'Smelter Reference List'!$E:$E,0)))</f>
        <v/>
      </c>
      <c r="D1387" s="161" t="str">
        <f ca="1">IF(ISERROR($S1387),"",OFFSET('Smelter Reference List'!$C$4,$S1387-4,0)&amp;"")</f>
        <v/>
      </c>
      <c r="E1387" s="161" t="str">
        <f ca="1">IF(ISERROR($S1387),"",OFFSET('Smelter Reference List'!$D$4,$S1387-4,0)&amp;"")</f>
        <v/>
      </c>
      <c r="F1387" s="161" t="str">
        <f ca="1">IF(ISERROR($S1387),"",OFFSET('Smelter Reference List'!$E$4,$S1387-4,0))</f>
        <v/>
      </c>
      <c r="G1387" s="161" t="str">
        <f ca="1">IF(C1387=$U$4,"Enter smelter details", IF(ISERROR($S1387),"",OFFSET('Smelter Reference List'!$F$4,$S1387-4,0)))</f>
        <v/>
      </c>
      <c r="H1387" s="247" t="str">
        <f ca="1">IF(ISERROR($S1387),"",OFFSET('Smelter Reference List'!$G$4,$S1387-4,0))</f>
        <v/>
      </c>
      <c r="I1387" s="248" t="str">
        <f ca="1">IF(ISERROR($S1387),"",OFFSET('Smelter Reference List'!$H$4,$S1387-4,0))</f>
        <v/>
      </c>
      <c r="J1387" s="248" t="str">
        <f ca="1">IF(ISERROR($S1387),"",OFFSET('Smelter Reference List'!$I$4,$S1387-4,0))</f>
        <v/>
      </c>
      <c r="K1387" s="245"/>
      <c r="L1387" s="245"/>
      <c r="M1387" s="245"/>
      <c r="N1387" s="245"/>
      <c r="O1387" s="245"/>
      <c r="P1387" s="245"/>
      <c r="Q1387" s="246"/>
      <c r="R1387" s="233"/>
      <c r="S1387" s="234" t="e">
        <f>IF(C1387="",NA(),MATCH($B1387&amp;$C1387,'Smelter Reference List'!$J:$J,0))</f>
        <v>#N/A</v>
      </c>
      <c r="T1387" s="235"/>
      <c r="U1387" s="235">
        <f t="shared" ca="1" si="44"/>
        <v>0</v>
      </c>
      <c r="V1387" s="235"/>
      <c r="W1387" s="235"/>
      <c r="Y1387" s="228" t="str">
        <f t="shared" si="45"/>
        <v/>
      </c>
    </row>
    <row r="1388" spans="1:25" s="228" customFormat="1" ht="20.25">
      <c r="A1388" s="257"/>
      <c r="B1388" s="232" t="str">
        <f>IF(LEN(A1388)=0,"",INDEX('Smelter Reference List'!$A:$A,MATCH($A1388,'Smelter Reference List'!$E:$E,0)))</f>
        <v/>
      </c>
      <c r="C1388" s="297" t="str">
        <f>IF(LEN(A1388)=0,"",INDEX('Smelter Reference List'!$C:$C,MATCH($A1388,'Smelter Reference List'!$E:$E,0)))</f>
        <v/>
      </c>
      <c r="D1388" s="161" t="str">
        <f ca="1">IF(ISERROR($S1388),"",OFFSET('Smelter Reference List'!$C$4,$S1388-4,0)&amp;"")</f>
        <v/>
      </c>
      <c r="E1388" s="161" t="str">
        <f ca="1">IF(ISERROR($S1388),"",OFFSET('Smelter Reference List'!$D$4,$S1388-4,0)&amp;"")</f>
        <v/>
      </c>
      <c r="F1388" s="161" t="str">
        <f ca="1">IF(ISERROR($S1388),"",OFFSET('Smelter Reference List'!$E$4,$S1388-4,0))</f>
        <v/>
      </c>
      <c r="G1388" s="161" t="str">
        <f ca="1">IF(C1388=$U$4,"Enter smelter details", IF(ISERROR($S1388),"",OFFSET('Smelter Reference List'!$F$4,$S1388-4,0)))</f>
        <v/>
      </c>
      <c r="H1388" s="247" t="str">
        <f ca="1">IF(ISERROR($S1388),"",OFFSET('Smelter Reference List'!$G$4,$S1388-4,0))</f>
        <v/>
      </c>
      <c r="I1388" s="248" t="str">
        <f ca="1">IF(ISERROR($S1388),"",OFFSET('Smelter Reference List'!$H$4,$S1388-4,0))</f>
        <v/>
      </c>
      <c r="J1388" s="248" t="str">
        <f ca="1">IF(ISERROR($S1388),"",OFFSET('Smelter Reference List'!$I$4,$S1388-4,0))</f>
        <v/>
      </c>
      <c r="K1388" s="245"/>
      <c r="L1388" s="245"/>
      <c r="M1388" s="245"/>
      <c r="N1388" s="245"/>
      <c r="O1388" s="245"/>
      <c r="P1388" s="245"/>
      <c r="Q1388" s="246"/>
      <c r="R1388" s="233"/>
      <c r="S1388" s="234" t="e">
        <f>IF(C1388="",NA(),MATCH($B1388&amp;$C1388,'Smelter Reference List'!$J:$J,0))</f>
        <v>#N/A</v>
      </c>
      <c r="T1388" s="235"/>
      <c r="U1388" s="235">
        <f t="shared" ca="1" si="44"/>
        <v>0</v>
      </c>
      <c r="V1388" s="235"/>
      <c r="W1388" s="235"/>
      <c r="Y1388" s="228" t="str">
        <f t="shared" si="45"/>
        <v/>
      </c>
    </row>
    <row r="1389" spans="1:25" s="228" customFormat="1" ht="20.25">
      <c r="A1389" s="257"/>
      <c r="B1389" s="232" t="str">
        <f>IF(LEN(A1389)=0,"",INDEX('Smelter Reference List'!$A:$A,MATCH($A1389,'Smelter Reference List'!$E:$E,0)))</f>
        <v/>
      </c>
      <c r="C1389" s="297" t="str">
        <f>IF(LEN(A1389)=0,"",INDEX('Smelter Reference List'!$C:$C,MATCH($A1389,'Smelter Reference List'!$E:$E,0)))</f>
        <v/>
      </c>
      <c r="D1389" s="161" t="str">
        <f ca="1">IF(ISERROR($S1389),"",OFFSET('Smelter Reference List'!$C$4,$S1389-4,0)&amp;"")</f>
        <v/>
      </c>
      <c r="E1389" s="161" t="str">
        <f ca="1">IF(ISERROR($S1389),"",OFFSET('Smelter Reference List'!$D$4,$S1389-4,0)&amp;"")</f>
        <v/>
      </c>
      <c r="F1389" s="161" t="str">
        <f ca="1">IF(ISERROR($S1389),"",OFFSET('Smelter Reference List'!$E$4,$S1389-4,0))</f>
        <v/>
      </c>
      <c r="G1389" s="161" t="str">
        <f ca="1">IF(C1389=$U$4,"Enter smelter details", IF(ISERROR($S1389),"",OFFSET('Smelter Reference List'!$F$4,$S1389-4,0)))</f>
        <v/>
      </c>
      <c r="H1389" s="247" t="str">
        <f ca="1">IF(ISERROR($S1389),"",OFFSET('Smelter Reference List'!$G$4,$S1389-4,0))</f>
        <v/>
      </c>
      <c r="I1389" s="248" t="str">
        <f ca="1">IF(ISERROR($S1389),"",OFFSET('Smelter Reference List'!$H$4,$S1389-4,0))</f>
        <v/>
      </c>
      <c r="J1389" s="248" t="str">
        <f ca="1">IF(ISERROR($S1389),"",OFFSET('Smelter Reference List'!$I$4,$S1389-4,0))</f>
        <v/>
      </c>
      <c r="K1389" s="245"/>
      <c r="L1389" s="245"/>
      <c r="M1389" s="245"/>
      <c r="N1389" s="245"/>
      <c r="O1389" s="245"/>
      <c r="P1389" s="245"/>
      <c r="Q1389" s="246"/>
      <c r="R1389" s="233"/>
      <c r="S1389" s="234" t="e">
        <f>IF(C1389="",NA(),MATCH($B1389&amp;$C1389,'Smelter Reference List'!$J:$J,0))</f>
        <v>#N/A</v>
      </c>
      <c r="T1389" s="235"/>
      <c r="U1389" s="235">
        <f t="shared" ca="1" si="44"/>
        <v>0</v>
      </c>
      <c r="V1389" s="235"/>
      <c r="W1389" s="235"/>
      <c r="Y1389" s="228" t="str">
        <f t="shared" si="45"/>
        <v/>
      </c>
    </row>
    <row r="1390" spans="1:25" s="228" customFormat="1" ht="20.25">
      <c r="A1390" s="257"/>
      <c r="B1390" s="232" t="str">
        <f>IF(LEN(A1390)=0,"",INDEX('Smelter Reference List'!$A:$A,MATCH($A1390,'Smelter Reference List'!$E:$E,0)))</f>
        <v/>
      </c>
      <c r="C1390" s="297" t="str">
        <f>IF(LEN(A1390)=0,"",INDEX('Smelter Reference List'!$C:$C,MATCH($A1390,'Smelter Reference List'!$E:$E,0)))</f>
        <v/>
      </c>
      <c r="D1390" s="161" t="str">
        <f ca="1">IF(ISERROR($S1390),"",OFFSET('Smelter Reference List'!$C$4,$S1390-4,0)&amp;"")</f>
        <v/>
      </c>
      <c r="E1390" s="161" t="str">
        <f ca="1">IF(ISERROR($S1390),"",OFFSET('Smelter Reference List'!$D$4,$S1390-4,0)&amp;"")</f>
        <v/>
      </c>
      <c r="F1390" s="161" t="str">
        <f ca="1">IF(ISERROR($S1390),"",OFFSET('Smelter Reference List'!$E$4,$S1390-4,0))</f>
        <v/>
      </c>
      <c r="G1390" s="161" t="str">
        <f ca="1">IF(C1390=$U$4,"Enter smelter details", IF(ISERROR($S1390),"",OFFSET('Smelter Reference List'!$F$4,$S1390-4,0)))</f>
        <v/>
      </c>
      <c r="H1390" s="247" t="str">
        <f ca="1">IF(ISERROR($S1390),"",OFFSET('Smelter Reference List'!$G$4,$S1390-4,0))</f>
        <v/>
      </c>
      <c r="I1390" s="248" t="str">
        <f ca="1">IF(ISERROR($S1390),"",OFFSET('Smelter Reference List'!$H$4,$S1390-4,0))</f>
        <v/>
      </c>
      <c r="J1390" s="248" t="str">
        <f ca="1">IF(ISERROR($S1390),"",OFFSET('Smelter Reference List'!$I$4,$S1390-4,0))</f>
        <v/>
      </c>
      <c r="K1390" s="245"/>
      <c r="L1390" s="245"/>
      <c r="M1390" s="245"/>
      <c r="N1390" s="245"/>
      <c r="O1390" s="245"/>
      <c r="P1390" s="245"/>
      <c r="Q1390" s="246"/>
      <c r="R1390" s="233"/>
      <c r="S1390" s="234" t="e">
        <f>IF(C1390="",NA(),MATCH($B1390&amp;$C1390,'Smelter Reference List'!$J:$J,0))</f>
        <v>#N/A</v>
      </c>
      <c r="T1390" s="235"/>
      <c r="U1390" s="235">
        <f t="shared" ca="1" si="44"/>
        <v>0</v>
      </c>
      <c r="V1390" s="235"/>
      <c r="W1390" s="235"/>
      <c r="Y1390" s="228" t="str">
        <f t="shared" si="45"/>
        <v/>
      </c>
    </row>
    <row r="1391" spans="1:25" s="228" customFormat="1" ht="20.25">
      <c r="A1391" s="257"/>
      <c r="B1391" s="232" t="str">
        <f>IF(LEN(A1391)=0,"",INDEX('Smelter Reference List'!$A:$A,MATCH($A1391,'Smelter Reference List'!$E:$E,0)))</f>
        <v/>
      </c>
      <c r="C1391" s="297" t="str">
        <f>IF(LEN(A1391)=0,"",INDEX('Smelter Reference List'!$C:$C,MATCH($A1391,'Smelter Reference List'!$E:$E,0)))</f>
        <v/>
      </c>
      <c r="D1391" s="161" t="str">
        <f ca="1">IF(ISERROR($S1391),"",OFFSET('Smelter Reference List'!$C$4,$S1391-4,0)&amp;"")</f>
        <v/>
      </c>
      <c r="E1391" s="161" t="str">
        <f ca="1">IF(ISERROR($S1391),"",OFFSET('Smelter Reference List'!$D$4,$S1391-4,0)&amp;"")</f>
        <v/>
      </c>
      <c r="F1391" s="161" t="str">
        <f ca="1">IF(ISERROR($S1391),"",OFFSET('Smelter Reference List'!$E$4,$S1391-4,0))</f>
        <v/>
      </c>
      <c r="G1391" s="161" t="str">
        <f ca="1">IF(C1391=$U$4,"Enter smelter details", IF(ISERROR($S1391),"",OFFSET('Smelter Reference List'!$F$4,$S1391-4,0)))</f>
        <v/>
      </c>
      <c r="H1391" s="247" t="str">
        <f ca="1">IF(ISERROR($S1391),"",OFFSET('Smelter Reference List'!$G$4,$S1391-4,0))</f>
        <v/>
      </c>
      <c r="I1391" s="248" t="str">
        <f ca="1">IF(ISERROR($S1391),"",OFFSET('Smelter Reference List'!$H$4,$S1391-4,0))</f>
        <v/>
      </c>
      <c r="J1391" s="248" t="str">
        <f ca="1">IF(ISERROR($S1391),"",OFFSET('Smelter Reference List'!$I$4,$S1391-4,0))</f>
        <v/>
      </c>
      <c r="K1391" s="245"/>
      <c r="L1391" s="245"/>
      <c r="M1391" s="245"/>
      <c r="N1391" s="245"/>
      <c r="O1391" s="245"/>
      <c r="P1391" s="245"/>
      <c r="Q1391" s="246"/>
      <c r="R1391" s="233"/>
      <c r="S1391" s="234" t="e">
        <f>IF(C1391="",NA(),MATCH($B1391&amp;$C1391,'Smelter Reference List'!$J:$J,0))</f>
        <v>#N/A</v>
      </c>
      <c r="T1391" s="235"/>
      <c r="U1391" s="235">
        <f t="shared" ca="1" si="44"/>
        <v>0</v>
      </c>
      <c r="V1391" s="235"/>
      <c r="W1391" s="235"/>
      <c r="Y1391" s="228" t="str">
        <f t="shared" si="45"/>
        <v/>
      </c>
    </row>
    <row r="1392" spans="1:25" s="228" customFormat="1" ht="20.25">
      <c r="A1392" s="257"/>
      <c r="B1392" s="232" t="str">
        <f>IF(LEN(A1392)=0,"",INDEX('Smelter Reference List'!$A:$A,MATCH($A1392,'Smelter Reference List'!$E:$E,0)))</f>
        <v/>
      </c>
      <c r="C1392" s="297" t="str">
        <f>IF(LEN(A1392)=0,"",INDEX('Smelter Reference List'!$C:$C,MATCH($A1392,'Smelter Reference List'!$E:$E,0)))</f>
        <v/>
      </c>
      <c r="D1392" s="161" t="str">
        <f ca="1">IF(ISERROR($S1392),"",OFFSET('Smelter Reference List'!$C$4,$S1392-4,0)&amp;"")</f>
        <v/>
      </c>
      <c r="E1392" s="161" t="str">
        <f ca="1">IF(ISERROR($S1392),"",OFFSET('Smelter Reference List'!$D$4,$S1392-4,0)&amp;"")</f>
        <v/>
      </c>
      <c r="F1392" s="161" t="str">
        <f ca="1">IF(ISERROR($S1392),"",OFFSET('Smelter Reference List'!$E$4,$S1392-4,0))</f>
        <v/>
      </c>
      <c r="G1392" s="161" t="str">
        <f ca="1">IF(C1392=$U$4,"Enter smelter details", IF(ISERROR($S1392),"",OFFSET('Smelter Reference List'!$F$4,$S1392-4,0)))</f>
        <v/>
      </c>
      <c r="H1392" s="247" t="str">
        <f ca="1">IF(ISERROR($S1392),"",OFFSET('Smelter Reference List'!$G$4,$S1392-4,0))</f>
        <v/>
      </c>
      <c r="I1392" s="248" t="str">
        <f ca="1">IF(ISERROR($S1392),"",OFFSET('Smelter Reference List'!$H$4,$S1392-4,0))</f>
        <v/>
      </c>
      <c r="J1392" s="248" t="str">
        <f ca="1">IF(ISERROR($S1392),"",OFFSET('Smelter Reference List'!$I$4,$S1392-4,0))</f>
        <v/>
      </c>
      <c r="K1392" s="245"/>
      <c r="L1392" s="245"/>
      <c r="M1392" s="245"/>
      <c r="N1392" s="245"/>
      <c r="O1392" s="245"/>
      <c r="P1392" s="245"/>
      <c r="Q1392" s="246"/>
      <c r="R1392" s="233"/>
      <c r="S1392" s="234" t="e">
        <f>IF(C1392="",NA(),MATCH($B1392&amp;$C1392,'Smelter Reference List'!$J:$J,0))</f>
        <v>#N/A</v>
      </c>
      <c r="T1392" s="235"/>
      <c r="U1392" s="235">
        <f t="shared" ca="1" si="44"/>
        <v>0</v>
      </c>
      <c r="V1392" s="235"/>
      <c r="W1392" s="235"/>
      <c r="Y1392" s="228" t="str">
        <f t="shared" si="45"/>
        <v/>
      </c>
    </row>
    <row r="1393" spans="1:25" s="228" customFormat="1" ht="20.25">
      <c r="A1393" s="257"/>
      <c r="B1393" s="232" t="str">
        <f>IF(LEN(A1393)=0,"",INDEX('Smelter Reference List'!$A:$A,MATCH($A1393,'Smelter Reference List'!$E:$E,0)))</f>
        <v/>
      </c>
      <c r="C1393" s="297" t="str">
        <f>IF(LEN(A1393)=0,"",INDEX('Smelter Reference List'!$C:$C,MATCH($A1393,'Smelter Reference List'!$E:$E,0)))</f>
        <v/>
      </c>
      <c r="D1393" s="161" t="str">
        <f ca="1">IF(ISERROR($S1393),"",OFFSET('Smelter Reference List'!$C$4,$S1393-4,0)&amp;"")</f>
        <v/>
      </c>
      <c r="E1393" s="161" t="str">
        <f ca="1">IF(ISERROR($S1393),"",OFFSET('Smelter Reference List'!$D$4,$S1393-4,0)&amp;"")</f>
        <v/>
      </c>
      <c r="F1393" s="161" t="str">
        <f ca="1">IF(ISERROR($S1393),"",OFFSET('Smelter Reference List'!$E$4,$S1393-4,0))</f>
        <v/>
      </c>
      <c r="G1393" s="161" t="str">
        <f ca="1">IF(C1393=$U$4,"Enter smelter details", IF(ISERROR($S1393),"",OFFSET('Smelter Reference List'!$F$4,$S1393-4,0)))</f>
        <v/>
      </c>
      <c r="H1393" s="247" t="str">
        <f ca="1">IF(ISERROR($S1393),"",OFFSET('Smelter Reference List'!$G$4,$S1393-4,0))</f>
        <v/>
      </c>
      <c r="I1393" s="248" t="str">
        <f ca="1">IF(ISERROR($S1393),"",OFFSET('Smelter Reference List'!$H$4,$S1393-4,0))</f>
        <v/>
      </c>
      <c r="J1393" s="248" t="str">
        <f ca="1">IF(ISERROR($S1393),"",OFFSET('Smelter Reference List'!$I$4,$S1393-4,0))</f>
        <v/>
      </c>
      <c r="K1393" s="245"/>
      <c r="L1393" s="245"/>
      <c r="M1393" s="245"/>
      <c r="N1393" s="245"/>
      <c r="O1393" s="245"/>
      <c r="P1393" s="245"/>
      <c r="Q1393" s="246"/>
      <c r="R1393" s="233"/>
      <c r="S1393" s="234" t="e">
        <f>IF(C1393="",NA(),MATCH($B1393&amp;$C1393,'Smelter Reference List'!$J:$J,0))</f>
        <v>#N/A</v>
      </c>
      <c r="T1393" s="235"/>
      <c r="U1393" s="235">
        <f t="shared" ca="1" si="44"/>
        <v>0</v>
      </c>
      <c r="V1393" s="235"/>
      <c r="W1393" s="235"/>
      <c r="Y1393" s="228" t="str">
        <f t="shared" si="45"/>
        <v/>
      </c>
    </row>
    <row r="1394" spans="1:25" s="228" customFormat="1" ht="20.25">
      <c r="A1394" s="257"/>
      <c r="B1394" s="232" t="str">
        <f>IF(LEN(A1394)=0,"",INDEX('Smelter Reference List'!$A:$A,MATCH($A1394,'Smelter Reference List'!$E:$E,0)))</f>
        <v/>
      </c>
      <c r="C1394" s="297" t="str">
        <f>IF(LEN(A1394)=0,"",INDEX('Smelter Reference List'!$C:$C,MATCH($A1394,'Smelter Reference List'!$E:$E,0)))</f>
        <v/>
      </c>
      <c r="D1394" s="161" t="str">
        <f ca="1">IF(ISERROR($S1394),"",OFFSET('Smelter Reference List'!$C$4,$S1394-4,0)&amp;"")</f>
        <v/>
      </c>
      <c r="E1394" s="161" t="str">
        <f ca="1">IF(ISERROR($S1394),"",OFFSET('Smelter Reference List'!$D$4,$S1394-4,0)&amp;"")</f>
        <v/>
      </c>
      <c r="F1394" s="161" t="str">
        <f ca="1">IF(ISERROR($S1394),"",OFFSET('Smelter Reference List'!$E$4,$S1394-4,0))</f>
        <v/>
      </c>
      <c r="G1394" s="161" t="str">
        <f ca="1">IF(C1394=$U$4,"Enter smelter details", IF(ISERROR($S1394),"",OFFSET('Smelter Reference List'!$F$4,$S1394-4,0)))</f>
        <v/>
      </c>
      <c r="H1394" s="247" t="str">
        <f ca="1">IF(ISERROR($S1394),"",OFFSET('Smelter Reference List'!$G$4,$S1394-4,0))</f>
        <v/>
      </c>
      <c r="I1394" s="248" t="str">
        <f ca="1">IF(ISERROR($S1394),"",OFFSET('Smelter Reference List'!$H$4,$S1394-4,0))</f>
        <v/>
      </c>
      <c r="J1394" s="248" t="str">
        <f ca="1">IF(ISERROR($S1394),"",OFFSET('Smelter Reference List'!$I$4,$S1394-4,0))</f>
        <v/>
      </c>
      <c r="K1394" s="245"/>
      <c r="L1394" s="245"/>
      <c r="M1394" s="245"/>
      <c r="N1394" s="245"/>
      <c r="O1394" s="245"/>
      <c r="P1394" s="245"/>
      <c r="Q1394" s="246"/>
      <c r="R1394" s="233"/>
      <c r="S1394" s="234" t="e">
        <f>IF(C1394="",NA(),MATCH($B1394&amp;$C1394,'Smelter Reference List'!$J:$J,0))</f>
        <v>#N/A</v>
      </c>
      <c r="T1394" s="235"/>
      <c r="U1394" s="235">
        <f t="shared" ca="1" si="44"/>
        <v>0</v>
      </c>
      <c r="V1394" s="235"/>
      <c r="W1394" s="235"/>
      <c r="Y1394" s="228" t="str">
        <f t="shared" si="45"/>
        <v/>
      </c>
    </row>
    <row r="1395" spans="1:25" s="228" customFormat="1" ht="20.25">
      <c r="A1395" s="257"/>
      <c r="B1395" s="232" t="str">
        <f>IF(LEN(A1395)=0,"",INDEX('Smelter Reference List'!$A:$A,MATCH($A1395,'Smelter Reference List'!$E:$E,0)))</f>
        <v/>
      </c>
      <c r="C1395" s="297" t="str">
        <f>IF(LEN(A1395)=0,"",INDEX('Smelter Reference List'!$C:$C,MATCH($A1395,'Smelter Reference List'!$E:$E,0)))</f>
        <v/>
      </c>
      <c r="D1395" s="161" t="str">
        <f ca="1">IF(ISERROR($S1395),"",OFFSET('Smelter Reference List'!$C$4,$S1395-4,0)&amp;"")</f>
        <v/>
      </c>
      <c r="E1395" s="161" t="str">
        <f ca="1">IF(ISERROR($S1395),"",OFFSET('Smelter Reference List'!$D$4,$S1395-4,0)&amp;"")</f>
        <v/>
      </c>
      <c r="F1395" s="161" t="str">
        <f ca="1">IF(ISERROR($S1395),"",OFFSET('Smelter Reference List'!$E$4,$S1395-4,0))</f>
        <v/>
      </c>
      <c r="G1395" s="161" t="str">
        <f ca="1">IF(C1395=$U$4,"Enter smelter details", IF(ISERROR($S1395),"",OFFSET('Smelter Reference List'!$F$4,$S1395-4,0)))</f>
        <v/>
      </c>
      <c r="H1395" s="247" t="str">
        <f ca="1">IF(ISERROR($S1395),"",OFFSET('Smelter Reference List'!$G$4,$S1395-4,0))</f>
        <v/>
      </c>
      <c r="I1395" s="248" t="str">
        <f ca="1">IF(ISERROR($S1395),"",OFFSET('Smelter Reference List'!$H$4,$S1395-4,0))</f>
        <v/>
      </c>
      <c r="J1395" s="248" t="str">
        <f ca="1">IF(ISERROR($S1395),"",OFFSET('Smelter Reference List'!$I$4,$S1395-4,0))</f>
        <v/>
      </c>
      <c r="K1395" s="245"/>
      <c r="L1395" s="245"/>
      <c r="M1395" s="245"/>
      <c r="N1395" s="245"/>
      <c r="O1395" s="245"/>
      <c r="P1395" s="245"/>
      <c r="Q1395" s="246"/>
      <c r="R1395" s="233"/>
      <c r="S1395" s="234" t="e">
        <f>IF(C1395="",NA(),MATCH($B1395&amp;$C1395,'Smelter Reference List'!$J:$J,0))</f>
        <v>#N/A</v>
      </c>
      <c r="T1395" s="235"/>
      <c r="U1395" s="235">
        <f t="shared" ca="1" si="44"/>
        <v>0</v>
      </c>
      <c r="V1395" s="235"/>
      <c r="W1395" s="235"/>
      <c r="Y1395" s="228" t="str">
        <f t="shared" si="45"/>
        <v/>
      </c>
    </row>
    <row r="1396" spans="1:25" s="228" customFormat="1" ht="20.25">
      <c r="A1396" s="257"/>
      <c r="B1396" s="232" t="str">
        <f>IF(LEN(A1396)=0,"",INDEX('Smelter Reference List'!$A:$A,MATCH($A1396,'Smelter Reference List'!$E:$E,0)))</f>
        <v/>
      </c>
      <c r="C1396" s="297" t="str">
        <f>IF(LEN(A1396)=0,"",INDEX('Smelter Reference List'!$C:$C,MATCH($A1396,'Smelter Reference List'!$E:$E,0)))</f>
        <v/>
      </c>
      <c r="D1396" s="161" t="str">
        <f ca="1">IF(ISERROR($S1396),"",OFFSET('Smelter Reference List'!$C$4,$S1396-4,0)&amp;"")</f>
        <v/>
      </c>
      <c r="E1396" s="161" t="str">
        <f ca="1">IF(ISERROR($S1396),"",OFFSET('Smelter Reference List'!$D$4,$S1396-4,0)&amp;"")</f>
        <v/>
      </c>
      <c r="F1396" s="161" t="str">
        <f ca="1">IF(ISERROR($S1396),"",OFFSET('Smelter Reference List'!$E$4,$S1396-4,0))</f>
        <v/>
      </c>
      <c r="G1396" s="161" t="str">
        <f ca="1">IF(C1396=$U$4,"Enter smelter details", IF(ISERROR($S1396),"",OFFSET('Smelter Reference List'!$F$4,$S1396-4,0)))</f>
        <v/>
      </c>
      <c r="H1396" s="247" t="str">
        <f ca="1">IF(ISERROR($S1396),"",OFFSET('Smelter Reference List'!$G$4,$S1396-4,0))</f>
        <v/>
      </c>
      <c r="I1396" s="248" t="str">
        <f ca="1">IF(ISERROR($S1396),"",OFFSET('Smelter Reference List'!$H$4,$S1396-4,0))</f>
        <v/>
      </c>
      <c r="J1396" s="248" t="str">
        <f ca="1">IF(ISERROR($S1396),"",OFFSET('Smelter Reference List'!$I$4,$S1396-4,0))</f>
        <v/>
      </c>
      <c r="K1396" s="245"/>
      <c r="L1396" s="245"/>
      <c r="M1396" s="245"/>
      <c r="N1396" s="245"/>
      <c r="O1396" s="245"/>
      <c r="P1396" s="245"/>
      <c r="Q1396" s="246"/>
      <c r="R1396" s="233"/>
      <c r="S1396" s="234" t="e">
        <f>IF(C1396="",NA(),MATCH($B1396&amp;$C1396,'Smelter Reference List'!$J:$J,0))</f>
        <v>#N/A</v>
      </c>
      <c r="T1396" s="235"/>
      <c r="U1396" s="235">
        <f t="shared" ca="1" si="44"/>
        <v>0</v>
      </c>
      <c r="V1396" s="235"/>
      <c r="W1396" s="235"/>
      <c r="Y1396" s="228" t="str">
        <f t="shared" si="45"/>
        <v/>
      </c>
    </row>
    <row r="1397" spans="1:25" s="228" customFormat="1" ht="20.25">
      <c r="A1397" s="257"/>
      <c r="B1397" s="232" t="str">
        <f>IF(LEN(A1397)=0,"",INDEX('Smelter Reference List'!$A:$A,MATCH($A1397,'Smelter Reference List'!$E:$E,0)))</f>
        <v/>
      </c>
      <c r="C1397" s="297" t="str">
        <f>IF(LEN(A1397)=0,"",INDEX('Smelter Reference List'!$C:$C,MATCH($A1397,'Smelter Reference List'!$E:$E,0)))</f>
        <v/>
      </c>
      <c r="D1397" s="161" t="str">
        <f ca="1">IF(ISERROR($S1397),"",OFFSET('Smelter Reference List'!$C$4,$S1397-4,0)&amp;"")</f>
        <v/>
      </c>
      <c r="E1397" s="161" t="str">
        <f ca="1">IF(ISERROR($S1397),"",OFFSET('Smelter Reference List'!$D$4,$S1397-4,0)&amp;"")</f>
        <v/>
      </c>
      <c r="F1397" s="161" t="str">
        <f ca="1">IF(ISERROR($S1397),"",OFFSET('Smelter Reference List'!$E$4,$S1397-4,0))</f>
        <v/>
      </c>
      <c r="G1397" s="161" t="str">
        <f ca="1">IF(C1397=$U$4,"Enter smelter details", IF(ISERROR($S1397),"",OFFSET('Smelter Reference List'!$F$4,$S1397-4,0)))</f>
        <v/>
      </c>
      <c r="H1397" s="247" t="str">
        <f ca="1">IF(ISERROR($S1397),"",OFFSET('Smelter Reference List'!$G$4,$S1397-4,0))</f>
        <v/>
      </c>
      <c r="I1397" s="248" t="str">
        <f ca="1">IF(ISERROR($S1397),"",OFFSET('Smelter Reference List'!$H$4,$S1397-4,0))</f>
        <v/>
      </c>
      <c r="J1397" s="248" t="str">
        <f ca="1">IF(ISERROR($S1397),"",OFFSET('Smelter Reference List'!$I$4,$S1397-4,0))</f>
        <v/>
      </c>
      <c r="K1397" s="245"/>
      <c r="L1397" s="245"/>
      <c r="M1397" s="245"/>
      <c r="N1397" s="245"/>
      <c r="O1397" s="245"/>
      <c r="P1397" s="245"/>
      <c r="Q1397" s="246"/>
      <c r="R1397" s="233"/>
      <c r="S1397" s="234" t="e">
        <f>IF(C1397="",NA(),MATCH($B1397&amp;$C1397,'Smelter Reference List'!$J:$J,0))</f>
        <v>#N/A</v>
      </c>
      <c r="T1397" s="235"/>
      <c r="U1397" s="235">
        <f t="shared" ca="1" si="44"/>
        <v>0</v>
      </c>
      <c r="V1397" s="235"/>
      <c r="W1397" s="235"/>
      <c r="Y1397" s="228" t="str">
        <f t="shared" si="45"/>
        <v/>
      </c>
    </row>
    <row r="1398" spans="1:25" s="228" customFormat="1" ht="20.25">
      <c r="A1398" s="257"/>
      <c r="B1398" s="232" t="str">
        <f>IF(LEN(A1398)=0,"",INDEX('Smelter Reference List'!$A:$A,MATCH($A1398,'Smelter Reference List'!$E:$E,0)))</f>
        <v/>
      </c>
      <c r="C1398" s="297" t="str">
        <f>IF(LEN(A1398)=0,"",INDEX('Smelter Reference List'!$C:$C,MATCH($A1398,'Smelter Reference List'!$E:$E,0)))</f>
        <v/>
      </c>
      <c r="D1398" s="161" t="str">
        <f ca="1">IF(ISERROR($S1398),"",OFFSET('Smelter Reference List'!$C$4,$S1398-4,0)&amp;"")</f>
        <v/>
      </c>
      <c r="E1398" s="161" t="str">
        <f ca="1">IF(ISERROR($S1398),"",OFFSET('Smelter Reference List'!$D$4,$S1398-4,0)&amp;"")</f>
        <v/>
      </c>
      <c r="F1398" s="161" t="str">
        <f ca="1">IF(ISERROR($S1398),"",OFFSET('Smelter Reference List'!$E$4,$S1398-4,0))</f>
        <v/>
      </c>
      <c r="G1398" s="161" t="str">
        <f ca="1">IF(C1398=$U$4,"Enter smelter details", IF(ISERROR($S1398),"",OFFSET('Smelter Reference List'!$F$4,$S1398-4,0)))</f>
        <v/>
      </c>
      <c r="H1398" s="247" t="str">
        <f ca="1">IF(ISERROR($S1398),"",OFFSET('Smelter Reference List'!$G$4,$S1398-4,0))</f>
        <v/>
      </c>
      <c r="I1398" s="248" t="str">
        <f ca="1">IF(ISERROR($S1398),"",OFFSET('Smelter Reference List'!$H$4,$S1398-4,0))</f>
        <v/>
      </c>
      <c r="J1398" s="248" t="str">
        <f ca="1">IF(ISERROR($S1398),"",OFFSET('Smelter Reference List'!$I$4,$S1398-4,0))</f>
        <v/>
      </c>
      <c r="K1398" s="245"/>
      <c r="L1398" s="245"/>
      <c r="M1398" s="245"/>
      <c r="N1398" s="245"/>
      <c r="O1398" s="245"/>
      <c r="P1398" s="245"/>
      <c r="Q1398" s="246"/>
      <c r="R1398" s="233"/>
      <c r="S1398" s="234" t="e">
        <f>IF(C1398="",NA(),MATCH($B1398&amp;$C1398,'Smelter Reference List'!$J:$J,0))</f>
        <v>#N/A</v>
      </c>
      <c r="T1398" s="235"/>
      <c r="U1398" s="235">
        <f t="shared" ca="1" si="44"/>
        <v>0</v>
      </c>
      <c r="V1398" s="235"/>
      <c r="W1398" s="235"/>
      <c r="Y1398" s="228" t="str">
        <f t="shared" si="45"/>
        <v/>
      </c>
    </row>
    <row r="1399" spans="1:25" s="228" customFormat="1" ht="20.25">
      <c r="A1399" s="257"/>
      <c r="B1399" s="232" t="str">
        <f>IF(LEN(A1399)=0,"",INDEX('Smelter Reference List'!$A:$A,MATCH($A1399,'Smelter Reference List'!$E:$E,0)))</f>
        <v/>
      </c>
      <c r="C1399" s="297" t="str">
        <f>IF(LEN(A1399)=0,"",INDEX('Smelter Reference List'!$C:$C,MATCH($A1399,'Smelter Reference List'!$E:$E,0)))</f>
        <v/>
      </c>
      <c r="D1399" s="161" t="str">
        <f ca="1">IF(ISERROR($S1399),"",OFFSET('Smelter Reference List'!$C$4,$S1399-4,0)&amp;"")</f>
        <v/>
      </c>
      <c r="E1399" s="161" t="str">
        <f ca="1">IF(ISERROR($S1399),"",OFFSET('Smelter Reference List'!$D$4,$S1399-4,0)&amp;"")</f>
        <v/>
      </c>
      <c r="F1399" s="161" t="str">
        <f ca="1">IF(ISERROR($S1399),"",OFFSET('Smelter Reference List'!$E$4,$S1399-4,0))</f>
        <v/>
      </c>
      <c r="G1399" s="161" t="str">
        <f ca="1">IF(C1399=$U$4,"Enter smelter details", IF(ISERROR($S1399),"",OFFSET('Smelter Reference List'!$F$4,$S1399-4,0)))</f>
        <v/>
      </c>
      <c r="H1399" s="247" t="str">
        <f ca="1">IF(ISERROR($S1399),"",OFFSET('Smelter Reference List'!$G$4,$S1399-4,0))</f>
        <v/>
      </c>
      <c r="I1399" s="248" t="str">
        <f ca="1">IF(ISERROR($S1399),"",OFFSET('Smelter Reference List'!$H$4,$S1399-4,0))</f>
        <v/>
      </c>
      <c r="J1399" s="248" t="str">
        <f ca="1">IF(ISERROR($S1399),"",OFFSET('Smelter Reference List'!$I$4,$S1399-4,0))</f>
        <v/>
      </c>
      <c r="K1399" s="245"/>
      <c r="L1399" s="245"/>
      <c r="M1399" s="245"/>
      <c r="N1399" s="245"/>
      <c r="O1399" s="245"/>
      <c r="P1399" s="245"/>
      <c r="Q1399" s="246"/>
      <c r="R1399" s="233"/>
      <c r="S1399" s="234" t="e">
        <f>IF(C1399="",NA(),MATCH($B1399&amp;$C1399,'Smelter Reference List'!$J:$J,0))</f>
        <v>#N/A</v>
      </c>
      <c r="T1399" s="235"/>
      <c r="U1399" s="235">
        <f t="shared" ca="1" si="44"/>
        <v>0</v>
      </c>
      <c r="V1399" s="235"/>
      <c r="W1399" s="235"/>
      <c r="Y1399" s="228" t="str">
        <f t="shared" si="45"/>
        <v/>
      </c>
    </row>
    <row r="1400" spans="1:25" s="228" customFormat="1" ht="20.25">
      <c r="A1400" s="257"/>
      <c r="B1400" s="232" t="str">
        <f>IF(LEN(A1400)=0,"",INDEX('Smelter Reference List'!$A:$A,MATCH($A1400,'Smelter Reference List'!$E:$E,0)))</f>
        <v/>
      </c>
      <c r="C1400" s="297" t="str">
        <f>IF(LEN(A1400)=0,"",INDEX('Smelter Reference List'!$C:$C,MATCH($A1400,'Smelter Reference List'!$E:$E,0)))</f>
        <v/>
      </c>
      <c r="D1400" s="161" t="str">
        <f ca="1">IF(ISERROR($S1400),"",OFFSET('Smelter Reference List'!$C$4,$S1400-4,0)&amp;"")</f>
        <v/>
      </c>
      <c r="E1400" s="161" t="str">
        <f ca="1">IF(ISERROR($S1400),"",OFFSET('Smelter Reference List'!$D$4,$S1400-4,0)&amp;"")</f>
        <v/>
      </c>
      <c r="F1400" s="161" t="str">
        <f ca="1">IF(ISERROR($S1400),"",OFFSET('Smelter Reference List'!$E$4,$S1400-4,0))</f>
        <v/>
      </c>
      <c r="G1400" s="161" t="str">
        <f ca="1">IF(C1400=$U$4,"Enter smelter details", IF(ISERROR($S1400),"",OFFSET('Smelter Reference List'!$F$4,$S1400-4,0)))</f>
        <v/>
      </c>
      <c r="H1400" s="247" t="str">
        <f ca="1">IF(ISERROR($S1400),"",OFFSET('Smelter Reference List'!$G$4,$S1400-4,0))</f>
        <v/>
      </c>
      <c r="I1400" s="248" t="str">
        <f ca="1">IF(ISERROR($S1400),"",OFFSET('Smelter Reference List'!$H$4,$S1400-4,0))</f>
        <v/>
      </c>
      <c r="J1400" s="248" t="str">
        <f ca="1">IF(ISERROR($S1400),"",OFFSET('Smelter Reference List'!$I$4,$S1400-4,0))</f>
        <v/>
      </c>
      <c r="K1400" s="245"/>
      <c r="L1400" s="245"/>
      <c r="M1400" s="245"/>
      <c r="N1400" s="245"/>
      <c r="O1400" s="245"/>
      <c r="P1400" s="245"/>
      <c r="Q1400" s="246"/>
      <c r="R1400" s="233"/>
      <c r="S1400" s="234" t="e">
        <f>IF(C1400="",NA(),MATCH($B1400&amp;$C1400,'Smelter Reference List'!$J:$J,0))</f>
        <v>#N/A</v>
      </c>
      <c r="T1400" s="235"/>
      <c r="U1400" s="235">
        <f t="shared" ca="1" si="44"/>
        <v>0</v>
      </c>
      <c r="V1400" s="235"/>
      <c r="W1400" s="235"/>
      <c r="Y1400" s="228" t="str">
        <f t="shared" si="45"/>
        <v/>
      </c>
    </row>
    <row r="1401" spans="1:25" s="228" customFormat="1" ht="20.25">
      <c r="A1401" s="257"/>
      <c r="B1401" s="232" t="str">
        <f>IF(LEN(A1401)=0,"",INDEX('Smelter Reference List'!$A:$A,MATCH($A1401,'Smelter Reference List'!$E:$E,0)))</f>
        <v/>
      </c>
      <c r="C1401" s="297" t="str">
        <f>IF(LEN(A1401)=0,"",INDEX('Smelter Reference List'!$C:$C,MATCH($A1401,'Smelter Reference List'!$E:$E,0)))</f>
        <v/>
      </c>
      <c r="D1401" s="161" t="str">
        <f ca="1">IF(ISERROR($S1401),"",OFFSET('Smelter Reference List'!$C$4,$S1401-4,0)&amp;"")</f>
        <v/>
      </c>
      <c r="E1401" s="161" t="str">
        <f ca="1">IF(ISERROR($S1401),"",OFFSET('Smelter Reference List'!$D$4,$S1401-4,0)&amp;"")</f>
        <v/>
      </c>
      <c r="F1401" s="161" t="str">
        <f ca="1">IF(ISERROR($S1401),"",OFFSET('Smelter Reference List'!$E$4,$S1401-4,0))</f>
        <v/>
      </c>
      <c r="G1401" s="161" t="str">
        <f ca="1">IF(C1401=$U$4,"Enter smelter details", IF(ISERROR($S1401),"",OFFSET('Smelter Reference List'!$F$4,$S1401-4,0)))</f>
        <v/>
      </c>
      <c r="H1401" s="247" t="str">
        <f ca="1">IF(ISERROR($S1401),"",OFFSET('Smelter Reference List'!$G$4,$S1401-4,0))</f>
        <v/>
      </c>
      <c r="I1401" s="248" t="str">
        <f ca="1">IF(ISERROR($S1401),"",OFFSET('Smelter Reference List'!$H$4,$S1401-4,0))</f>
        <v/>
      </c>
      <c r="J1401" s="248" t="str">
        <f ca="1">IF(ISERROR($S1401),"",OFFSET('Smelter Reference List'!$I$4,$S1401-4,0))</f>
        <v/>
      </c>
      <c r="K1401" s="245"/>
      <c r="L1401" s="245"/>
      <c r="M1401" s="245"/>
      <c r="N1401" s="245"/>
      <c r="O1401" s="245"/>
      <c r="P1401" s="245"/>
      <c r="Q1401" s="246"/>
      <c r="R1401" s="233"/>
      <c r="S1401" s="234" t="e">
        <f>IF(C1401="",NA(),MATCH($B1401&amp;$C1401,'Smelter Reference List'!$J:$J,0))</f>
        <v>#N/A</v>
      </c>
      <c r="T1401" s="235"/>
      <c r="U1401" s="235">
        <f t="shared" ca="1" si="44"/>
        <v>0</v>
      </c>
      <c r="V1401" s="235"/>
      <c r="W1401" s="235"/>
      <c r="Y1401" s="228" t="str">
        <f t="shared" si="45"/>
        <v/>
      </c>
    </row>
    <row r="1402" spans="1:25" s="228" customFormat="1" ht="20.25">
      <c r="A1402" s="257"/>
      <c r="B1402" s="232" t="str">
        <f>IF(LEN(A1402)=0,"",INDEX('Smelter Reference List'!$A:$A,MATCH($A1402,'Smelter Reference List'!$E:$E,0)))</f>
        <v/>
      </c>
      <c r="C1402" s="297" t="str">
        <f>IF(LEN(A1402)=0,"",INDEX('Smelter Reference List'!$C:$C,MATCH($A1402,'Smelter Reference List'!$E:$E,0)))</f>
        <v/>
      </c>
      <c r="D1402" s="161" t="str">
        <f ca="1">IF(ISERROR($S1402),"",OFFSET('Smelter Reference List'!$C$4,$S1402-4,0)&amp;"")</f>
        <v/>
      </c>
      <c r="E1402" s="161" t="str">
        <f ca="1">IF(ISERROR($S1402),"",OFFSET('Smelter Reference List'!$D$4,$S1402-4,0)&amp;"")</f>
        <v/>
      </c>
      <c r="F1402" s="161" t="str">
        <f ca="1">IF(ISERROR($S1402),"",OFFSET('Smelter Reference List'!$E$4,$S1402-4,0))</f>
        <v/>
      </c>
      <c r="G1402" s="161" t="str">
        <f ca="1">IF(C1402=$U$4,"Enter smelter details", IF(ISERROR($S1402),"",OFFSET('Smelter Reference List'!$F$4,$S1402-4,0)))</f>
        <v/>
      </c>
      <c r="H1402" s="247" t="str">
        <f ca="1">IF(ISERROR($S1402),"",OFFSET('Smelter Reference List'!$G$4,$S1402-4,0))</f>
        <v/>
      </c>
      <c r="I1402" s="248" t="str">
        <f ca="1">IF(ISERROR($S1402),"",OFFSET('Smelter Reference List'!$H$4,$S1402-4,0))</f>
        <v/>
      </c>
      <c r="J1402" s="248" t="str">
        <f ca="1">IF(ISERROR($S1402),"",OFFSET('Smelter Reference List'!$I$4,$S1402-4,0))</f>
        <v/>
      </c>
      <c r="K1402" s="245"/>
      <c r="L1402" s="245"/>
      <c r="M1402" s="245"/>
      <c r="N1402" s="245"/>
      <c r="O1402" s="245"/>
      <c r="P1402" s="245"/>
      <c r="Q1402" s="246"/>
      <c r="R1402" s="233"/>
      <c r="S1402" s="234" t="e">
        <f>IF(C1402="",NA(),MATCH($B1402&amp;$C1402,'Smelter Reference List'!$J:$J,0))</f>
        <v>#N/A</v>
      </c>
      <c r="T1402" s="235"/>
      <c r="U1402" s="235">
        <f t="shared" ca="1" si="44"/>
        <v>0</v>
      </c>
      <c r="V1402" s="235"/>
      <c r="W1402" s="235"/>
      <c r="Y1402" s="228" t="str">
        <f t="shared" si="45"/>
        <v/>
      </c>
    </row>
    <row r="1403" spans="1:25" s="228" customFormat="1" ht="20.25">
      <c r="A1403" s="257"/>
      <c r="B1403" s="232" t="str">
        <f>IF(LEN(A1403)=0,"",INDEX('Smelter Reference List'!$A:$A,MATCH($A1403,'Smelter Reference List'!$E:$E,0)))</f>
        <v/>
      </c>
      <c r="C1403" s="297" t="str">
        <f>IF(LEN(A1403)=0,"",INDEX('Smelter Reference List'!$C:$C,MATCH($A1403,'Smelter Reference List'!$E:$E,0)))</f>
        <v/>
      </c>
      <c r="D1403" s="161" t="str">
        <f ca="1">IF(ISERROR($S1403),"",OFFSET('Smelter Reference List'!$C$4,$S1403-4,0)&amp;"")</f>
        <v/>
      </c>
      <c r="E1403" s="161" t="str">
        <f ca="1">IF(ISERROR($S1403),"",OFFSET('Smelter Reference List'!$D$4,$S1403-4,0)&amp;"")</f>
        <v/>
      </c>
      <c r="F1403" s="161" t="str">
        <f ca="1">IF(ISERROR($S1403),"",OFFSET('Smelter Reference List'!$E$4,$S1403-4,0))</f>
        <v/>
      </c>
      <c r="G1403" s="161" t="str">
        <f ca="1">IF(C1403=$U$4,"Enter smelter details", IF(ISERROR($S1403),"",OFFSET('Smelter Reference List'!$F$4,$S1403-4,0)))</f>
        <v/>
      </c>
      <c r="H1403" s="247" t="str">
        <f ca="1">IF(ISERROR($S1403),"",OFFSET('Smelter Reference List'!$G$4,$S1403-4,0))</f>
        <v/>
      </c>
      <c r="I1403" s="248" t="str">
        <f ca="1">IF(ISERROR($S1403),"",OFFSET('Smelter Reference List'!$H$4,$S1403-4,0))</f>
        <v/>
      </c>
      <c r="J1403" s="248" t="str">
        <f ca="1">IF(ISERROR($S1403),"",OFFSET('Smelter Reference List'!$I$4,$S1403-4,0))</f>
        <v/>
      </c>
      <c r="K1403" s="245"/>
      <c r="L1403" s="245"/>
      <c r="M1403" s="245"/>
      <c r="N1403" s="245"/>
      <c r="O1403" s="245"/>
      <c r="P1403" s="245"/>
      <c r="Q1403" s="246"/>
      <c r="R1403" s="233"/>
      <c r="S1403" s="234" t="e">
        <f>IF(C1403="",NA(),MATCH($B1403&amp;$C1403,'Smelter Reference List'!$J:$J,0))</f>
        <v>#N/A</v>
      </c>
      <c r="T1403" s="235"/>
      <c r="U1403" s="235">
        <f t="shared" ca="1" si="44"/>
        <v>0</v>
      </c>
      <c r="V1403" s="235"/>
      <c r="W1403" s="235"/>
      <c r="Y1403" s="228" t="str">
        <f t="shared" si="45"/>
        <v/>
      </c>
    </row>
    <row r="1404" spans="1:25" s="228" customFormat="1" ht="20.25">
      <c r="A1404" s="257"/>
      <c r="B1404" s="232" t="str">
        <f>IF(LEN(A1404)=0,"",INDEX('Smelter Reference List'!$A:$A,MATCH($A1404,'Smelter Reference List'!$E:$E,0)))</f>
        <v/>
      </c>
      <c r="C1404" s="297" t="str">
        <f>IF(LEN(A1404)=0,"",INDEX('Smelter Reference List'!$C:$C,MATCH($A1404,'Smelter Reference List'!$E:$E,0)))</f>
        <v/>
      </c>
      <c r="D1404" s="161" t="str">
        <f ca="1">IF(ISERROR($S1404),"",OFFSET('Smelter Reference List'!$C$4,$S1404-4,0)&amp;"")</f>
        <v/>
      </c>
      <c r="E1404" s="161" t="str">
        <f ca="1">IF(ISERROR($S1404),"",OFFSET('Smelter Reference List'!$D$4,$S1404-4,0)&amp;"")</f>
        <v/>
      </c>
      <c r="F1404" s="161" t="str">
        <f ca="1">IF(ISERROR($S1404),"",OFFSET('Smelter Reference List'!$E$4,$S1404-4,0))</f>
        <v/>
      </c>
      <c r="G1404" s="161" t="str">
        <f ca="1">IF(C1404=$U$4,"Enter smelter details", IF(ISERROR($S1404),"",OFFSET('Smelter Reference List'!$F$4,$S1404-4,0)))</f>
        <v/>
      </c>
      <c r="H1404" s="247" t="str">
        <f ca="1">IF(ISERROR($S1404),"",OFFSET('Smelter Reference List'!$G$4,$S1404-4,0))</f>
        <v/>
      </c>
      <c r="I1404" s="248" t="str">
        <f ca="1">IF(ISERROR($S1404),"",OFFSET('Smelter Reference List'!$H$4,$S1404-4,0))</f>
        <v/>
      </c>
      <c r="J1404" s="248" t="str">
        <f ca="1">IF(ISERROR($S1404),"",OFFSET('Smelter Reference List'!$I$4,$S1404-4,0))</f>
        <v/>
      </c>
      <c r="K1404" s="245"/>
      <c r="L1404" s="245"/>
      <c r="M1404" s="245"/>
      <c r="N1404" s="245"/>
      <c r="O1404" s="245"/>
      <c r="P1404" s="245"/>
      <c r="Q1404" s="246"/>
      <c r="R1404" s="233"/>
      <c r="S1404" s="234" t="e">
        <f>IF(C1404="",NA(),MATCH($B1404&amp;$C1404,'Smelter Reference List'!$J:$J,0))</f>
        <v>#N/A</v>
      </c>
      <c r="T1404" s="235"/>
      <c r="U1404" s="235">
        <f t="shared" ca="1" si="44"/>
        <v>0</v>
      </c>
      <c r="V1404" s="235"/>
      <c r="W1404" s="235"/>
      <c r="Y1404" s="228" t="str">
        <f t="shared" si="45"/>
        <v/>
      </c>
    </row>
    <row r="1405" spans="1:25" s="228" customFormat="1" ht="20.25">
      <c r="A1405" s="257"/>
      <c r="B1405" s="232" t="str">
        <f>IF(LEN(A1405)=0,"",INDEX('Smelter Reference List'!$A:$A,MATCH($A1405,'Smelter Reference List'!$E:$E,0)))</f>
        <v/>
      </c>
      <c r="C1405" s="297" t="str">
        <f>IF(LEN(A1405)=0,"",INDEX('Smelter Reference List'!$C:$C,MATCH($A1405,'Smelter Reference List'!$E:$E,0)))</f>
        <v/>
      </c>
      <c r="D1405" s="161" t="str">
        <f ca="1">IF(ISERROR($S1405),"",OFFSET('Smelter Reference List'!$C$4,$S1405-4,0)&amp;"")</f>
        <v/>
      </c>
      <c r="E1405" s="161" t="str">
        <f ca="1">IF(ISERROR($S1405),"",OFFSET('Smelter Reference List'!$D$4,$S1405-4,0)&amp;"")</f>
        <v/>
      </c>
      <c r="F1405" s="161" t="str">
        <f ca="1">IF(ISERROR($S1405),"",OFFSET('Smelter Reference List'!$E$4,$S1405-4,0))</f>
        <v/>
      </c>
      <c r="G1405" s="161" t="str">
        <f ca="1">IF(C1405=$U$4,"Enter smelter details", IF(ISERROR($S1405),"",OFFSET('Smelter Reference List'!$F$4,$S1405-4,0)))</f>
        <v/>
      </c>
      <c r="H1405" s="247" t="str">
        <f ca="1">IF(ISERROR($S1405),"",OFFSET('Smelter Reference List'!$G$4,$S1405-4,0))</f>
        <v/>
      </c>
      <c r="I1405" s="248" t="str">
        <f ca="1">IF(ISERROR($S1405),"",OFFSET('Smelter Reference List'!$H$4,$S1405-4,0))</f>
        <v/>
      </c>
      <c r="J1405" s="248" t="str">
        <f ca="1">IF(ISERROR($S1405),"",OFFSET('Smelter Reference List'!$I$4,$S1405-4,0))</f>
        <v/>
      </c>
      <c r="K1405" s="245"/>
      <c r="L1405" s="245"/>
      <c r="M1405" s="245"/>
      <c r="N1405" s="245"/>
      <c r="O1405" s="245"/>
      <c r="P1405" s="245"/>
      <c r="Q1405" s="246"/>
      <c r="R1405" s="233"/>
      <c r="S1405" s="234" t="e">
        <f>IF(C1405="",NA(),MATCH($B1405&amp;$C1405,'Smelter Reference List'!$J:$J,0))</f>
        <v>#N/A</v>
      </c>
      <c r="T1405" s="235"/>
      <c r="U1405" s="235">
        <f t="shared" ca="1" si="44"/>
        <v>0</v>
      </c>
      <c r="V1405" s="235"/>
      <c r="W1405" s="235"/>
      <c r="Y1405" s="228" t="str">
        <f t="shared" si="45"/>
        <v/>
      </c>
    </row>
    <row r="1406" spans="1:25" s="228" customFormat="1" ht="20.25">
      <c r="A1406" s="257"/>
      <c r="B1406" s="232" t="str">
        <f>IF(LEN(A1406)=0,"",INDEX('Smelter Reference List'!$A:$A,MATCH($A1406,'Smelter Reference List'!$E:$E,0)))</f>
        <v/>
      </c>
      <c r="C1406" s="297" t="str">
        <f>IF(LEN(A1406)=0,"",INDEX('Smelter Reference List'!$C:$C,MATCH($A1406,'Smelter Reference List'!$E:$E,0)))</f>
        <v/>
      </c>
      <c r="D1406" s="161" t="str">
        <f ca="1">IF(ISERROR($S1406),"",OFFSET('Smelter Reference List'!$C$4,$S1406-4,0)&amp;"")</f>
        <v/>
      </c>
      <c r="E1406" s="161" t="str">
        <f ca="1">IF(ISERROR($S1406),"",OFFSET('Smelter Reference List'!$D$4,$S1406-4,0)&amp;"")</f>
        <v/>
      </c>
      <c r="F1406" s="161" t="str">
        <f ca="1">IF(ISERROR($S1406),"",OFFSET('Smelter Reference List'!$E$4,$S1406-4,0))</f>
        <v/>
      </c>
      <c r="G1406" s="161" t="str">
        <f ca="1">IF(C1406=$U$4,"Enter smelter details", IF(ISERROR($S1406),"",OFFSET('Smelter Reference List'!$F$4,$S1406-4,0)))</f>
        <v/>
      </c>
      <c r="H1406" s="247" t="str">
        <f ca="1">IF(ISERROR($S1406),"",OFFSET('Smelter Reference List'!$G$4,$S1406-4,0))</f>
        <v/>
      </c>
      <c r="I1406" s="248" t="str">
        <f ca="1">IF(ISERROR($S1406),"",OFFSET('Smelter Reference List'!$H$4,$S1406-4,0))</f>
        <v/>
      </c>
      <c r="J1406" s="248" t="str">
        <f ca="1">IF(ISERROR($S1406),"",OFFSET('Smelter Reference List'!$I$4,$S1406-4,0))</f>
        <v/>
      </c>
      <c r="K1406" s="245"/>
      <c r="L1406" s="245"/>
      <c r="M1406" s="245"/>
      <c r="N1406" s="245"/>
      <c r="O1406" s="245"/>
      <c r="P1406" s="245"/>
      <c r="Q1406" s="246"/>
      <c r="R1406" s="233"/>
      <c r="S1406" s="234" t="e">
        <f>IF(C1406="",NA(),MATCH($B1406&amp;$C1406,'Smelter Reference List'!$J:$J,0))</f>
        <v>#N/A</v>
      </c>
      <c r="T1406" s="235"/>
      <c r="U1406" s="235">
        <f t="shared" ca="1" si="44"/>
        <v>0</v>
      </c>
      <c r="V1406" s="235"/>
      <c r="W1406" s="235"/>
      <c r="Y1406" s="228" t="str">
        <f t="shared" si="45"/>
        <v/>
      </c>
    </row>
    <row r="1407" spans="1:25" s="228" customFormat="1" ht="20.25">
      <c r="A1407" s="257"/>
      <c r="B1407" s="232" t="str">
        <f>IF(LEN(A1407)=0,"",INDEX('Smelter Reference List'!$A:$A,MATCH($A1407,'Smelter Reference List'!$E:$E,0)))</f>
        <v/>
      </c>
      <c r="C1407" s="297" t="str">
        <f>IF(LEN(A1407)=0,"",INDEX('Smelter Reference List'!$C:$C,MATCH($A1407,'Smelter Reference List'!$E:$E,0)))</f>
        <v/>
      </c>
      <c r="D1407" s="161" t="str">
        <f ca="1">IF(ISERROR($S1407),"",OFFSET('Smelter Reference List'!$C$4,$S1407-4,0)&amp;"")</f>
        <v/>
      </c>
      <c r="E1407" s="161" t="str">
        <f ca="1">IF(ISERROR($S1407),"",OFFSET('Smelter Reference List'!$D$4,$S1407-4,0)&amp;"")</f>
        <v/>
      </c>
      <c r="F1407" s="161" t="str">
        <f ca="1">IF(ISERROR($S1407),"",OFFSET('Smelter Reference List'!$E$4,$S1407-4,0))</f>
        <v/>
      </c>
      <c r="G1407" s="161" t="str">
        <f ca="1">IF(C1407=$U$4,"Enter smelter details", IF(ISERROR($S1407),"",OFFSET('Smelter Reference List'!$F$4,$S1407-4,0)))</f>
        <v/>
      </c>
      <c r="H1407" s="247" t="str">
        <f ca="1">IF(ISERROR($S1407),"",OFFSET('Smelter Reference List'!$G$4,$S1407-4,0))</f>
        <v/>
      </c>
      <c r="I1407" s="248" t="str">
        <f ca="1">IF(ISERROR($S1407),"",OFFSET('Smelter Reference List'!$H$4,$S1407-4,0))</f>
        <v/>
      </c>
      <c r="J1407" s="248" t="str">
        <f ca="1">IF(ISERROR($S1407),"",OFFSET('Smelter Reference List'!$I$4,$S1407-4,0))</f>
        <v/>
      </c>
      <c r="K1407" s="245"/>
      <c r="L1407" s="245"/>
      <c r="M1407" s="245"/>
      <c r="N1407" s="245"/>
      <c r="O1407" s="245"/>
      <c r="P1407" s="245"/>
      <c r="Q1407" s="246"/>
      <c r="R1407" s="233"/>
      <c r="S1407" s="234" t="e">
        <f>IF(C1407="",NA(),MATCH($B1407&amp;$C1407,'Smelter Reference List'!$J:$J,0))</f>
        <v>#N/A</v>
      </c>
      <c r="T1407" s="235"/>
      <c r="U1407" s="235">
        <f t="shared" ca="1" si="44"/>
        <v>0</v>
      </c>
      <c r="V1407" s="235"/>
      <c r="W1407" s="235"/>
      <c r="Y1407" s="228" t="str">
        <f t="shared" si="45"/>
        <v/>
      </c>
    </row>
    <row r="1408" spans="1:25" s="228" customFormat="1" ht="20.25">
      <c r="A1408" s="257"/>
      <c r="B1408" s="232" t="str">
        <f>IF(LEN(A1408)=0,"",INDEX('Smelter Reference List'!$A:$A,MATCH($A1408,'Smelter Reference List'!$E:$E,0)))</f>
        <v/>
      </c>
      <c r="C1408" s="297" t="str">
        <f>IF(LEN(A1408)=0,"",INDEX('Smelter Reference List'!$C:$C,MATCH($A1408,'Smelter Reference List'!$E:$E,0)))</f>
        <v/>
      </c>
      <c r="D1408" s="161" t="str">
        <f ca="1">IF(ISERROR($S1408),"",OFFSET('Smelter Reference List'!$C$4,$S1408-4,0)&amp;"")</f>
        <v/>
      </c>
      <c r="E1408" s="161" t="str">
        <f ca="1">IF(ISERROR($S1408),"",OFFSET('Smelter Reference List'!$D$4,$S1408-4,0)&amp;"")</f>
        <v/>
      </c>
      <c r="F1408" s="161" t="str">
        <f ca="1">IF(ISERROR($S1408),"",OFFSET('Smelter Reference List'!$E$4,$S1408-4,0))</f>
        <v/>
      </c>
      <c r="G1408" s="161" t="str">
        <f ca="1">IF(C1408=$U$4,"Enter smelter details", IF(ISERROR($S1408),"",OFFSET('Smelter Reference List'!$F$4,$S1408-4,0)))</f>
        <v/>
      </c>
      <c r="H1408" s="247" t="str">
        <f ca="1">IF(ISERROR($S1408),"",OFFSET('Smelter Reference List'!$G$4,$S1408-4,0))</f>
        <v/>
      </c>
      <c r="I1408" s="248" t="str">
        <f ca="1">IF(ISERROR($S1408),"",OFFSET('Smelter Reference List'!$H$4,$S1408-4,0))</f>
        <v/>
      </c>
      <c r="J1408" s="248" t="str">
        <f ca="1">IF(ISERROR($S1408),"",OFFSET('Smelter Reference List'!$I$4,$S1408-4,0))</f>
        <v/>
      </c>
      <c r="K1408" s="245"/>
      <c r="L1408" s="245"/>
      <c r="M1408" s="245"/>
      <c r="N1408" s="245"/>
      <c r="O1408" s="245"/>
      <c r="P1408" s="245"/>
      <c r="Q1408" s="246"/>
      <c r="R1408" s="233"/>
      <c r="S1408" s="234" t="e">
        <f>IF(C1408="",NA(),MATCH($B1408&amp;$C1408,'Smelter Reference List'!$J:$J,0))</f>
        <v>#N/A</v>
      </c>
      <c r="T1408" s="235"/>
      <c r="U1408" s="235">
        <f t="shared" ca="1" si="44"/>
        <v>0</v>
      </c>
      <c r="V1408" s="235"/>
      <c r="W1408" s="235"/>
      <c r="Y1408" s="228" t="str">
        <f t="shared" si="45"/>
        <v/>
      </c>
    </row>
    <row r="1409" spans="1:25" s="228" customFormat="1" ht="20.25">
      <c r="A1409" s="257"/>
      <c r="B1409" s="232" t="str">
        <f>IF(LEN(A1409)=0,"",INDEX('Smelter Reference List'!$A:$A,MATCH($A1409,'Smelter Reference List'!$E:$E,0)))</f>
        <v/>
      </c>
      <c r="C1409" s="297" t="str">
        <f>IF(LEN(A1409)=0,"",INDEX('Smelter Reference List'!$C:$C,MATCH($A1409,'Smelter Reference List'!$E:$E,0)))</f>
        <v/>
      </c>
      <c r="D1409" s="161" t="str">
        <f ca="1">IF(ISERROR($S1409),"",OFFSET('Smelter Reference List'!$C$4,$S1409-4,0)&amp;"")</f>
        <v/>
      </c>
      <c r="E1409" s="161" t="str">
        <f ca="1">IF(ISERROR($S1409),"",OFFSET('Smelter Reference List'!$D$4,$S1409-4,0)&amp;"")</f>
        <v/>
      </c>
      <c r="F1409" s="161" t="str">
        <f ca="1">IF(ISERROR($S1409),"",OFFSET('Smelter Reference List'!$E$4,$S1409-4,0))</f>
        <v/>
      </c>
      <c r="G1409" s="161" t="str">
        <f ca="1">IF(C1409=$U$4,"Enter smelter details", IF(ISERROR($S1409),"",OFFSET('Smelter Reference List'!$F$4,$S1409-4,0)))</f>
        <v/>
      </c>
      <c r="H1409" s="247" t="str">
        <f ca="1">IF(ISERROR($S1409),"",OFFSET('Smelter Reference List'!$G$4,$S1409-4,0))</f>
        <v/>
      </c>
      <c r="I1409" s="248" t="str">
        <f ca="1">IF(ISERROR($S1409),"",OFFSET('Smelter Reference List'!$H$4,$S1409-4,0))</f>
        <v/>
      </c>
      <c r="J1409" s="248" t="str">
        <f ca="1">IF(ISERROR($S1409),"",OFFSET('Smelter Reference List'!$I$4,$S1409-4,0))</f>
        <v/>
      </c>
      <c r="K1409" s="245"/>
      <c r="L1409" s="245"/>
      <c r="M1409" s="245"/>
      <c r="N1409" s="245"/>
      <c r="O1409" s="245"/>
      <c r="P1409" s="245"/>
      <c r="Q1409" s="246"/>
      <c r="R1409" s="233"/>
      <c r="S1409" s="234" t="e">
        <f>IF(C1409="",NA(),MATCH($B1409&amp;$C1409,'Smelter Reference List'!$J:$J,0))</f>
        <v>#N/A</v>
      </c>
      <c r="T1409" s="235"/>
      <c r="U1409" s="235">
        <f t="shared" ca="1" si="44"/>
        <v>0</v>
      </c>
      <c r="V1409" s="235"/>
      <c r="W1409" s="235"/>
      <c r="Y1409" s="228" t="str">
        <f t="shared" si="45"/>
        <v/>
      </c>
    </row>
    <row r="1410" spans="1:25" s="228" customFormat="1" ht="20.25">
      <c r="A1410" s="257"/>
      <c r="B1410" s="232" t="str">
        <f>IF(LEN(A1410)=0,"",INDEX('Smelter Reference List'!$A:$A,MATCH($A1410,'Smelter Reference List'!$E:$E,0)))</f>
        <v/>
      </c>
      <c r="C1410" s="297" t="str">
        <f>IF(LEN(A1410)=0,"",INDEX('Smelter Reference List'!$C:$C,MATCH($A1410,'Smelter Reference List'!$E:$E,0)))</f>
        <v/>
      </c>
      <c r="D1410" s="161" t="str">
        <f ca="1">IF(ISERROR($S1410),"",OFFSET('Smelter Reference List'!$C$4,$S1410-4,0)&amp;"")</f>
        <v/>
      </c>
      <c r="E1410" s="161" t="str">
        <f ca="1">IF(ISERROR($S1410),"",OFFSET('Smelter Reference List'!$D$4,$S1410-4,0)&amp;"")</f>
        <v/>
      </c>
      <c r="F1410" s="161" t="str">
        <f ca="1">IF(ISERROR($S1410),"",OFFSET('Smelter Reference List'!$E$4,$S1410-4,0))</f>
        <v/>
      </c>
      <c r="G1410" s="161" t="str">
        <f ca="1">IF(C1410=$U$4,"Enter smelter details", IF(ISERROR($S1410),"",OFFSET('Smelter Reference List'!$F$4,$S1410-4,0)))</f>
        <v/>
      </c>
      <c r="H1410" s="247" t="str">
        <f ca="1">IF(ISERROR($S1410),"",OFFSET('Smelter Reference List'!$G$4,$S1410-4,0))</f>
        <v/>
      </c>
      <c r="I1410" s="248" t="str">
        <f ca="1">IF(ISERROR($S1410),"",OFFSET('Smelter Reference List'!$H$4,$S1410-4,0))</f>
        <v/>
      </c>
      <c r="J1410" s="248" t="str">
        <f ca="1">IF(ISERROR($S1410),"",OFFSET('Smelter Reference List'!$I$4,$S1410-4,0))</f>
        <v/>
      </c>
      <c r="K1410" s="245"/>
      <c r="L1410" s="245"/>
      <c r="M1410" s="245"/>
      <c r="N1410" s="245"/>
      <c r="O1410" s="245"/>
      <c r="P1410" s="245"/>
      <c r="Q1410" s="246"/>
      <c r="R1410" s="233"/>
      <c r="S1410" s="234" t="e">
        <f>IF(C1410="",NA(),MATCH($B1410&amp;$C1410,'Smelter Reference List'!$J:$J,0))</f>
        <v>#N/A</v>
      </c>
      <c r="T1410" s="235"/>
      <c r="U1410" s="235">
        <f t="shared" ca="1" si="44"/>
        <v>0</v>
      </c>
      <c r="V1410" s="235"/>
      <c r="W1410" s="235"/>
      <c r="Y1410" s="228" t="str">
        <f t="shared" si="45"/>
        <v/>
      </c>
    </row>
    <row r="1411" spans="1:25" s="228" customFormat="1" ht="20.25">
      <c r="A1411" s="257"/>
      <c r="B1411" s="232" t="str">
        <f>IF(LEN(A1411)=0,"",INDEX('Smelter Reference List'!$A:$A,MATCH($A1411,'Smelter Reference List'!$E:$E,0)))</f>
        <v/>
      </c>
      <c r="C1411" s="297" t="str">
        <f>IF(LEN(A1411)=0,"",INDEX('Smelter Reference List'!$C:$C,MATCH($A1411,'Smelter Reference List'!$E:$E,0)))</f>
        <v/>
      </c>
      <c r="D1411" s="161" t="str">
        <f ca="1">IF(ISERROR($S1411),"",OFFSET('Smelter Reference List'!$C$4,$S1411-4,0)&amp;"")</f>
        <v/>
      </c>
      <c r="E1411" s="161" t="str">
        <f ca="1">IF(ISERROR($S1411),"",OFFSET('Smelter Reference List'!$D$4,$S1411-4,0)&amp;"")</f>
        <v/>
      </c>
      <c r="F1411" s="161" t="str">
        <f ca="1">IF(ISERROR($S1411),"",OFFSET('Smelter Reference List'!$E$4,$S1411-4,0))</f>
        <v/>
      </c>
      <c r="G1411" s="161" t="str">
        <f ca="1">IF(C1411=$U$4,"Enter smelter details", IF(ISERROR($S1411),"",OFFSET('Smelter Reference List'!$F$4,$S1411-4,0)))</f>
        <v/>
      </c>
      <c r="H1411" s="247" t="str">
        <f ca="1">IF(ISERROR($S1411),"",OFFSET('Smelter Reference List'!$G$4,$S1411-4,0))</f>
        <v/>
      </c>
      <c r="I1411" s="248" t="str">
        <f ca="1">IF(ISERROR($S1411),"",OFFSET('Smelter Reference List'!$H$4,$S1411-4,0))</f>
        <v/>
      </c>
      <c r="J1411" s="248" t="str">
        <f ca="1">IF(ISERROR($S1411),"",OFFSET('Smelter Reference List'!$I$4,$S1411-4,0))</f>
        <v/>
      </c>
      <c r="K1411" s="245"/>
      <c r="L1411" s="245"/>
      <c r="M1411" s="245"/>
      <c r="N1411" s="245"/>
      <c r="O1411" s="245"/>
      <c r="P1411" s="245"/>
      <c r="Q1411" s="246"/>
      <c r="R1411" s="233"/>
      <c r="S1411" s="234" t="e">
        <f>IF(C1411="",NA(),MATCH($B1411&amp;$C1411,'Smelter Reference List'!$J:$J,0))</f>
        <v>#N/A</v>
      </c>
      <c r="T1411" s="235"/>
      <c r="U1411" s="235">
        <f t="shared" ca="1" si="44"/>
        <v>0</v>
      </c>
      <c r="V1411" s="235"/>
      <c r="W1411" s="235"/>
      <c r="Y1411" s="228" t="str">
        <f t="shared" si="45"/>
        <v/>
      </c>
    </row>
    <row r="1412" spans="1:25" s="228" customFormat="1" ht="20.25">
      <c r="A1412" s="257"/>
      <c r="B1412" s="232" t="str">
        <f>IF(LEN(A1412)=0,"",INDEX('Smelter Reference List'!$A:$A,MATCH($A1412,'Smelter Reference List'!$E:$E,0)))</f>
        <v/>
      </c>
      <c r="C1412" s="297" t="str">
        <f>IF(LEN(A1412)=0,"",INDEX('Smelter Reference List'!$C:$C,MATCH($A1412,'Smelter Reference List'!$E:$E,0)))</f>
        <v/>
      </c>
      <c r="D1412" s="161" t="str">
        <f ca="1">IF(ISERROR($S1412),"",OFFSET('Smelter Reference List'!$C$4,$S1412-4,0)&amp;"")</f>
        <v/>
      </c>
      <c r="E1412" s="161" t="str">
        <f ca="1">IF(ISERROR($S1412),"",OFFSET('Smelter Reference List'!$D$4,$S1412-4,0)&amp;"")</f>
        <v/>
      </c>
      <c r="F1412" s="161" t="str">
        <f ca="1">IF(ISERROR($S1412),"",OFFSET('Smelter Reference List'!$E$4,$S1412-4,0))</f>
        <v/>
      </c>
      <c r="G1412" s="161" t="str">
        <f ca="1">IF(C1412=$U$4,"Enter smelter details", IF(ISERROR($S1412),"",OFFSET('Smelter Reference List'!$F$4,$S1412-4,0)))</f>
        <v/>
      </c>
      <c r="H1412" s="247" t="str">
        <f ca="1">IF(ISERROR($S1412),"",OFFSET('Smelter Reference List'!$G$4,$S1412-4,0))</f>
        <v/>
      </c>
      <c r="I1412" s="248" t="str">
        <f ca="1">IF(ISERROR($S1412),"",OFFSET('Smelter Reference List'!$H$4,$S1412-4,0))</f>
        <v/>
      </c>
      <c r="J1412" s="248" t="str">
        <f ca="1">IF(ISERROR($S1412),"",OFFSET('Smelter Reference List'!$I$4,$S1412-4,0))</f>
        <v/>
      </c>
      <c r="K1412" s="245"/>
      <c r="L1412" s="245"/>
      <c r="M1412" s="245"/>
      <c r="N1412" s="245"/>
      <c r="O1412" s="245"/>
      <c r="P1412" s="245"/>
      <c r="Q1412" s="246"/>
      <c r="R1412" s="233"/>
      <c r="S1412" s="234" t="e">
        <f>IF(C1412="",NA(),MATCH($B1412&amp;$C1412,'Smelter Reference List'!$J:$J,0))</f>
        <v>#N/A</v>
      </c>
      <c r="T1412" s="235"/>
      <c r="U1412" s="235">
        <f t="shared" ca="1" si="44"/>
        <v>0</v>
      </c>
      <c r="V1412" s="235"/>
      <c r="W1412" s="235"/>
      <c r="Y1412" s="228" t="str">
        <f t="shared" si="45"/>
        <v/>
      </c>
    </row>
    <row r="1413" spans="1:25" s="228" customFormat="1" ht="20.25">
      <c r="A1413" s="257"/>
      <c r="B1413" s="232" t="str">
        <f>IF(LEN(A1413)=0,"",INDEX('Smelter Reference List'!$A:$A,MATCH($A1413,'Smelter Reference List'!$E:$E,0)))</f>
        <v/>
      </c>
      <c r="C1413" s="297" t="str">
        <f>IF(LEN(A1413)=0,"",INDEX('Smelter Reference List'!$C:$C,MATCH($A1413,'Smelter Reference List'!$E:$E,0)))</f>
        <v/>
      </c>
      <c r="D1413" s="161" t="str">
        <f ca="1">IF(ISERROR($S1413),"",OFFSET('Smelter Reference List'!$C$4,$S1413-4,0)&amp;"")</f>
        <v/>
      </c>
      <c r="E1413" s="161" t="str">
        <f ca="1">IF(ISERROR($S1413),"",OFFSET('Smelter Reference List'!$D$4,$S1413-4,0)&amp;"")</f>
        <v/>
      </c>
      <c r="F1413" s="161" t="str">
        <f ca="1">IF(ISERROR($S1413),"",OFFSET('Smelter Reference List'!$E$4,$S1413-4,0))</f>
        <v/>
      </c>
      <c r="G1413" s="161" t="str">
        <f ca="1">IF(C1413=$U$4,"Enter smelter details", IF(ISERROR($S1413),"",OFFSET('Smelter Reference List'!$F$4,$S1413-4,0)))</f>
        <v/>
      </c>
      <c r="H1413" s="247" t="str">
        <f ca="1">IF(ISERROR($S1413),"",OFFSET('Smelter Reference List'!$G$4,$S1413-4,0))</f>
        <v/>
      </c>
      <c r="I1413" s="248" t="str">
        <f ca="1">IF(ISERROR($S1413),"",OFFSET('Smelter Reference List'!$H$4,$S1413-4,0))</f>
        <v/>
      </c>
      <c r="J1413" s="248" t="str">
        <f ca="1">IF(ISERROR($S1413),"",OFFSET('Smelter Reference List'!$I$4,$S1413-4,0))</f>
        <v/>
      </c>
      <c r="K1413" s="245"/>
      <c r="L1413" s="245"/>
      <c r="M1413" s="245"/>
      <c r="N1413" s="245"/>
      <c r="O1413" s="245"/>
      <c r="P1413" s="245"/>
      <c r="Q1413" s="246"/>
      <c r="R1413" s="233"/>
      <c r="S1413" s="234" t="e">
        <f>IF(C1413="",NA(),MATCH($B1413&amp;$C1413,'Smelter Reference List'!$J:$J,0))</f>
        <v>#N/A</v>
      </c>
      <c r="T1413" s="235"/>
      <c r="U1413" s="235">
        <f t="shared" ca="1" si="44"/>
        <v>0</v>
      </c>
      <c r="V1413" s="235"/>
      <c r="W1413" s="235"/>
      <c r="Y1413" s="228" t="str">
        <f t="shared" si="45"/>
        <v/>
      </c>
    </row>
    <row r="1414" spans="1:25" s="228" customFormat="1" ht="20.25">
      <c r="A1414" s="257"/>
      <c r="B1414" s="232" t="str">
        <f>IF(LEN(A1414)=0,"",INDEX('Smelter Reference List'!$A:$A,MATCH($A1414,'Smelter Reference List'!$E:$E,0)))</f>
        <v/>
      </c>
      <c r="C1414" s="297" t="str">
        <f>IF(LEN(A1414)=0,"",INDEX('Smelter Reference List'!$C:$C,MATCH($A1414,'Smelter Reference List'!$E:$E,0)))</f>
        <v/>
      </c>
      <c r="D1414" s="161" t="str">
        <f ca="1">IF(ISERROR($S1414),"",OFFSET('Smelter Reference List'!$C$4,$S1414-4,0)&amp;"")</f>
        <v/>
      </c>
      <c r="E1414" s="161" t="str">
        <f ca="1">IF(ISERROR($S1414),"",OFFSET('Smelter Reference List'!$D$4,$S1414-4,0)&amp;"")</f>
        <v/>
      </c>
      <c r="F1414" s="161" t="str">
        <f ca="1">IF(ISERROR($S1414),"",OFFSET('Smelter Reference List'!$E$4,$S1414-4,0))</f>
        <v/>
      </c>
      <c r="G1414" s="161" t="str">
        <f ca="1">IF(C1414=$U$4,"Enter smelter details", IF(ISERROR($S1414),"",OFFSET('Smelter Reference List'!$F$4,$S1414-4,0)))</f>
        <v/>
      </c>
      <c r="H1414" s="247" t="str">
        <f ca="1">IF(ISERROR($S1414),"",OFFSET('Smelter Reference List'!$G$4,$S1414-4,0))</f>
        <v/>
      </c>
      <c r="I1414" s="248" t="str">
        <f ca="1">IF(ISERROR($S1414),"",OFFSET('Smelter Reference List'!$H$4,$S1414-4,0))</f>
        <v/>
      </c>
      <c r="J1414" s="248" t="str">
        <f ca="1">IF(ISERROR($S1414),"",OFFSET('Smelter Reference List'!$I$4,$S1414-4,0))</f>
        <v/>
      </c>
      <c r="K1414" s="245"/>
      <c r="L1414" s="245"/>
      <c r="M1414" s="245"/>
      <c r="N1414" s="245"/>
      <c r="O1414" s="245"/>
      <c r="P1414" s="245"/>
      <c r="Q1414" s="246"/>
      <c r="R1414" s="233"/>
      <c r="S1414" s="234" t="e">
        <f>IF(C1414="",NA(),MATCH($B1414&amp;$C1414,'Smelter Reference List'!$J:$J,0))</f>
        <v>#N/A</v>
      </c>
      <c r="T1414" s="235"/>
      <c r="U1414" s="235">
        <f t="shared" ca="1" si="44"/>
        <v>0</v>
      </c>
      <c r="V1414" s="235"/>
      <c r="W1414" s="235"/>
      <c r="Y1414" s="228" t="str">
        <f t="shared" si="45"/>
        <v/>
      </c>
    </row>
    <row r="1415" spans="1:25" s="228" customFormat="1" ht="20.25">
      <c r="A1415" s="257"/>
      <c r="B1415" s="232" t="str">
        <f>IF(LEN(A1415)=0,"",INDEX('Smelter Reference List'!$A:$A,MATCH($A1415,'Smelter Reference List'!$E:$E,0)))</f>
        <v/>
      </c>
      <c r="C1415" s="297" t="str">
        <f>IF(LEN(A1415)=0,"",INDEX('Smelter Reference List'!$C:$C,MATCH($A1415,'Smelter Reference List'!$E:$E,0)))</f>
        <v/>
      </c>
      <c r="D1415" s="161" t="str">
        <f ca="1">IF(ISERROR($S1415),"",OFFSET('Smelter Reference List'!$C$4,$S1415-4,0)&amp;"")</f>
        <v/>
      </c>
      <c r="E1415" s="161" t="str">
        <f ca="1">IF(ISERROR($S1415),"",OFFSET('Smelter Reference List'!$D$4,$S1415-4,0)&amp;"")</f>
        <v/>
      </c>
      <c r="F1415" s="161" t="str">
        <f ca="1">IF(ISERROR($S1415),"",OFFSET('Smelter Reference List'!$E$4,$S1415-4,0))</f>
        <v/>
      </c>
      <c r="G1415" s="161" t="str">
        <f ca="1">IF(C1415=$U$4,"Enter smelter details", IF(ISERROR($S1415),"",OFFSET('Smelter Reference List'!$F$4,$S1415-4,0)))</f>
        <v/>
      </c>
      <c r="H1415" s="247" t="str">
        <f ca="1">IF(ISERROR($S1415),"",OFFSET('Smelter Reference List'!$G$4,$S1415-4,0))</f>
        <v/>
      </c>
      <c r="I1415" s="248" t="str">
        <f ca="1">IF(ISERROR($S1415),"",OFFSET('Smelter Reference List'!$H$4,$S1415-4,0))</f>
        <v/>
      </c>
      <c r="J1415" s="248" t="str">
        <f ca="1">IF(ISERROR($S1415),"",OFFSET('Smelter Reference List'!$I$4,$S1415-4,0))</f>
        <v/>
      </c>
      <c r="K1415" s="245"/>
      <c r="L1415" s="245"/>
      <c r="M1415" s="245"/>
      <c r="N1415" s="245"/>
      <c r="O1415" s="245"/>
      <c r="P1415" s="245"/>
      <c r="Q1415" s="246"/>
      <c r="R1415" s="233"/>
      <c r="S1415" s="234" t="e">
        <f>IF(C1415="",NA(),MATCH($B1415&amp;$C1415,'Smelter Reference List'!$J:$J,0))</f>
        <v>#N/A</v>
      </c>
      <c r="T1415" s="235"/>
      <c r="U1415" s="235">
        <f t="shared" ca="1" si="44"/>
        <v>0</v>
      </c>
      <c r="V1415" s="235"/>
      <c r="W1415" s="235"/>
      <c r="Y1415" s="228" t="str">
        <f t="shared" si="45"/>
        <v/>
      </c>
    </row>
    <row r="1416" spans="1:25" s="228" customFormat="1" ht="20.25">
      <c r="A1416" s="257"/>
      <c r="B1416" s="232" t="str">
        <f>IF(LEN(A1416)=0,"",INDEX('Smelter Reference List'!$A:$A,MATCH($A1416,'Smelter Reference List'!$E:$E,0)))</f>
        <v/>
      </c>
      <c r="C1416" s="297" t="str">
        <f>IF(LEN(A1416)=0,"",INDEX('Smelter Reference List'!$C:$C,MATCH($A1416,'Smelter Reference List'!$E:$E,0)))</f>
        <v/>
      </c>
      <c r="D1416" s="161" t="str">
        <f ca="1">IF(ISERROR($S1416),"",OFFSET('Smelter Reference List'!$C$4,$S1416-4,0)&amp;"")</f>
        <v/>
      </c>
      <c r="E1416" s="161" t="str">
        <f ca="1">IF(ISERROR($S1416),"",OFFSET('Smelter Reference List'!$D$4,$S1416-4,0)&amp;"")</f>
        <v/>
      </c>
      <c r="F1416" s="161" t="str">
        <f ca="1">IF(ISERROR($S1416),"",OFFSET('Smelter Reference List'!$E$4,$S1416-4,0))</f>
        <v/>
      </c>
      <c r="G1416" s="161" t="str">
        <f ca="1">IF(C1416=$U$4,"Enter smelter details", IF(ISERROR($S1416),"",OFFSET('Smelter Reference List'!$F$4,$S1416-4,0)))</f>
        <v/>
      </c>
      <c r="H1416" s="247" t="str">
        <f ca="1">IF(ISERROR($S1416),"",OFFSET('Smelter Reference List'!$G$4,$S1416-4,0))</f>
        <v/>
      </c>
      <c r="I1416" s="248" t="str">
        <f ca="1">IF(ISERROR($S1416),"",OFFSET('Smelter Reference List'!$H$4,$S1416-4,0))</f>
        <v/>
      </c>
      <c r="J1416" s="248" t="str">
        <f ca="1">IF(ISERROR($S1416),"",OFFSET('Smelter Reference List'!$I$4,$S1416-4,0))</f>
        <v/>
      </c>
      <c r="K1416" s="245"/>
      <c r="L1416" s="245"/>
      <c r="M1416" s="245"/>
      <c r="N1416" s="245"/>
      <c r="O1416" s="245"/>
      <c r="P1416" s="245"/>
      <c r="Q1416" s="246"/>
      <c r="R1416" s="233"/>
      <c r="S1416" s="234" t="e">
        <f>IF(C1416="",NA(),MATCH($B1416&amp;$C1416,'Smelter Reference List'!$J:$J,0))</f>
        <v>#N/A</v>
      </c>
      <c r="T1416" s="235"/>
      <c r="U1416" s="235">
        <f t="shared" ca="1" si="44"/>
        <v>0</v>
      </c>
      <c r="V1416" s="235"/>
      <c r="W1416" s="235"/>
      <c r="Y1416" s="228" t="str">
        <f t="shared" si="45"/>
        <v/>
      </c>
    </row>
    <row r="1417" spans="1:25" s="228" customFormat="1" ht="20.25">
      <c r="A1417" s="257"/>
      <c r="B1417" s="232" t="str">
        <f>IF(LEN(A1417)=0,"",INDEX('Smelter Reference List'!$A:$A,MATCH($A1417,'Smelter Reference List'!$E:$E,0)))</f>
        <v/>
      </c>
      <c r="C1417" s="297" t="str">
        <f>IF(LEN(A1417)=0,"",INDEX('Smelter Reference List'!$C:$C,MATCH($A1417,'Smelter Reference List'!$E:$E,0)))</f>
        <v/>
      </c>
      <c r="D1417" s="161" t="str">
        <f ca="1">IF(ISERROR($S1417),"",OFFSET('Smelter Reference List'!$C$4,$S1417-4,0)&amp;"")</f>
        <v/>
      </c>
      <c r="E1417" s="161" t="str">
        <f ca="1">IF(ISERROR($S1417),"",OFFSET('Smelter Reference List'!$D$4,$S1417-4,0)&amp;"")</f>
        <v/>
      </c>
      <c r="F1417" s="161" t="str">
        <f ca="1">IF(ISERROR($S1417),"",OFFSET('Smelter Reference List'!$E$4,$S1417-4,0))</f>
        <v/>
      </c>
      <c r="G1417" s="161" t="str">
        <f ca="1">IF(C1417=$U$4,"Enter smelter details", IF(ISERROR($S1417),"",OFFSET('Smelter Reference List'!$F$4,$S1417-4,0)))</f>
        <v/>
      </c>
      <c r="H1417" s="247" t="str">
        <f ca="1">IF(ISERROR($S1417),"",OFFSET('Smelter Reference List'!$G$4,$S1417-4,0))</f>
        <v/>
      </c>
      <c r="I1417" s="248" t="str">
        <f ca="1">IF(ISERROR($S1417),"",OFFSET('Smelter Reference List'!$H$4,$S1417-4,0))</f>
        <v/>
      </c>
      <c r="J1417" s="248" t="str">
        <f ca="1">IF(ISERROR($S1417),"",OFFSET('Smelter Reference List'!$I$4,$S1417-4,0))</f>
        <v/>
      </c>
      <c r="K1417" s="245"/>
      <c r="L1417" s="245"/>
      <c r="M1417" s="245"/>
      <c r="N1417" s="245"/>
      <c r="O1417" s="245"/>
      <c r="P1417" s="245"/>
      <c r="Q1417" s="246"/>
      <c r="R1417" s="233"/>
      <c r="S1417" s="234" t="e">
        <f>IF(C1417="",NA(),MATCH($B1417&amp;$C1417,'Smelter Reference List'!$J:$J,0))</f>
        <v>#N/A</v>
      </c>
      <c r="T1417" s="235"/>
      <c r="U1417" s="235">
        <f t="shared" ca="1" si="44"/>
        <v>0</v>
      </c>
      <c r="V1417" s="235"/>
      <c r="W1417" s="235"/>
      <c r="Y1417" s="228" t="str">
        <f t="shared" si="45"/>
        <v/>
      </c>
    </row>
    <row r="1418" spans="1:25" s="228" customFormat="1" ht="20.25">
      <c r="A1418" s="257"/>
      <c r="B1418" s="232" t="str">
        <f>IF(LEN(A1418)=0,"",INDEX('Smelter Reference List'!$A:$A,MATCH($A1418,'Smelter Reference List'!$E:$E,0)))</f>
        <v/>
      </c>
      <c r="C1418" s="297" t="str">
        <f>IF(LEN(A1418)=0,"",INDEX('Smelter Reference List'!$C:$C,MATCH($A1418,'Smelter Reference List'!$E:$E,0)))</f>
        <v/>
      </c>
      <c r="D1418" s="161" t="str">
        <f ca="1">IF(ISERROR($S1418),"",OFFSET('Smelter Reference List'!$C$4,$S1418-4,0)&amp;"")</f>
        <v/>
      </c>
      <c r="E1418" s="161" t="str">
        <f ca="1">IF(ISERROR($S1418),"",OFFSET('Smelter Reference List'!$D$4,$S1418-4,0)&amp;"")</f>
        <v/>
      </c>
      <c r="F1418" s="161" t="str">
        <f ca="1">IF(ISERROR($S1418),"",OFFSET('Smelter Reference List'!$E$4,$S1418-4,0))</f>
        <v/>
      </c>
      <c r="G1418" s="161" t="str">
        <f ca="1">IF(C1418=$U$4,"Enter smelter details", IF(ISERROR($S1418),"",OFFSET('Smelter Reference List'!$F$4,$S1418-4,0)))</f>
        <v/>
      </c>
      <c r="H1418" s="247" t="str">
        <f ca="1">IF(ISERROR($S1418),"",OFFSET('Smelter Reference List'!$G$4,$S1418-4,0))</f>
        <v/>
      </c>
      <c r="I1418" s="248" t="str">
        <f ca="1">IF(ISERROR($S1418),"",OFFSET('Smelter Reference List'!$H$4,$S1418-4,0))</f>
        <v/>
      </c>
      <c r="J1418" s="248" t="str">
        <f ca="1">IF(ISERROR($S1418),"",OFFSET('Smelter Reference List'!$I$4,$S1418-4,0))</f>
        <v/>
      </c>
      <c r="K1418" s="245"/>
      <c r="L1418" s="245"/>
      <c r="M1418" s="245"/>
      <c r="N1418" s="245"/>
      <c r="O1418" s="245"/>
      <c r="P1418" s="245"/>
      <c r="Q1418" s="246"/>
      <c r="R1418" s="233"/>
      <c r="S1418" s="234" t="e">
        <f>IF(C1418="",NA(),MATCH($B1418&amp;$C1418,'Smelter Reference List'!$J:$J,0))</f>
        <v>#N/A</v>
      </c>
      <c r="T1418" s="235"/>
      <c r="U1418" s="235">
        <f t="shared" ca="1" si="44"/>
        <v>0</v>
      </c>
      <c r="V1418" s="235"/>
      <c r="W1418" s="235"/>
      <c r="Y1418" s="228" t="str">
        <f t="shared" si="45"/>
        <v/>
      </c>
    </row>
    <row r="1419" spans="1:25" s="228" customFormat="1" ht="20.25">
      <c r="A1419" s="257"/>
      <c r="B1419" s="232" t="str">
        <f>IF(LEN(A1419)=0,"",INDEX('Smelter Reference List'!$A:$A,MATCH($A1419,'Smelter Reference List'!$E:$E,0)))</f>
        <v/>
      </c>
      <c r="C1419" s="297" t="str">
        <f>IF(LEN(A1419)=0,"",INDEX('Smelter Reference List'!$C:$C,MATCH($A1419,'Smelter Reference List'!$E:$E,0)))</f>
        <v/>
      </c>
      <c r="D1419" s="161" t="str">
        <f ca="1">IF(ISERROR($S1419),"",OFFSET('Smelter Reference List'!$C$4,$S1419-4,0)&amp;"")</f>
        <v/>
      </c>
      <c r="E1419" s="161" t="str">
        <f ca="1">IF(ISERROR($S1419),"",OFFSET('Smelter Reference List'!$D$4,$S1419-4,0)&amp;"")</f>
        <v/>
      </c>
      <c r="F1419" s="161" t="str">
        <f ca="1">IF(ISERROR($S1419),"",OFFSET('Smelter Reference List'!$E$4,$S1419-4,0))</f>
        <v/>
      </c>
      <c r="G1419" s="161" t="str">
        <f ca="1">IF(C1419=$U$4,"Enter smelter details", IF(ISERROR($S1419),"",OFFSET('Smelter Reference List'!$F$4,$S1419-4,0)))</f>
        <v/>
      </c>
      <c r="H1419" s="247" t="str">
        <f ca="1">IF(ISERROR($S1419),"",OFFSET('Smelter Reference List'!$G$4,$S1419-4,0))</f>
        <v/>
      </c>
      <c r="I1419" s="248" t="str">
        <f ca="1">IF(ISERROR($S1419),"",OFFSET('Smelter Reference List'!$H$4,$S1419-4,0))</f>
        <v/>
      </c>
      <c r="J1419" s="248" t="str">
        <f ca="1">IF(ISERROR($S1419),"",OFFSET('Smelter Reference List'!$I$4,$S1419-4,0))</f>
        <v/>
      </c>
      <c r="K1419" s="245"/>
      <c r="L1419" s="245"/>
      <c r="M1419" s="245"/>
      <c r="N1419" s="245"/>
      <c r="O1419" s="245"/>
      <c r="P1419" s="245"/>
      <c r="Q1419" s="246"/>
      <c r="R1419" s="233"/>
      <c r="S1419" s="234" t="e">
        <f>IF(C1419="",NA(),MATCH($B1419&amp;$C1419,'Smelter Reference List'!$J:$J,0))</f>
        <v>#N/A</v>
      </c>
      <c r="T1419" s="235"/>
      <c r="U1419" s="235">
        <f t="shared" ca="1" si="44"/>
        <v>0</v>
      </c>
      <c r="V1419" s="235"/>
      <c r="W1419" s="235"/>
      <c r="Y1419" s="228" t="str">
        <f t="shared" si="45"/>
        <v/>
      </c>
    </row>
    <row r="1420" spans="1:25" s="228" customFormat="1" ht="20.25">
      <c r="A1420" s="257"/>
      <c r="B1420" s="232" t="str">
        <f>IF(LEN(A1420)=0,"",INDEX('Smelter Reference List'!$A:$A,MATCH($A1420,'Smelter Reference List'!$E:$E,0)))</f>
        <v/>
      </c>
      <c r="C1420" s="297" t="str">
        <f>IF(LEN(A1420)=0,"",INDEX('Smelter Reference List'!$C:$C,MATCH($A1420,'Smelter Reference List'!$E:$E,0)))</f>
        <v/>
      </c>
      <c r="D1420" s="161" t="str">
        <f ca="1">IF(ISERROR($S1420),"",OFFSET('Smelter Reference List'!$C$4,$S1420-4,0)&amp;"")</f>
        <v/>
      </c>
      <c r="E1420" s="161" t="str">
        <f ca="1">IF(ISERROR($S1420),"",OFFSET('Smelter Reference List'!$D$4,$S1420-4,0)&amp;"")</f>
        <v/>
      </c>
      <c r="F1420" s="161" t="str">
        <f ca="1">IF(ISERROR($S1420),"",OFFSET('Smelter Reference List'!$E$4,$S1420-4,0))</f>
        <v/>
      </c>
      <c r="G1420" s="161" t="str">
        <f ca="1">IF(C1420=$U$4,"Enter smelter details", IF(ISERROR($S1420),"",OFFSET('Smelter Reference List'!$F$4,$S1420-4,0)))</f>
        <v/>
      </c>
      <c r="H1420" s="247" t="str">
        <f ca="1">IF(ISERROR($S1420),"",OFFSET('Smelter Reference List'!$G$4,$S1420-4,0))</f>
        <v/>
      </c>
      <c r="I1420" s="248" t="str">
        <f ca="1">IF(ISERROR($S1420),"",OFFSET('Smelter Reference List'!$H$4,$S1420-4,0))</f>
        <v/>
      </c>
      <c r="J1420" s="248" t="str">
        <f ca="1">IF(ISERROR($S1420),"",OFFSET('Smelter Reference List'!$I$4,$S1420-4,0))</f>
        <v/>
      </c>
      <c r="K1420" s="245"/>
      <c r="L1420" s="245"/>
      <c r="M1420" s="245"/>
      <c r="N1420" s="245"/>
      <c r="O1420" s="245"/>
      <c r="P1420" s="245"/>
      <c r="Q1420" s="246"/>
      <c r="R1420" s="233"/>
      <c r="S1420" s="234" t="e">
        <f>IF(C1420="",NA(),MATCH($B1420&amp;$C1420,'Smelter Reference List'!$J:$J,0))</f>
        <v>#N/A</v>
      </c>
      <c r="T1420" s="235"/>
      <c r="U1420" s="235">
        <f t="shared" ca="1" si="44"/>
        <v>0</v>
      </c>
      <c r="V1420" s="235"/>
      <c r="W1420" s="235"/>
      <c r="Y1420" s="228" t="str">
        <f t="shared" si="45"/>
        <v/>
      </c>
    </row>
    <row r="1421" spans="1:25" s="228" customFormat="1" ht="20.25">
      <c r="A1421" s="257"/>
      <c r="B1421" s="232" t="str">
        <f>IF(LEN(A1421)=0,"",INDEX('Smelter Reference List'!$A:$A,MATCH($A1421,'Smelter Reference List'!$E:$E,0)))</f>
        <v/>
      </c>
      <c r="C1421" s="297" t="str">
        <f>IF(LEN(A1421)=0,"",INDEX('Smelter Reference List'!$C:$C,MATCH($A1421,'Smelter Reference List'!$E:$E,0)))</f>
        <v/>
      </c>
      <c r="D1421" s="161" t="str">
        <f ca="1">IF(ISERROR($S1421),"",OFFSET('Smelter Reference List'!$C$4,$S1421-4,0)&amp;"")</f>
        <v/>
      </c>
      <c r="E1421" s="161" t="str">
        <f ca="1">IF(ISERROR($S1421),"",OFFSET('Smelter Reference List'!$D$4,$S1421-4,0)&amp;"")</f>
        <v/>
      </c>
      <c r="F1421" s="161" t="str">
        <f ca="1">IF(ISERROR($S1421),"",OFFSET('Smelter Reference List'!$E$4,$S1421-4,0))</f>
        <v/>
      </c>
      <c r="G1421" s="161" t="str">
        <f ca="1">IF(C1421=$U$4,"Enter smelter details", IF(ISERROR($S1421),"",OFFSET('Smelter Reference List'!$F$4,$S1421-4,0)))</f>
        <v/>
      </c>
      <c r="H1421" s="247" t="str">
        <f ca="1">IF(ISERROR($S1421),"",OFFSET('Smelter Reference List'!$G$4,$S1421-4,0))</f>
        <v/>
      </c>
      <c r="I1421" s="248" t="str">
        <f ca="1">IF(ISERROR($S1421),"",OFFSET('Smelter Reference List'!$H$4,$S1421-4,0))</f>
        <v/>
      </c>
      <c r="J1421" s="248" t="str">
        <f ca="1">IF(ISERROR($S1421),"",OFFSET('Smelter Reference List'!$I$4,$S1421-4,0))</f>
        <v/>
      </c>
      <c r="K1421" s="245"/>
      <c r="L1421" s="245"/>
      <c r="M1421" s="245"/>
      <c r="N1421" s="245"/>
      <c r="O1421" s="245"/>
      <c r="P1421" s="245"/>
      <c r="Q1421" s="246"/>
      <c r="R1421" s="233"/>
      <c r="S1421" s="234" t="e">
        <f>IF(C1421="",NA(),MATCH($B1421&amp;$C1421,'Smelter Reference List'!$J:$J,0))</f>
        <v>#N/A</v>
      </c>
      <c r="T1421" s="235"/>
      <c r="U1421" s="235">
        <f t="shared" ca="1" si="44"/>
        <v>0</v>
      </c>
      <c r="V1421" s="235"/>
      <c r="W1421" s="235"/>
      <c r="Y1421" s="228" t="str">
        <f t="shared" si="45"/>
        <v/>
      </c>
    </row>
    <row r="1422" spans="1:25" s="228" customFormat="1" ht="20.25">
      <c r="A1422" s="257"/>
      <c r="B1422" s="232" t="str">
        <f>IF(LEN(A1422)=0,"",INDEX('Smelter Reference List'!$A:$A,MATCH($A1422,'Smelter Reference List'!$E:$E,0)))</f>
        <v/>
      </c>
      <c r="C1422" s="297" t="str">
        <f>IF(LEN(A1422)=0,"",INDEX('Smelter Reference List'!$C:$C,MATCH($A1422,'Smelter Reference List'!$E:$E,0)))</f>
        <v/>
      </c>
      <c r="D1422" s="161" t="str">
        <f ca="1">IF(ISERROR($S1422),"",OFFSET('Smelter Reference List'!$C$4,$S1422-4,0)&amp;"")</f>
        <v/>
      </c>
      <c r="E1422" s="161" t="str">
        <f ca="1">IF(ISERROR($S1422),"",OFFSET('Smelter Reference List'!$D$4,$S1422-4,0)&amp;"")</f>
        <v/>
      </c>
      <c r="F1422" s="161" t="str">
        <f ca="1">IF(ISERROR($S1422),"",OFFSET('Smelter Reference List'!$E$4,$S1422-4,0))</f>
        <v/>
      </c>
      <c r="G1422" s="161" t="str">
        <f ca="1">IF(C1422=$U$4,"Enter smelter details", IF(ISERROR($S1422),"",OFFSET('Smelter Reference List'!$F$4,$S1422-4,0)))</f>
        <v/>
      </c>
      <c r="H1422" s="247" t="str">
        <f ca="1">IF(ISERROR($S1422),"",OFFSET('Smelter Reference List'!$G$4,$S1422-4,0))</f>
        <v/>
      </c>
      <c r="I1422" s="248" t="str">
        <f ca="1">IF(ISERROR($S1422),"",OFFSET('Smelter Reference List'!$H$4,$S1422-4,0))</f>
        <v/>
      </c>
      <c r="J1422" s="248" t="str">
        <f ca="1">IF(ISERROR($S1422),"",OFFSET('Smelter Reference List'!$I$4,$S1422-4,0))</f>
        <v/>
      </c>
      <c r="K1422" s="245"/>
      <c r="L1422" s="245"/>
      <c r="M1422" s="245"/>
      <c r="N1422" s="245"/>
      <c r="O1422" s="245"/>
      <c r="P1422" s="245"/>
      <c r="Q1422" s="246"/>
      <c r="R1422" s="233"/>
      <c r="S1422" s="234" t="e">
        <f>IF(C1422="",NA(),MATCH($B1422&amp;$C1422,'Smelter Reference List'!$J:$J,0))</f>
        <v>#N/A</v>
      </c>
      <c r="T1422" s="235"/>
      <c r="U1422" s="235">
        <f t="shared" ca="1" si="44"/>
        <v>0</v>
      </c>
      <c r="V1422" s="235"/>
      <c r="W1422" s="235"/>
      <c r="Y1422" s="228" t="str">
        <f t="shared" si="45"/>
        <v/>
      </c>
    </row>
    <row r="1423" spans="1:25" s="228" customFormat="1" ht="20.25">
      <c r="A1423" s="257"/>
      <c r="B1423" s="232" t="str">
        <f>IF(LEN(A1423)=0,"",INDEX('Smelter Reference List'!$A:$A,MATCH($A1423,'Smelter Reference List'!$E:$E,0)))</f>
        <v/>
      </c>
      <c r="C1423" s="297" t="str">
        <f>IF(LEN(A1423)=0,"",INDEX('Smelter Reference List'!$C:$C,MATCH($A1423,'Smelter Reference List'!$E:$E,0)))</f>
        <v/>
      </c>
      <c r="D1423" s="161" t="str">
        <f ca="1">IF(ISERROR($S1423),"",OFFSET('Smelter Reference List'!$C$4,$S1423-4,0)&amp;"")</f>
        <v/>
      </c>
      <c r="E1423" s="161" t="str">
        <f ca="1">IF(ISERROR($S1423),"",OFFSET('Smelter Reference List'!$D$4,$S1423-4,0)&amp;"")</f>
        <v/>
      </c>
      <c r="F1423" s="161" t="str">
        <f ca="1">IF(ISERROR($S1423),"",OFFSET('Smelter Reference List'!$E$4,$S1423-4,0))</f>
        <v/>
      </c>
      <c r="G1423" s="161" t="str">
        <f ca="1">IF(C1423=$U$4,"Enter smelter details", IF(ISERROR($S1423),"",OFFSET('Smelter Reference List'!$F$4,$S1423-4,0)))</f>
        <v/>
      </c>
      <c r="H1423" s="247" t="str">
        <f ca="1">IF(ISERROR($S1423),"",OFFSET('Smelter Reference List'!$G$4,$S1423-4,0))</f>
        <v/>
      </c>
      <c r="I1423" s="248" t="str">
        <f ca="1">IF(ISERROR($S1423),"",OFFSET('Smelter Reference List'!$H$4,$S1423-4,0))</f>
        <v/>
      </c>
      <c r="J1423" s="248" t="str">
        <f ca="1">IF(ISERROR($S1423),"",OFFSET('Smelter Reference List'!$I$4,$S1423-4,0))</f>
        <v/>
      </c>
      <c r="K1423" s="245"/>
      <c r="L1423" s="245"/>
      <c r="M1423" s="245"/>
      <c r="N1423" s="245"/>
      <c r="O1423" s="245"/>
      <c r="P1423" s="245"/>
      <c r="Q1423" s="246"/>
      <c r="R1423" s="233"/>
      <c r="S1423" s="234" t="e">
        <f>IF(C1423="",NA(),MATCH($B1423&amp;$C1423,'Smelter Reference List'!$J:$J,0))</f>
        <v>#N/A</v>
      </c>
      <c r="T1423" s="235"/>
      <c r="U1423" s="235">
        <f t="shared" ca="1" si="44"/>
        <v>0</v>
      </c>
      <c r="V1423" s="235"/>
      <c r="W1423" s="235"/>
      <c r="Y1423" s="228" t="str">
        <f t="shared" si="45"/>
        <v/>
      </c>
    </row>
    <row r="1424" spans="1:25" s="228" customFormat="1" ht="20.25">
      <c r="A1424" s="257"/>
      <c r="B1424" s="232" t="str">
        <f>IF(LEN(A1424)=0,"",INDEX('Smelter Reference List'!$A:$A,MATCH($A1424,'Smelter Reference List'!$E:$E,0)))</f>
        <v/>
      </c>
      <c r="C1424" s="297" t="str">
        <f>IF(LEN(A1424)=0,"",INDEX('Smelter Reference List'!$C:$C,MATCH($A1424,'Smelter Reference List'!$E:$E,0)))</f>
        <v/>
      </c>
      <c r="D1424" s="161" t="str">
        <f ca="1">IF(ISERROR($S1424),"",OFFSET('Smelter Reference List'!$C$4,$S1424-4,0)&amp;"")</f>
        <v/>
      </c>
      <c r="E1424" s="161" t="str">
        <f ca="1">IF(ISERROR($S1424),"",OFFSET('Smelter Reference List'!$D$4,$S1424-4,0)&amp;"")</f>
        <v/>
      </c>
      <c r="F1424" s="161" t="str">
        <f ca="1">IF(ISERROR($S1424),"",OFFSET('Smelter Reference List'!$E$4,$S1424-4,0))</f>
        <v/>
      </c>
      <c r="G1424" s="161" t="str">
        <f ca="1">IF(C1424=$U$4,"Enter smelter details", IF(ISERROR($S1424),"",OFFSET('Smelter Reference List'!$F$4,$S1424-4,0)))</f>
        <v/>
      </c>
      <c r="H1424" s="247" t="str">
        <f ca="1">IF(ISERROR($S1424),"",OFFSET('Smelter Reference List'!$G$4,$S1424-4,0))</f>
        <v/>
      </c>
      <c r="I1424" s="248" t="str">
        <f ca="1">IF(ISERROR($S1424),"",OFFSET('Smelter Reference List'!$H$4,$S1424-4,0))</f>
        <v/>
      </c>
      <c r="J1424" s="248" t="str">
        <f ca="1">IF(ISERROR($S1424),"",OFFSET('Smelter Reference List'!$I$4,$S1424-4,0))</f>
        <v/>
      </c>
      <c r="K1424" s="245"/>
      <c r="L1424" s="245"/>
      <c r="M1424" s="245"/>
      <c r="N1424" s="245"/>
      <c r="O1424" s="245"/>
      <c r="P1424" s="245"/>
      <c r="Q1424" s="246"/>
      <c r="R1424" s="233"/>
      <c r="S1424" s="234" t="e">
        <f>IF(C1424="",NA(),MATCH($B1424&amp;$C1424,'Smelter Reference List'!$J:$J,0))</f>
        <v>#N/A</v>
      </c>
      <c r="T1424" s="235"/>
      <c r="U1424" s="235">
        <f t="shared" ca="1" si="44"/>
        <v>0</v>
      </c>
      <c r="V1424" s="235"/>
      <c r="W1424" s="235"/>
      <c r="Y1424" s="228" t="str">
        <f t="shared" si="45"/>
        <v/>
      </c>
    </row>
    <row r="1425" spans="1:25" s="228" customFormat="1" ht="20.25">
      <c r="A1425" s="257"/>
      <c r="B1425" s="232" t="str">
        <f>IF(LEN(A1425)=0,"",INDEX('Smelter Reference List'!$A:$A,MATCH($A1425,'Smelter Reference List'!$E:$E,0)))</f>
        <v/>
      </c>
      <c r="C1425" s="297" t="str">
        <f>IF(LEN(A1425)=0,"",INDEX('Smelter Reference List'!$C:$C,MATCH($A1425,'Smelter Reference List'!$E:$E,0)))</f>
        <v/>
      </c>
      <c r="D1425" s="161" t="str">
        <f ca="1">IF(ISERROR($S1425),"",OFFSET('Smelter Reference List'!$C$4,$S1425-4,0)&amp;"")</f>
        <v/>
      </c>
      <c r="E1425" s="161" t="str">
        <f ca="1">IF(ISERROR($S1425),"",OFFSET('Smelter Reference List'!$D$4,$S1425-4,0)&amp;"")</f>
        <v/>
      </c>
      <c r="F1425" s="161" t="str">
        <f ca="1">IF(ISERROR($S1425),"",OFFSET('Smelter Reference List'!$E$4,$S1425-4,0))</f>
        <v/>
      </c>
      <c r="G1425" s="161" t="str">
        <f ca="1">IF(C1425=$U$4,"Enter smelter details", IF(ISERROR($S1425),"",OFFSET('Smelter Reference List'!$F$4,$S1425-4,0)))</f>
        <v/>
      </c>
      <c r="H1425" s="247" t="str">
        <f ca="1">IF(ISERROR($S1425),"",OFFSET('Smelter Reference List'!$G$4,$S1425-4,0))</f>
        <v/>
      </c>
      <c r="I1425" s="248" t="str">
        <f ca="1">IF(ISERROR($S1425),"",OFFSET('Smelter Reference List'!$H$4,$S1425-4,0))</f>
        <v/>
      </c>
      <c r="J1425" s="248" t="str">
        <f ca="1">IF(ISERROR($S1425),"",OFFSET('Smelter Reference List'!$I$4,$S1425-4,0))</f>
        <v/>
      </c>
      <c r="K1425" s="245"/>
      <c r="L1425" s="245"/>
      <c r="M1425" s="245"/>
      <c r="N1425" s="245"/>
      <c r="O1425" s="245"/>
      <c r="P1425" s="245"/>
      <c r="Q1425" s="246"/>
      <c r="R1425" s="233"/>
      <c r="S1425" s="234" t="e">
        <f>IF(C1425="",NA(),MATCH($B1425&amp;$C1425,'Smelter Reference List'!$J:$J,0))</f>
        <v>#N/A</v>
      </c>
      <c r="T1425" s="235"/>
      <c r="U1425" s="235">
        <f t="shared" ca="1" si="44"/>
        <v>0</v>
      </c>
      <c r="V1425" s="235"/>
      <c r="W1425" s="235"/>
      <c r="Y1425" s="228" t="str">
        <f t="shared" si="45"/>
        <v/>
      </c>
    </row>
    <row r="1426" spans="1:25" s="228" customFormat="1" ht="20.25">
      <c r="A1426" s="257"/>
      <c r="B1426" s="232" t="str">
        <f>IF(LEN(A1426)=0,"",INDEX('Smelter Reference List'!$A:$A,MATCH($A1426,'Smelter Reference List'!$E:$E,0)))</f>
        <v/>
      </c>
      <c r="C1426" s="297" t="str">
        <f>IF(LEN(A1426)=0,"",INDEX('Smelter Reference List'!$C:$C,MATCH($A1426,'Smelter Reference List'!$E:$E,0)))</f>
        <v/>
      </c>
      <c r="D1426" s="161" t="str">
        <f ca="1">IF(ISERROR($S1426),"",OFFSET('Smelter Reference List'!$C$4,$S1426-4,0)&amp;"")</f>
        <v/>
      </c>
      <c r="E1426" s="161" t="str">
        <f ca="1">IF(ISERROR($S1426),"",OFFSET('Smelter Reference List'!$D$4,$S1426-4,0)&amp;"")</f>
        <v/>
      </c>
      <c r="F1426" s="161" t="str">
        <f ca="1">IF(ISERROR($S1426),"",OFFSET('Smelter Reference List'!$E$4,$S1426-4,0))</f>
        <v/>
      </c>
      <c r="G1426" s="161" t="str">
        <f ca="1">IF(C1426=$U$4,"Enter smelter details", IF(ISERROR($S1426),"",OFFSET('Smelter Reference List'!$F$4,$S1426-4,0)))</f>
        <v/>
      </c>
      <c r="H1426" s="247" t="str">
        <f ca="1">IF(ISERROR($S1426),"",OFFSET('Smelter Reference List'!$G$4,$S1426-4,0))</f>
        <v/>
      </c>
      <c r="I1426" s="248" t="str">
        <f ca="1">IF(ISERROR($S1426),"",OFFSET('Smelter Reference List'!$H$4,$S1426-4,0))</f>
        <v/>
      </c>
      <c r="J1426" s="248" t="str">
        <f ca="1">IF(ISERROR($S1426),"",OFFSET('Smelter Reference List'!$I$4,$S1426-4,0))</f>
        <v/>
      </c>
      <c r="K1426" s="245"/>
      <c r="L1426" s="245"/>
      <c r="M1426" s="245"/>
      <c r="N1426" s="245"/>
      <c r="O1426" s="245"/>
      <c r="P1426" s="245"/>
      <c r="Q1426" s="246"/>
      <c r="R1426" s="233"/>
      <c r="S1426" s="234" t="e">
        <f>IF(C1426="",NA(),MATCH($B1426&amp;$C1426,'Smelter Reference List'!$J:$J,0))</f>
        <v>#N/A</v>
      </c>
      <c r="T1426" s="235"/>
      <c r="U1426" s="235">
        <f t="shared" ca="1" si="44"/>
        <v>0</v>
      </c>
      <c r="V1426" s="235"/>
      <c r="W1426" s="235"/>
      <c r="Y1426" s="228" t="str">
        <f t="shared" si="45"/>
        <v/>
      </c>
    </row>
    <row r="1427" spans="1:25" s="228" customFormat="1" ht="20.25">
      <c r="A1427" s="257"/>
      <c r="B1427" s="232" t="str">
        <f>IF(LEN(A1427)=0,"",INDEX('Smelter Reference List'!$A:$A,MATCH($A1427,'Smelter Reference List'!$E:$E,0)))</f>
        <v/>
      </c>
      <c r="C1427" s="297" t="str">
        <f>IF(LEN(A1427)=0,"",INDEX('Smelter Reference List'!$C:$C,MATCH($A1427,'Smelter Reference List'!$E:$E,0)))</f>
        <v/>
      </c>
      <c r="D1427" s="161" t="str">
        <f ca="1">IF(ISERROR($S1427),"",OFFSET('Smelter Reference List'!$C$4,$S1427-4,0)&amp;"")</f>
        <v/>
      </c>
      <c r="E1427" s="161" t="str">
        <f ca="1">IF(ISERROR($S1427),"",OFFSET('Smelter Reference List'!$D$4,$S1427-4,0)&amp;"")</f>
        <v/>
      </c>
      <c r="F1427" s="161" t="str">
        <f ca="1">IF(ISERROR($S1427),"",OFFSET('Smelter Reference List'!$E$4,$S1427-4,0))</f>
        <v/>
      </c>
      <c r="G1427" s="161" t="str">
        <f ca="1">IF(C1427=$U$4,"Enter smelter details", IF(ISERROR($S1427),"",OFFSET('Smelter Reference List'!$F$4,$S1427-4,0)))</f>
        <v/>
      </c>
      <c r="H1427" s="247" t="str">
        <f ca="1">IF(ISERROR($S1427),"",OFFSET('Smelter Reference List'!$G$4,$S1427-4,0))</f>
        <v/>
      </c>
      <c r="I1427" s="248" t="str">
        <f ca="1">IF(ISERROR($S1427),"",OFFSET('Smelter Reference List'!$H$4,$S1427-4,0))</f>
        <v/>
      </c>
      <c r="J1427" s="248" t="str">
        <f ca="1">IF(ISERROR($S1427),"",OFFSET('Smelter Reference List'!$I$4,$S1427-4,0))</f>
        <v/>
      </c>
      <c r="K1427" s="245"/>
      <c r="L1427" s="245"/>
      <c r="M1427" s="245"/>
      <c r="N1427" s="245"/>
      <c r="O1427" s="245"/>
      <c r="P1427" s="245"/>
      <c r="Q1427" s="246"/>
      <c r="R1427" s="233"/>
      <c r="S1427" s="234" t="e">
        <f>IF(C1427="",NA(),MATCH($B1427&amp;$C1427,'Smelter Reference List'!$J:$J,0))</f>
        <v>#N/A</v>
      </c>
      <c r="T1427" s="235"/>
      <c r="U1427" s="235">
        <f t="shared" ca="1" si="44"/>
        <v>0</v>
      </c>
      <c r="V1427" s="235"/>
      <c r="W1427" s="235"/>
      <c r="Y1427" s="228" t="str">
        <f t="shared" si="45"/>
        <v/>
      </c>
    </row>
    <row r="1428" spans="1:25" s="228" customFormat="1" ht="20.25">
      <c r="A1428" s="257"/>
      <c r="B1428" s="232" t="str">
        <f>IF(LEN(A1428)=0,"",INDEX('Smelter Reference List'!$A:$A,MATCH($A1428,'Smelter Reference List'!$E:$E,0)))</f>
        <v/>
      </c>
      <c r="C1428" s="297" t="str">
        <f>IF(LEN(A1428)=0,"",INDEX('Smelter Reference List'!$C:$C,MATCH($A1428,'Smelter Reference List'!$E:$E,0)))</f>
        <v/>
      </c>
      <c r="D1428" s="161" t="str">
        <f ca="1">IF(ISERROR($S1428),"",OFFSET('Smelter Reference List'!$C$4,$S1428-4,0)&amp;"")</f>
        <v/>
      </c>
      <c r="E1428" s="161" t="str">
        <f ca="1">IF(ISERROR($S1428),"",OFFSET('Smelter Reference List'!$D$4,$S1428-4,0)&amp;"")</f>
        <v/>
      </c>
      <c r="F1428" s="161" t="str">
        <f ca="1">IF(ISERROR($S1428),"",OFFSET('Smelter Reference List'!$E$4,$S1428-4,0))</f>
        <v/>
      </c>
      <c r="G1428" s="161" t="str">
        <f ca="1">IF(C1428=$U$4,"Enter smelter details", IF(ISERROR($S1428),"",OFFSET('Smelter Reference List'!$F$4,$S1428-4,0)))</f>
        <v/>
      </c>
      <c r="H1428" s="247" t="str">
        <f ca="1">IF(ISERROR($S1428),"",OFFSET('Smelter Reference List'!$G$4,$S1428-4,0))</f>
        <v/>
      </c>
      <c r="I1428" s="248" t="str">
        <f ca="1">IF(ISERROR($S1428),"",OFFSET('Smelter Reference List'!$H$4,$S1428-4,0))</f>
        <v/>
      </c>
      <c r="J1428" s="248" t="str">
        <f ca="1">IF(ISERROR($S1428),"",OFFSET('Smelter Reference List'!$I$4,$S1428-4,0))</f>
        <v/>
      </c>
      <c r="K1428" s="245"/>
      <c r="L1428" s="245"/>
      <c r="M1428" s="245"/>
      <c r="N1428" s="245"/>
      <c r="O1428" s="245"/>
      <c r="P1428" s="245"/>
      <c r="Q1428" s="246"/>
      <c r="R1428" s="233"/>
      <c r="S1428" s="234" t="e">
        <f>IF(C1428="",NA(),MATCH($B1428&amp;$C1428,'Smelter Reference List'!$J:$J,0))</f>
        <v>#N/A</v>
      </c>
      <c r="T1428" s="235"/>
      <c r="U1428" s="235">
        <f t="shared" ca="1" si="44"/>
        <v>0</v>
      </c>
      <c r="V1428" s="235"/>
      <c r="W1428" s="235"/>
      <c r="Y1428" s="228" t="str">
        <f t="shared" si="45"/>
        <v/>
      </c>
    </row>
    <row r="1429" spans="1:25" s="228" customFormat="1" ht="20.25">
      <c r="A1429" s="257"/>
      <c r="B1429" s="232" t="str">
        <f>IF(LEN(A1429)=0,"",INDEX('Smelter Reference List'!$A:$A,MATCH($A1429,'Smelter Reference List'!$E:$E,0)))</f>
        <v/>
      </c>
      <c r="C1429" s="297" t="str">
        <f>IF(LEN(A1429)=0,"",INDEX('Smelter Reference List'!$C:$C,MATCH($A1429,'Smelter Reference List'!$E:$E,0)))</f>
        <v/>
      </c>
      <c r="D1429" s="161" t="str">
        <f ca="1">IF(ISERROR($S1429),"",OFFSET('Smelter Reference List'!$C$4,$S1429-4,0)&amp;"")</f>
        <v/>
      </c>
      <c r="E1429" s="161" t="str">
        <f ca="1">IF(ISERROR($S1429),"",OFFSET('Smelter Reference List'!$D$4,$S1429-4,0)&amp;"")</f>
        <v/>
      </c>
      <c r="F1429" s="161" t="str">
        <f ca="1">IF(ISERROR($S1429),"",OFFSET('Smelter Reference List'!$E$4,$S1429-4,0))</f>
        <v/>
      </c>
      <c r="G1429" s="161" t="str">
        <f ca="1">IF(C1429=$U$4,"Enter smelter details", IF(ISERROR($S1429),"",OFFSET('Smelter Reference List'!$F$4,$S1429-4,0)))</f>
        <v/>
      </c>
      <c r="H1429" s="247" t="str">
        <f ca="1">IF(ISERROR($S1429),"",OFFSET('Smelter Reference List'!$G$4,$S1429-4,0))</f>
        <v/>
      </c>
      <c r="I1429" s="248" t="str">
        <f ca="1">IF(ISERROR($S1429),"",OFFSET('Smelter Reference List'!$H$4,$S1429-4,0))</f>
        <v/>
      </c>
      <c r="J1429" s="248" t="str">
        <f ca="1">IF(ISERROR($S1429),"",OFFSET('Smelter Reference List'!$I$4,$S1429-4,0))</f>
        <v/>
      </c>
      <c r="K1429" s="245"/>
      <c r="L1429" s="245"/>
      <c r="M1429" s="245"/>
      <c r="N1429" s="245"/>
      <c r="O1429" s="245"/>
      <c r="P1429" s="245"/>
      <c r="Q1429" s="246"/>
      <c r="R1429" s="233"/>
      <c r="S1429" s="234" t="e">
        <f>IF(C1429="",NA(),MATCH($B1429&amp;$C1429,'Smelter Reference List'!$J:$J,0))</f>
        <v>#N/A</v>
      </c>
      <c r="T1429" s="235"/>
      <c r="U1429" s="235">
        <f t="shared" ca="1" si="44"/>
        <v>0</v>
      </c>
      <c r="V1429" s="235"/>
      <c r="W1429" s="235"/>
      <c r="Y1429" s="228" t="str">
        <f t="shared" si="45"/>
        <v/>
      </c>
    </row>
    <row r="1430" spans="1:25" s="228" customFormat="1" ht="20.25">
      <c r="A1430" s="257"/>
      <c r="B1430" s="232" t="str">
        <f>IF(LEN(A1430)=0,"",INDEX('Smelter Reference List'!$A:$A,MATCH($A1430,'Smelter Reference List'!$E:$E,0)))</f>
        <v/>
      </c>
      <c r="C1430" s="297" t="str">
        <f>IF(LEN(A1430)=0,"",INDEX('Smelter Reference List'!$C:$C,MATCH($A1430,'Smelter Reference List'!$E:$E,0)))</f>
        <v/>
      </c>
      <c r="D1430" s="161" t="str">
        <f ca="1">IF(ISERROR($S1430),"",OFFSET('Smelter Reference List'!$C$4,$S1430-4,0)&amp;"")</f>
        <v/>
      </c>
      <c r="E1430" s="161" t="str">
        <f ca="1">IF(ISERROR($S1430),"",OFFSET('Smelter Reference List'!$D$4,$S1430-4,0)&amp;"")</f>
        <v/>
      </c>
      <c r="F1430" s="161" t="str">
        <f ca="1">IF(ISERROR($S1430),"",OFFSET('Smelter Reference List'!$E$4,$S1430-4,0))</f>
        <v/>
      </c>
      <c r="G1430" s="161" t="str">
        <f ca="1">IF(C1430=$U$4,"Enter smelter details", IF(ISERROR($S1430),"",OFFSET('Smelter Reference List'!$F$4,$S1430-4,0)))</f>
        <v/>
      </c>
      <c r="H1430" s="247" t="str">
        <f ca="1">IF(ISERROR($S1430),"",OFFSET('Smelter Reference List'!$G$4,$S1430-4,0))</f>
        <v/>
      </c>
      <c r="I1430" s="248" t="str">
        <f ca="1">IF(ISERROR($S1430),"",OFFSET('Smelter Reference List'!$H$4,$S1430-4,0))</f>
        <v/>
      </c>
      <c r="J1430" s="248" t="str">
        <f ca="1">IF(ISERROR($S1430),"",OFFSET('Smelter Reference List'!$I$4,$S1430-4,0))</f>
        <v/>
      </c>
      <c r="K1430" s="245"/>
      <c r="L1430" s="245"/>
      <c r="M1430" s="245"/>
      <c r="N1430" s="245"/>
      <c r="O1430" s="245"/>
      <c r="P1430" s="245"/>
      <c r="Q1430" s="246"/>
      <c r="R1430" s="233"/>
      <c r="S1430" s="234" t="e">
        <f>IF(C1430="",NA(),MATCH($B1430&amp;$C1430,'Smelter Reference List'!$J:$J,0))</f>
        <v>#N/A</v>
      </c>
      <c r="T1430" s="235"/>
      <c r="U1430" s="235">
        <f t="shared" ca="1" si="44"/>
        <v>0</v>
      </c>
      <c r="V1430" s="235"/>
      <c r="W1430" s="235"/>
      <c r="Y1430" s="228" t="str">
        <f t="shared" si="45"/>
        <v/>
      </c>
    </row>
    <row r="1431" spans="1:25" s="228" customFormat="1" ht="20.25">
      <c r="A1431" s="257"/>
      <c r="B1431" s="232" t="str">
        <f>IF(LEN(A1431)=0,"",INDEX('Smelter Reference List'!$A:$A,MATCH($A1431,'Smelter Reference List'!$E:$E,0)))</f>
        <v/>
      </c>
      <c r="C1431" s="297" t="str">
        <f>IF(LEN(A1431)=0,"",INDEX('Smelter Reference List'!$C:$C,MATCH($A1431,'Smelter Reference List'!$E:$E,0)))</f>
        <v/>
      </c>
      <c r="D1431" s="161" t="str">
        <f ca="1">IF(ISERROR($S1431),"",OFFSET('Smelter Reference List'!$C$4,$S1431-4,0)&amp;"")</f>
        <v/>
      </c>
      <c r="E1431" s="161" t="str">
        <f ca="1">IF(ISERROR($S1431),"",OFFSET('Smelter Reference List'!$D$4,$S1431-4,0)&amp;"")</f>
        <v/>
      </c>
      <c r="F1431" s="161" t="str">
        <f ca="1">IF(ISERROR($S1431),"",OFFSET('Smelter Reference List'!$E$4,$S1431-4,0))</f>
        <v/>
      </c>
      <c r="G1431" s="161" t="str">
        <f ca="1">IF(C1431=$U$4,"Enter smelter details", IF(ISERROR($S1431),"",OFFSET('Smelter Reference List'!$F$4,$S1431-4,0)))</f>
        <v/>
      </c>
      <c r="H1431" s="247" t="str">
        <f ca="1">IF(ISERROR($S1431),"",OFFSET('Smelter Reference List'!$G$4,$S1431-4,0))</f>
        <v/>
      </c>
      <c r="I1431" s="248" t="str">
        <f ca="1">IF(ISERROR($S1431),"",OFFSET('Smelter Reference List'!$H$4,$S1431-4,0))</f>
        <v/>
      </c>
      <c r="J1431" s="248" t="str">
        <f ca="1">IF(ISERROR($S1431),"",OFFSET('Smelter Reference List'!$I$4,$S1431-4,0))</f>
        <v/>
      </c>
      <c r="K1431" s="245"/>
      <c r="L1431" s="245"/>
      <c r="M1431" s="245"/>
      <c r="N1431" s="245"/>
      <c r="O1431" s="245"/>
      <c r="P1431" s="245"/>
      <c r="Q1431" s="246"/>
      <c r="R1431" s="233"/>
      <c r="S1431" s="234" t="e">
        <f>IF(C1431="",NA(),MATCH($B1431&amp;$C1431,'Smelter Reference List'!$J:$J,0))</f>
        <v>#N/A</v>
      </c>
      <c r="T1431" s="235"/>
      <c r="U1431" s="235">
        <f t="shared" ca="1" si="44"/>
        <v>0</v>
      </c>
      <c r="V1431" s="235"/>
      <c r="W1431" s="235"/>
      <c r="Y1431" s="228" t="str">
        <f t="shared" si="45"/>
        <v/>
      </c>
    </row>
    <row r="1432" spans="1:25" s="228" customFormat="1" ht="20.25">
      <c r="A1432" s="257"/>
      <c r="B1432" s="232" t="str">
        <f>IF(LEN(A1432)=0,"",INDEX('Smelter Reference List'!$A:$A,MATCH($A1432,'Smelter Reference List'!$E:$E,0)))</f>
        <v/>
      </c>
      <c r="C1432" s="297" t="str">
        <f>IF(LEN(A1432)=0,"",INDEX('Smelter Reference List'!$C:$C,MATCH($A1432,'Smelter Reference List'!$E:$E,0)))</f>
        <v/>
      </c>
      <c r="D1432" s="161" t="str">
        <f ca="1">IF(ISERROR($S1432),"",OFFSET('Smelter Reference List'!$C$4,$S1432-4,0)&amp;"")</f>
        <v/>
      </c>
      <c r="E1432" s="161" t="str">
        <f ca="1">IF(ISERROR($S1432),"",OFFSET('Smelter Reference List'!$D$4,$S1432-4,0)&amp;"")</f>
        <v/>
      </c>
      <c r="F1432" s="161" t="str">
        <f ca="1">IF(ISERROR($S1432),"",OFFSET('Smelter Reference List'!$E$4,$S1432-4,0))</f>
        <v/>
      </c>
      <c r="G1432" s="161" t="str">
        <f ca="1">IF(C1432=$U$4,"Enter smelter details", IF(ISERROR($S1432),"",OFFSET('Smelter Reference List'!$F$4,$S1432-4,0)))</f>
        <v/>
      </c>
      <c r="H1432" s="247" t="str">
        <f ca="1">IF(ISERROR($S1432),"",OFFSET('Smelter Reference List'!$G$4,$S1432-4,0))</f>
        <v/>
      </c>
      <c r="I1432" s="248" t="str">
        <f ca="1">IF(ISERROR($S1432),"",OFFSET('Smelter Reference List'!$H$4,$S1432-4,0))</f>
        <v/>
      </c>
      <c r="J1432" s="248" t="str">
        <f ca="1">IF(ISERROR($S1432),"",OFFSET('Smelter Reference List'!$I$4,$S1432-4,0))</f>
        <v/>
      </c>
      <c r="K1432" s="245"/>
      <c r="L1432" s="245"/>
      <c r="M1432" s="245"/>
      <c r="N1432" s="245"/>
      <c r="O1432" s="245"/>
      <c r="P1432" s="245"/>
      <c r="Q1432" s="246"/>
      <c r="R1432" s="233"/>
      <c r="S1432" s="234" t="e">
        <f>IF(C1432="",NA(),MATCH($B1432&amp;$C1432,'Smelter Reference List'!$J:$J,0))</f>
        <v>#N/A</v>
      </c>
      <c r="T1432" s="235"/>
      <c r="U1432" s="235">
        <f t="shared" ref="U1432:U1495" ca="1" si="46">IF(AND(C1432="Smelter not listed",OR(LEN(D1432)=0,LEN(E1432)=0)),1,0)</f>
        <v>0</v>
      </c>
      <c r="V1432" s="235"/>
      <c r="W1432" s="235"/>
      <c r="Y1432" s="228" t="str">
        <f t="shared" ref="Y1432:Y1495" si="47">B1432&amp;C1432</f>
        <v/>
      </c>
    </row>
    <row r="1433" spans="1:25" s="228" customFormat="1" ht="20.25">
      <c r="A1433" s="257"/>
      <c r="B1433" s="232" t="str">
        <f>IF(LEN(A1433)=0,"",INDEX('Smelter Reference List'!$A:$A,MATCH($A1433,'Smelter Reference List'!$E:$E,0)))</f>
        <v/>
      </c>
      <c r="C1433" s="297" t="str">
        <f>IF(LEN(A1433)=0,"",INDEX('Smelter Reference List'!$C:$C,MATCH($A1433,'Smelter Reference List'!$E:$E,0)))</f>
        <v/>
      </c>
      <c r="D1433" s="161" t="str">
        <f ca="1">IF(ISERROR($S1433),"",OFFSET('Smelter Reference List'!$C$4,$S1433-4,0)&amp;"")</f>
        <v/>
      </c>
      <c r="E1433" s="161" t="str">
        <f ca="1">IF(ISERROR($S1433),"",OFFSET('Smelter Reference List'!$D$4,$S1433-4,0)&amp;"")</f>
        <v/>
      </c>
      <c r="F1433" s="161" t="str">
        <f ca="1">IF(ISERROR($S1433),"",OFFSET('Smelter Reference List'!$E$4,$S1433-4,0))</f>
        <v/>
      </c>
      <c r="G1433" s="161" t="str">
        <f ca="1">IF(C1433=$U$4,"Enter smelter details", IF(ISERROR($S1433),"",OFFSET('Smelter Reference List'!$F$4,$S1433-4,0)))</f>
        <v/>
      </c>
      <c r="H1433" s="247" t="str">
        <f ca="1">IF(ISERROR($S1433),"",OFFSET('Smelter Reference List'!$G$4,$S1433-4,0))</f>
        <v/>
      </c>
      <c r="I1433" s="248" t="str">
        <f ca="1">IF(ISERROR($S1433),"",OFFSET('Smelter Reference List'!$H$4,$S1433-4,0))</f>
        <v/>
      </c>
      <c r="J1433" s="248" t="str">
        <f ca="1">IF(ISERROR($S1433),"",OFFSET('Smelter Reference List'!$I$4,$S1433-4,0))</f>
        <v/>
      </c>
      <c r="K1433" s="245"/>
      <c r="L1433" s="245"/>
      <c r="M1433" s="245"/>
      <c r="N1433" s="245"/>
      <c r="O1433" s="245"/>
      <c r="P1433" s="245"/>
      <c r="Q1433" s="246"/>
      <c r="R1433" s="233"/>
      <c r="S1433" s="234" t="e">
        <f>IF(C1433="",NA(),MATCH($B1433&amp;$C1433,'Smelter Reference List'!$J:$J,0))</f>
        <v>#N/A</v>
      </c>
      <c r="T1433" s="235"/>
      <c r="U1433" s="235">
        <f t="shared" ca="1" si="46"/>
        <v>0</v>
      </c>
      <c r="V1433" s="235"/>
      <c r="W1433" s="235"/>
      <c r="Y1433" s="228" t="str">
        <f t="shared" si="47"/>
        <v/>
      </c>
    </row>
    <row r="1434" spans="1:25" s="228" customFormat="1" ht="20.25">
      <c r="A1434" s="257"/>
      <c r="B1434" s="232" t="str">
        <f>IF(LEN(A1434)=0,"",INDEX('Smelter Reference List'!$A:$A,MATCH($A1434,'Smelter Reference List'!$E:$E,0)))</f>
        <v/>
      </c>
      <c r="C1434" s="297" t="str">
        <f>IF(LEN(A1434)=0,"",INDEX('Smelter Reference List'!$C:$C,MATCH($A1434,'Smelter Reference List'!$E:$E,0)))</f>
        <v/>
      </c>
      <c r="D1434" s="161" t="str">
        <f ca="1">IF(ISERROR($S1434),"",OFFSET('Smelter Reference List'!$C$4,$S1434-4,0)&amp;"")</f>
        <v/>
      </c>
      <c r="E1434" s="161" t="str">
        <f ca="1">IF(ISERROR($S1434),"",OFFSET('Smelter Reference List'!$D$4,$S1434-4,0)&amp;"")</f>
        <v/>
      </c>
      <c r="F1434" s="161" t="str">
        <f ca="1">IF(ISERROR($S1434),"",OFFSET('Smelter Reference List'!$E$4,$S1434-4,0))</f>
        <v/>
      </c>
      <c r="G1434" s="161" t="str">
        <f ca="1">IF(C1434=$U$4,"Enter smelter details", IF(ISERROR($S1434),"",OFFSET('Smelter Reference List'!$F$4,$S1434-4,0)))</f>
        <v/>
      </c>
      <c r="H1434" s="247" t="str">
        <f ca="1">IF(ISERROR($S1434),"",OFFSET('Smelter Reference List'!$G$4,$S1434-4,0))</f>
        <v/>
      </c>
      <c r="I1434" s="248" t="str">
        <f ca="1">IF(ISERROR($S1434),"",OFFSET('Smelter Reference List'!$H$4,$S1434-4,0))</f>
        <v/>
      </c>
      <c r="J1434" s="248" t="str">
        <f ca="1">IF(ISERROR($S1434),"",OFFSET('Smelter Reference List'!$I$4,$S1434-4,0))</f>
        <v/>
      </c>
      <c r="K1434" s="245"/>
      <c r="L1434" s="245"/>
      <c r="M1434" s="245"/>
      <c r="N1434" s="245"/>
      <c r="O1434" s="245"/>
      <c r="P1434" s="245"/>
      <c r="Q1434" s="246"/>
      <c r="R1434" s="233"/>
      <c r="S1434" s="234" t="e">
        <f>IF(C1434="",NA(),MATCH($B1434&amp;$C1434,'Smelter Reference List'!$J:$J,0))</f>
        <v>#N/A</v>
      </c>
      <c r="T1434" s="235"/>
      <c r="U1434" s="235">
        <f t="shared" ca="1" si="46"/>
        <v>0</v>
      </c>
      <c r="V1434" s="235"/>
      <c r="W1434" s="235"/>
      <c r="Y1434" s="228" t="str">
        <f t="shared" si="47"/>
        <v/>
      </c>
    </row>
    <row r="1435" spans="1:25" s="228" customFormat="1" ht="20.25">
      <c r="A1435" s="257"/>
      <c r="B1435" s="232" t="str">
        <f>IF(LEN(A1435)=0,"",INDEX('Smelter Reference List'!$A:$A,MATCH($A1435,'Smelter Reference List'!$E:$E,0)))</f>
        <v/>
      </c>
      <c r="C1435" s="297" t="str">
        <f>IF(LEN(A1435)=0,"",INDEX('Smelter Reference List'!$C:$C,MATCH($A1435,'Smelter Reference List'!$E:$E,0)))</f>
        <v/>
      </c>
      <c r="D1435" s="161" t="str">
        <f ca="1">IF(ISERROR($S1435),"",OFFSET('Smelter Reference List'!$C$4,$S1435-4,0)&amp;"")</f>
        <v/>
      </c>
      <c r="E1435" s="161" t="str">
        <f ca="1">IF(ISERROR($S1435),"",OFFSET('Smelter Reference List'!$D$4,$S1435-4,0)&amp;"")</f>
        <v/>
      </c>
      <c r="F1435" s="161" t="str">
        <f ca="1">IF(ISERROR($S1435),"",OFFSET('Smelter Reference List'!$E$4,$S1435-4,0))</f>
        <v/>
      </c>
      <c r="G1435" s="161" t="str">
        <f ca="1">IF(C1435=$U$4,"Enter smelter details", IF(ISERROR($S1435),"",OFFSET('Smelter Reference List'!$F$4,$S1435-4,0)))</f>
        <v/>
      </c>
      <c r="H1435" s="247" t="str">
        <f ca="1">IF(ISERROR($S1435),"",OFFSET('Smelter Reference List'!$G$4,$S1435-4,0))</f>
        <v/>
      </c>
      <c r="I1435" s="248" t="str">
        <f ca="1">IF(ISERROR($S1435),"",OFFSET('Smelter Reference List'!$H$4,$S1435-4,0))</f>
        <v/>
      </c>
      <c r="J1435" s="248" t="str">
        <f ca="1">IF(ISERROR($S1435),"",OFFSET('Smelter Reference List'!$I$4,$S1435-4,0))</f>
        <v/>
      </c>
      <c r="K1435" s="245"/>
      <c r="L1435" s="245"/>
      <c r="M1435" s="245"/>
      <c r="N1435" s="245"/>
      <c r="O1435" s="245"/>
      <c r="P1435" s="245"/>
      <c r="Q1435" s="246"/>
      <c r="R1435" s="233"/>
      <c r="S1435" s="234" t="e">
        <f>IF(C1435="",NA(),MATCH($B1435&amp;$C1435,'Smelter Reference List'!$J:$J,0))</f>
        <v>#N/A</v>
      </c>
      <c r="T1435" s="235"/>
      <c r="U1435" s="235">
        <f t="shared" ca="1" si="46"/>
        <v>0</v>
      </c>
      <c r="V1435" s="235"/>
      <c r="W1435" s="235"/>
      <c r="Y1435" s="228" t="str">
        <f t="shared" si="47"/>
        <v/>
      </c>
    </row>
    <row r="1436" spans="1:25" s="228" customFormat="1" ht="20.25">
      <c r="A1436" s="257"/>
      <c r="B1436" s="232" t="str">
        <f>IF(LEN(A1436)=0,"",INDEX('Smelter Reference List'!$A:$A,MATCH($A1436,'Smelter Reference List'!$E:$E,0)))</f>
        <v/>
      </c>
      <c r="C1436" s="297" t="str">
        <f>IF(LEN(A1436)=0,"",INDEX('Smelter Reference List'!$C:$C,MATCH($A1436,'Smelter Reference List'!$E:$E,0)))</f>
        <v/>
      </c>
      <c r="D1436" s="161" t="str">
        <f ca="1">IF(ISERROR($S1436),"",OFFSET('Smelter Reference List'!$C$4,$S1436-4,0)&amp;"")</f>
        <v/>
      </c>
      <c r="E1436" s="161" t="str">
        <f ca="1">IF(ISERROR($S1436),"",OFFSET('Smelter Reference List'!$D$4,$S1436-4,0)&amp;"")</f>
        <v/>
      </c>
      <c r="F1436" s="161" t="str">
        <f ca="1">IF(ISERROR($S1436),"",OFFSET('Smelter Reference List'!$E$4,$S1436-4,0))</f>
        <v/>
      </c>
      <c r="G1436" s="161" t="str">
        <f ca="1">IF(C1436=$U$4,"Enter smelter details", IF(ISERROR($S1436),"",OFFSET('Smelter Reference List'!$F$4,$S1436-4,0)))</f>
        <v/>
      </c>
      <c r="H1436" s="247" t="str">
        <f ca="1">IF(ISERROR($S1436),"",OFFSET('Smelter Reference List'!$G$4,$S1436-4,0))</f>
        <v/>
      </c>
      <c r="I1436" s="248" t="str">
        <f ca="1">IF(ISERROR($S1436),"",OFFSET('Smelter Reference List'!$H$4,$S1436-4,0))</f>
        <v/>
      </c>
      <c r="J1436" s="248" t="str">
        <f ca="1">IF(ISERROR($S1436),"",OFFSET('Smelter Reference List'!$I$4,$S1436-4,0))</f>
        <v/>
      </c>
      <c r="K1436" s="245"/>
      <c r="L1436" s="245"/>
      <c r="M1436" s="245"/>
      <c r="N1436" s="245"/>
      <c r="O1436" s="245"/>
      <c r="P1436" s="245"/>
      <c r="Q1436" s="246"/>
      <c r="R1436" s="233"/>
      <c r="S1436" s="234" t="e">
        <f>IF(C1436="",NA(),MATCH($B1436&amp;$C1436,'Smelter Reference List'!$J:$J,0))</f>
        <v>#N/A</v>
      </c>
      <c r="T1436" s="235"/>
      <c r="U1436" s="235">
        <f t="shared" ca="1" si="46"/>
        <v>0</v>
      </c>
      <c r="V1436" s="235"/>
      <c r="W1436" s="235"/>
      <c r="Y1436" s="228" t="str">
        <f t="shared" si="47"/>
        <v/>
      </c>
    </row>
    <row r="1437" spans="1:25" s="228" customFormat="1" ht="20.25">
      <c r="A1437" s="257"/>
      <c r="B1437" s="232" t="str">
        <f>IF(LEN(A1437)=0,"",INDEX('Smelter Reference List'!$A:$A,MATCH($A1437,'Smelter Reference List'!$E:$E,0)))</f>
        <v/>
      </c>
      <c r="C1437" s="297" t="str">
        <f>IF(LEN(A1437)=0,"",INDEX('Smelter Reference List'!$C:$C,MATCH($A1437,'Smelter Reference List'!$E:$E,0)))</f>
        <v/>
      </c>
      <c r="D1437" s="161" t="str">
        <f ca="1">IF(ISERROR($S1437),"",OFFSET('Smelter Reference List'!$C$4,$S1437-4,0)&amp;"")</f>
        <v/>
      </c>
      <c r="E1437" s="161" t="str">
        <f ca="1">IF(ISERROR($S1437),"",OFFSET('Smelter Reference List'!$D$4,$S1437-4,0)&amp;"")</f>
        <v/>
      </c>
      <c r="F1437" s="161" t="str">
        <f ca="1">IF(ISERROR($S1437),"",OFFSET('Smelter Reference List'!$E$4,$S1437-4,0))</f>
        <v/>
      </c>
      <c r="G1437" s="161" t="str">
        <f ca="1">IF(C1437=$U$4,"Enter smelter details", IF(ISERROR($S1437),"",OFFSET('Smelter Reference List'!$F$4,$S1437-4,0)))</f>
        <v/>
      </c>
      <c r="H1437" s="247" t="str">
        <f ca="1">IF(ISERROR($S1437),"",OFFSET('Smelter Reference List'!$G$4,$S1437-4,0))</f>
        <v/>
      </c>
      <c r="I1437" s="248" t="str">
        <f ca="1">IF(ISERROR($S1437),"",OFFSET('Smelter Reference List'!$H$4,$S1437-4,0))</f>
        <v/>
      </c>
      <c r="J1437" s="248" t="str">
        <f ca="1">IF(ISERROR($S1437),"",OFFSET('Smelter Reference List'!$I$4,$S1437-4,0))</f>
        <v/>
      </c>
      <c r="K1437" s="245"/>
      <c r="L1437" s="245"/>
      <c r="M1437" s="245"/>
      <c r="N1437" s="245"/>
      <c r="O1437" s="245"/>
      <c r="P1437" s="245"/>
      <c r="Q1437" s="246"/>
      <c r="R1437" s="233"/>
      <c r="S1437" s="234" t="e">
        <f>IF(C1437="",NA(),MATCH($B1437&amp;$C1437,'Smelter Reference List'!$J:$J,0))</f>
        <v>#N/A</v>
      </c>
      <c r="T1437" s="235"/>
      <c r="U1437" s="235">
        <f t="shared" ca="1" si="46"/>
        <v>0</v>
      </c>
      <c r="V1437" s="235"/>
      <c r="W1437" s="235"/>
      <c r="Y1437" s="228" t="str">
        <f t="shared" si="47"/>
        <v/>
      </c>
    </row>
    <row r="1438" spans="1:25" s="228" customFormat="1" ht="20.25">
      <c r="A1438" s="257"/>
      <c r="B1438" s="232" t="str">
        <f>IF(LEN(A1438)=0,"",INDEX('Smelter Reference List'!$A:$A,MATCH($A1438,'Smelter Reference List'!$E:$E,0)))</f>
        <v/>
      </c>
      <c r="C1438" s="297" t="str">
        <f>IF(LEN(A1438)=0,"",INDEX('Smelter Reference List'!$C:$C,MATCH($A1438,'Smelter Reference List'!$E:$E,0)))</f>
        <v/>
      </c>
      <c r="D1438" s="161" t="str">
        <f ca="1">IF(ISERROR($S1438),"",OFFSET('Smelter Reference List'!$C$4,$S1438-4,0)&amp;"")</f>
        <v/>
      </c>
      <c r="E1438" s="161" t="str">
        <f ca="1">IF(ISERROR($S1438),"",OFFSET('Smelter Reference List'!$D$4,$S1438-4,0)&amp;"")</f>
        <v/>
      </c>
      <c r="F1438" s="161" t="str">
        <f ca="1">IF(ISERROR($S1438),"",OFFSET('Smelter Reference List'!$E$4,$S1438-4,0))</f>
        <v/>
      </c>
      <c r="G1438" s="161" t="str">
        <f ca="1">IF(C1438=$U$4,"Enter smelter details", IF(ISERROR($S1438),"",OFFSET('Smelter Reference List'!$F$4,$S1438-4,0)))</f>
        <v/>
      </c>
      <c r="H1438" s="247" t="str">
        <f ca="1">IF(ISERROR($S1438),"",OFFSET('Smelter Reference List'!$G$4,$S1438-4,0))</f>
        <v/>
      </c>
      <c r="I1438" s="248" t="str">
        <f ca="1">IF(ISERROR($S1438),"",OFFSET('Smelter Reference List'!$H$4,$S1438-4,0))</f>
        <v/>
      </c>
      <c r="J1438" s="248" t="str">
        <f ca="1">IF(ISERROR($S1438),"",OFFSET('Smelter Reference List'!$I$4,$S1438-4,0))</f>
        <v/>
      </c>
      <c r="K1438" s="245"/>
      <c r="L1438" s="245"/>
      <c r="M1438" s="245"/>
      <c r="N1438" s="245"/>
      <c r="O1438" s="245"/>
      <c r="P1438" s="245"/>
      <c r="Q1438" s="246"/>
      <c r="R1438" s="233"/>
      <c r="S1438" s="234" t="e">
        <f>IF(C1438="",NA(),MATCH($B1438&amp;$C1438,'Smelter Reference List'!$J:$J,0))</f>
        <v>#N/A</v>
      </c>
      <c r="T1438" s="235"/>
      <c r="U1438" s="235">
        <f t="shared" ca="1" si="46"/>
        <v>0</v>
      </c>
      <c r="V1438" s="235"/>
      <c r="W1438" s="235"/>
      <c r="Y1438" s="228" t="str">
        <f t="shared" si="47"/>
        <v/>
      </c>
    </row>
    <row r="1439" spans="1:25" s="228" customFormat="1" ht="20.25">
      <c r="A1439" s="257"/>
      <c r="B1439" s="232" t="str">
        <f>IF(LEN(A1439)=0,"",INDEX('Smelter Reference List'!$A:$A,MATCH($A1439,'Smelter Reference List'!$E:$E,0)))</f>
        <v/>
      </c>
      <c r="C1439" s="297" t="str">
        <f>IF(LEN(A1439)=0,"",INDEX('Smelter Reference List'!$C:$C,MATCH($A1439,'Smelter Reference List'!$E:$E,0)))</f>
        <v/>
      </c>
      <c r="D1439" s="161" t="str">
        <f ca="1">IF(ISERROR($S1439),"",OFFSET('Smelter Reference List'!$C$4,$S1439-4,0)&amp;"")</f>
        <v/>
      </c>
      <c r="E1439" s="161" t="str">
        <f ca="1">IF(ISERROR($S1439),"",OFFSET('Smelter Reference List'!$D$4,$S1439-4,0)&amp;"")</f>
        <v/>
      </c>
      <c r="F1439" s="161" t="str">
        <f ca="1">IF(ISERROR($S1439),"",OFFSET('Smelter Reference List'!$E$4,$S1439-4,0))</f>
        <v/>
      </c>
      <c r="G1439" s="161" t="str">
        <f ca="1">IF(C1439=$U$4,"Enter smelter details", IF(ISERROR($S1439),"",OFFSET('Smelter Reference List'!$F$4,$S1439-4,0)))</f>
        <v/>
      </c>
      <c r="H1439" s="247" t="str">
        <f ca="1">IF(ISERROR($S1439),"",OFFSET('Smelter Reference List'!$G$4,$S1439-4,0))</f>
        <v/>
      </c>
      <c r="I1439" s="248" t="str">
        <f ca="1">IF(ISERROR($S1439),"",OFFSET('Smelter Reference List'!$H$4,$S1439-4,0))</f>
        <v/>
      </c>
      <c r="J1439" s="248" t="str">
        <f ca="1">IF(ISERROR($S1439),"",OFFSET('Smelter Reference List'!$I$4,$S1439-4,0))</f>
        <v/>
      </c>
      <c r="K1439" s="245"/>
      <c r="L1439" s="245"/>
      <c r="M1439" s="245"/>
      <c r="N1439" s="245"/>
      <c r="O1439" s="245"/>
      <c r="P1439" s="245"/>
      <c r="Q1439" s="246"/>
      <c r="R1439" s="233"/>
      <c r="S1439" s="234" t="e">
        <f>IF(C1439="",NA(),MATCH($B1439&amp;$C1439,'Smelter Reference List'!$J:$J,0))</f>
        <v>#N/A</v>
      </c>
      <c r="T1439" s="235"/>
      <c r="U1439" s="235">
        <f t="shared" ca="1" si="46"/>
        <v>0</v>
      </c>
      <c r="V1439" s="235"/>
      <c r="W1439" s="235"/>
      <c r="Y1439" s="228" t="str">
        <f t="shared" si="47"/>
        <v/>
      </c>
    </row>
    <row r="1440" spans="1:25" s="228" customFormat="1" ht="20.25">
      <c r="A1440" s="257"/>
      <c r="B1440" s="232" t="str">
        <f>IF(LEN(A1440)=0,"",INDEX('Smelter Reference List'!$A:$A,MATCH($A1440,'Smelter Reference List'!$E:$E,0)))</f>
        <v/>
      </c>
      <c r="C1440" s="297" t="str">
        <f>IF(LEN(A1440)=0,"",INDEX('Smelter Reference List'!$C:$C,MATCH($A1440,'Smelter Reference List'!$E:$E,0)))</f>
        <v/>
      </c>
      <c r="D1440" s="161" t="str">
        <f ca="1">IF(ISERROR($S1440),"",OFFSET('Smelter Reference List'!$C$4,$S1440-4,0)&amp;"")</f>
        <v/>
      </c>
      <c r="E1440" s="161" t="str">
        <f ca="1">IF(ISERROR($S1440),"",OFFSET('Smelter Reference List'!$D$4,$S1440-4,0)&amp;"")</f>
        <v/>
      </c>
      <c r="F1440" s="161" t="str">
        <f ca="1">IF(ISERROR($S1440),"",OFFSET('Smelter Reference List'!$E$4,$S1440-4,0))</f>
        <v/>
      </c>
      <c r="G1440" s="161" t="str">
        <f ca="1">IF(C1440=$U$4,"Enter smelter details", IF(ISERROR($S1440),"",OFFSET('Smelter Reference List'!$F$4,$S1440-4,0)))</f>
        <v/>
      </c>
      <c r="H1440" s="247" t="str">
        <f ca="1">IF(ISERROR($S1440),"",OFFSET('Smelter Reference List'!$G$4,$S1440-4,0))</f>
        <v/>
      </c>
      <c r="I1440" s="248" t="str">
        <f ca="1">IF(ISERROR($S1440),"",OFFSET('Smelter Reference List'!$H$4,$S1440-4,0))</f>
        <v/>
      </c>
      <c r="J1440" s="248" t="str">
        <f ca="1">IF(ISERROR($S1440),"",OFFSET('Smelter Reference List'!$I$4,$S1440-4,0))</f>
        <v/>
      </c>
      <c r="K1440" s="245"/>
      <c r="L1440" s="245"/>
      <c r="M1440" s="245"/>
      <c r="N1440" s="245"/>
      <c r="O1440" s="245"/>
      <c r="P1440" s="245"/>
      <c r="Q1440" s="246"/>
      <c r="R1440" s="233"/>
      <c r="S1440" s="234" t="e">
        <f>IF(C1440="",NA(),MATCH($B1440&amp;$C1440,'Smelter Reference List'!$J:$J,0))</f>
        <v>#N/A</v>
      </c>
      <c r="T1440" s="235"/>
      <c r="U1440" s="235">
        <f t="shared" ca="1" si="46"/>
        <v>0</v>
      </c>
      <c r="V1440" s="235"/>
      <c r="W1440" s="235"/>
      <c r="Y1440" s="228" t="str">
        <f t="shared" si="47"/>
        <v/>
      </c>
    </row>
    <row r="1441" spans="1:25" s="228" customFormat="1" ht="20.25">
      <c r="A1441" s="257"/>
      <c r="B1441" s="232" t="str">
        <f>IF(LEN(A1441)=0,"",INDEX('Smelter Reference List'!$A:$A,MATCH($A1441,'Smelter Reference List'!$E:$E,0)))</f>
        <v/>
      </c>
      <c r="C1441" s="297" t="str">
        <f>IF(LEN(A1441)=0,"",INDEX('Smelter Reference List'!$C:$C,MATCH($A1441,'Smelter Reference List'!$E:$E,0)))</f>
        <v/>
      </c>
      <c r="D1441" s="161" t="str">
        <f ca="1">IF(ISERROR($S1441),"",OFFSET('Smelter Reference List'!$C$4,$S1441-4,0)&amp;"")</f>
        <v/>
      </c>
      <c r="E1441" s="161" t="str">
        <f ca="1">IF(ISERROR($S1441),"",OFFSET('Smelter Reference List'!$D$4,$S1441-4,0)&amp;"")</f>
        <v/>
      </c>
      <c r="F1441" s="161" t="str">
        <f ca="1">IF(ISERROR($S1441),"",OFFSET('Smelter Reference List'!$E$4,$S1441-4,0))</f>
        <v/>
      </c>
      <c r="G1441" s="161" t="str">
        <f ca="1">IF(C1441=$U$4,"Enter smelter details", IF(ISERROR($S1441),"",OFFSET('Smelter Reference List'!$F$4,$S1441-4,0)))</f>
        <v/>
      </c>
      <c r="H1441" s="247" t="str">
        <f ca="1">IF(ISERROR($S1441),"",OFFSET('Smelter Reference List'!$G$4,$S1441-4,0))</f>
        <v/>
      </c>
      <c r="I1441" s="248" t="str">
        <f ca="1">IF(ISERROR($S1441),"",OFFSET('Smelter Reference List'!$H$4,$S1441-4,0))</f>
        <v/>
      </c>
      <c r="J1441" s="248" t="str">
        <f ca="1">IF(ISERROR($S1441),"",OFFSET('Smelter Reference List'!$I$4,$S1441-4,0))</f>
        <v/>
      </c>
      <c r="K1441" s="245"/>
      <c r="L1441" s="245"/>
      <c r="M1441" s="245"/>
      <c r="N1441" s="245"/>
      <c r="O1441" s="245"/>
      <c r="P1441" s="245"/>
      <c r="Q1441" s="246"/>
      <c r="R1441" s="233"/>
      <c r="S1441" s="234" t="e">
        <f>IF(C1441="",NA(),MATCH($B1441&amp;$C1441,'Smelter Reference List'!$J:$J,0))</f>
        <v>#N/A</v>
      </c>
      <c r="T1441" s="235"/>
      <c r="U1441" s="235">
        <f t="shared" ca="1" si="46"/>
        <v>0</v>
      </c>
      <c r="V1441" s="235"/>
      <c r="W1441" s="235"/>
      <c r="Y1441" s="228" t="str">
        <f t="shared" si="47"/>
        <v/>
      </c>
    </row>
    <row r="1442" spans="1:25" s="228" customFormat="1" ht="20.25">
      <c r="A1442" s="257"/>
      <c r="B1442" s="232" t="str">
        <f>IF(LEN(A1442)=0,"",INDEX('Smelter Reference List'!$A:$A,MATCH($A1442,'Smelter Reference List'!$E:$E,0)))</f>
        <v/>
      </c>
      <c r="C1442" s="297" t="str">
        <f>IF(LEN(A1442)=0,"",INDEX('Smelter Reference List'!$C:$C,MATCH($A1442,'Smelter Reference List'!$E:$E,0)))</f>
        <v/>
      </c>
      <c r="D1442" s="161" t="str">
        <f ca="1">IF(ISERROR($S1442),"",OFFSET('Smelter Reference List'!$C$4,$S1442-4,0)&amp;"")</f>
        <v/>
      </c>
      <c r="E1442" s="161" t="str">
        <f ca="1">IF(ISERROR($S1442),"",OFFSET('Smelter Reference List'!$D$4,$S1442-4,0)&amp;"")</f>
        <v/>
      </c>
      <c r="F1442" s="161" t="str">
        <f ca="1">IF(ISERROR($S1442),"",OFFSET('Smelter Reference List'!$E$4,$S1442-4,0))</f>
        <v/>
      </c>
      <c r="G1442" s="161" t="str">
        <f ca="1">IF(C1442=$U$4,"Enter smelter details", IF(ISERROR($S1442),"",OFFSET('Smelter Reference List'!$F$4,$S1442-4,0)))</f>
        <v/>
      </c>
      <c r="H1442" s="247" t="str">
        <f ca="1">IF(ISERROR($S1442),"",OFFSET('Smelter Reference List'!$G$4,$S1442-4,0))</f>
        <v/>
      </c>
      <c r="I1442" s="248" t="str">
        <f ca="1">IF(ISERROR($S1442),"",OFFSET('Smelter Reference List'!$H$4,$S1442-4,0))</f>
        <v/>
      </c>
      <c r="J1442" s="248" t="str">
        <f ca="1">IF(ISERROR($S1442),"",OFFSET('Smelter Reference List'!$I$4,$S1442-4,0))</f>
        <v/>
      </c>
      <c r="K1442" s="245"/>
      <c r="L1442" s="245"/>
      <c r="M1442" s="245"/>
      <c r="N1442" s="245"/>
      <c r="O1442" s="245"/>
      <c r="P1442" s="245"/>
      <c r="Q1442" s="246"/>
      <c r="R1442" s="233"/>
      <c r="S1442" s="234" t="e">
        <f>IF(C1442="",NA(),MATCH($B1442&amp;$C1442,'Smelter Reference List'!$J:$J,0))</f>
        <v>#N/A</v>
      </c>
      <c r="T1442" s="235"/>
      <c r="U1442" s="235">
        <f t="shared" ca="1" si="46"/>
        <v>0</v>
      </c>
      <c r="V1442" s="235"/>
      <c r="W1442" s="235"/>
      <c r="Y1442" s="228" t="str">
        <f t="shared" si="47"/>
        <v/>
      </c>
    </row>
    <row r="1443" spans="1:25" s="228" customFormat="1" ht="20.25">
      <c r="A1443" s="257"/>
      <c r="B1443" s="232" t="str">
        <f>IF(LEN(A1443)=0,"",INDEX('Smelter Reference List'!$A:$A,MATCH($A1443,'Smelter Reference List'!$E:$E,0)))</f>
        <v/>
      </c>
      <c r="C1443" s="297" t="str">
        <f>IF(LEN(A1443)=0,"",INDEX('Smelter Reference List'!$C:$C,MATCH($A1443,'Smelter Reference List'!$E:$E,0)))</f>
        <v/>
      </c>
      <c r="D1443" s="161" t="str">
        <f ca="1">IF(ISERROR($S1443),"",OFFSET('Smelter Reference List'!$C$4,$S1443-4,0)&amp;"")</f>
        <v/>
      </c>
      <c r="E1443" s="161" t="str">
        <f ca="1">IF(ISERROR($S1443),"",OFFSET('Smelter Reference List'!$D$4,$S1443-4,0)&amp;"")</f>
        <v/>
      </c>
      <c r="F1443" s="161" t="str">
        <f ca="1">IF(ISERROR($S1443),"",OFFSET('Smelter Reference List'!$E$4,$S1443-4,0))</f>
        <v/>
      </c>
      <c r="G1443" s="161" t="str">
        <f ca="1">IF(C1443=$U$4,"Enter smelter details", IF(ISERROR($S1443),"",OFFSET('Smelter Reference List'!$F$4,$S1443-4,0)))</f>
        <v/>
      </c>
      <c r="H1443" s="247" t="str">
        <f ca="1">IF(ISERROR($S1443),"",OFFSET('Smelter Reference List'!$G$4,$S1443-4,0))</f>
        <v/>
      </c>
      <c r="I1443" s="248" t="str">
        <f ca="1">IF(ISERROR($S1443),"",OFFSET('Smelter Reference List'!$H$4,$S1443-4,0))</f>
        <v/>
      </c>
      <c r="J1443" s="248" t="str">
        <f ca="1">IF(ISERROR($S1443),"",OFFSET('Smelter Reference List'!$I$4,$S1443-4,0))</f>
        <v/>
      </c>
      <c r="K1443" s="245"/>
      <c r="L1443" s="245"/>
      <c r="M1443" s="245"/>
      <c r="N1443" s="245"/>
      <c r="O1443" s="245"/>
      <c r="P1443" s="245"/>
      <c r="Q1443" s="246"/>
      <c r="R1443" s="233"/>
      <c r="S1443" s="234" t="e">
        <f>IF(C1443="",NA(),MATCH($B1443&amp;$C1443,'Smelter Reference List'!$J:$J,0))</f>
        <v>#N/A</v>
      </c>
      <c r="T1443" s="235"/>
      <c r="U1443" s="235">
        <f t="shared" ca="1" si="46"/>
        <v>0</v>
      </c>
      <c r="V1443" s="235"/>
      <c r="W1443" s="235"/>
      <c r="Y1443" s="228" t="str">
        <f t="shared" si="47"/>
        <v/>
      </c>
    </row>
    <row r="1444" spans="1:25" s="228" customFormat="1" ht="20.25">
      <c r="A1444" s="257"/>
      <c r="B1444" s="232" t="str">
        <f>IF(LEN(A1444)=0,"",INDEX('Smelter Reference List'!$A:$A,MATCH($A1444,'Smelter Reference List'!$E:$E,0)))</f>
        <v/>
      </c>
      <c r="C1444" s="297" t="str">
        <f>IF(LEN(A1444)=0,"",INDEX('Smelter Reference List'!$C:$C,MATCH($A1444,'Smelter Reference List'!$E:$E,0)))</f>
        <v/>
      </c>
      <c r="D1444" s="161" t="str">
        <f ca="1">IF(ISERROR($S1444),"",OFFSET('Smelter Reference List'!$C$4,$S1444-4,0)&amp;"")</f>
        <v/>
      </c>
      <c r="E1444" s="161" t="str">
        <f ca="1">IF(ISERROR($S1444),"",OFFSET('Smelter Reference List'!$D$4,$S1444-4,0)&amp;"")</f>
        <v/>
      </c>
      <c r="F1444" s="161" t="str">
        <f ca="1">IF(ISERROR($S1444),"",OFFSET('Smelter Reference List'!$E$4,$S1444-4,0))</f>
        <v/>
      </c>
      <c r="G1444" s="161" t="str">
        <f ca="1">IF(C1444=$U$4,"Enter smelter details", IF(ISERROR($S1444),"",OFFSET('Smelter Reference List'!$F$4,$S1444-4,0)))</f>
        <v/>
      </c>
      <c r="H1444" s="247" t="str">
        <f ca="1">IF(ISERROR($S1444),"",OFFSET('Smelter Reference List'!$G$4,$S1444-4,0))</f>
        <v/>
      </c>
      <c r="I1444" s="248" t="str">
        <f ca="1">IF(ISERROR($S1444),"",OFFSET('Smelter Reference List'!$H$4,$S1444-4,0))</f>
        <v/>
      </c>
      <c r="J1444" s="248" t="str">
        <f ca="1">IF(ISERROR($S1444),"",OFFSET('Smelter Reference List'!$I$4,$S1444-4,0))</f>
        <v/>
      </c>
      <c r="K1444" s="245"/>
      <c r="L1444" s="245"/>
      <c r="M1444" s="245"/>
      <c r="N1444" s="245"/>
      <c r="O1444" s="245"/>
      <c r="P1444" s="245"/>
      <c r="Q1444" s="246"/>
      <c r="R1444" s="233"/>
      <c r="S1444" s="234" t="e">
        <f>IF(C1444="",NA(),MATCH($B1444&amp;$C1444,'Smelter Reference List'!$J:$J,0))</f>
        <v>#N/A</v>
      </c>
      <c r="T1444" s="235"/>
      <c r="U1444" s="235">
        <f t="shared" ca="1" si="46"/>
        <v>0</v>
      </c>
      <c r="V1444" s="235"/>
      <c r="W1444" s="235"/>
      <c r="Y1444" s="228" t="str">
        <f t="shared" si="47"/>
        <v/>
      </c>
    </row>
    <row r="1445" spans="1:25" s="228" customFormat="1" ht="20.25">
      <c r="A1445" s="257"/>
      <c r="B1445" s="232" t="str">
        <f>IF(LEN(A1445)=0,"",INDEX('Smelter Reference List'!$A:$A,MATCH($A1445,'Smelter Reference List'!$E:$E,0)))</f>
        <v/>
      </c>
      <c r="C1445" s="297" t="str">
        <f>IF(LEN(A1445)=0,"",INDEX('Smelter Reference List'!$C:$C,MATCH($A1445,'Smelter Reference List'!$E:$E,0)))</f>
        <v/>
      </c>
      <c r="D1445" s="161" t="str">
        <f ca="1">IF(ISERROR($S1445),"",OFFSET('Smelter Reference List'!$C$4,$S1445-4,0)&amp;"")</f>
        <v/>
      </c>
      <c r="E1445" s="161" t="str">
        <f ca="1">IF(ISERROR($S1445),"",OFFSET('Smelter Reference List'!$D$4,$S1445-4,0)&amp;"")</f>
        <v/>
      </c>
      <c r="F1445" s="161" t="str">
        <f ca="1">IF(ISERROR($S1445),"",OFFSET('Smelter Reference List'!$E$4,$S1445-4,0))</f>
        <v/>
      </c>
      <c r="G1445" s="161" t="str">
        <f ca="1">IF(C1445=$U$4,"Enter smelter details", IF(ISERROR($S1445),"",OFFSET('Smelter Reference List'!$F$4,$S1445-4,0)))</f>
        <v/>
      </c>
      <c r="H1445" s="247" t="str">
        <f ca="1">IF(ISERROR($S1445),"",OFFSET('Smelter Reference List'!$G$4,$S1445-4,0))</f>
        <v/>
      </c>
      <c r="I1445" s="248" t="str">
        <f ca="1">IF(ISERROR($S1445),"",OFFSET('Smelter Reference List'!$H$4,$S1445-4,0))</f>
        <v/>
      </c>
      <c r="J1445" s="248" t="str">
        <f ca="1">IF(ISERROR($S1445),"",OFFSET('Smelter Reference List'!$I$4,$S1445-4,0))</f>
        <v/>
      </c>
      <c r="K1445" s="245"/>
      <c r="L1445" s="245"/>
      <c r="M1445" s="245"/>
      <c r="N1445" s="245"/>
      <c r="O1445" s="245"/>
      <c r="P1445" s="245"/>
      <c r="Q1445" s="246"/>
      <c r="R1445" s="233"/>
      <c r="S1445" s="234" t="e">
        <f>IF(C1445="",NA(),MATCH($B1445&amp;$C1445,'Smelter Reference List'!$J:$J,0))</f>
        <v>#N/A</v>
      </c>
      <c r="T1445" s="235"/>
      <c r="U1445" s="235">
        <f t="shared" ca="1" si="46"/>
        <v>0</v>
      </c>
      <c r="V1445" s="235"/>
      <c r="W1445" s="235"/>
      <c r="Y1445" s="228" t="str">
        <f t="shared" si="47"/>
        <v/>
      </c>
    </row>
    <row r="1446" spans="1:25" s="228" customFormat="1" ht="20.25">
      <c r="A1446" s="257"/>
      <c r="B1446" s="232" t="str">
        <f>IF(LEN(A1446)=0,"",INDEX('Smelter Reference List'!$A:$A,MATCH($A1446,'Smelter Reference List'!$E:$E,0)))</f>
        <v/>
      </c>
      <c r="C1446" s="297" t="str">
        <f>IF(LEN(A1446)=0,"",INDEX('Smelter Reference List'!$C:$C,MATCH($A1446,'Smelter Reference List'!$E:$E,0)))</f>
        <v/>
      </c>
      <c r="D1446" s="161" t="str">
        <f ca="1">IF(ISERROR($S1446),"",OFFSET('Smelter Reference List'!$C$4,$S1446-4,0)&amp;"")</f>
        <v/>
      </c>
      <c r="E1446" s="161" t="str">
        <f ca="1">IF(ISERROR($S1446),"",OFFSET('Smelter Reference List'!$D$4,$S1446-4,0)&amp;"")</f>
        <v/>
      </c>
      <c r="F1446" s="161" t="str">
        <f ca="1">IF(ISERROR($S1446),"",OFFSET('Smelter Reference List'!$E$4,$S1446-4,0))</f>
        <v/>
      </c>
      <c r="G1446" s="161" t="str">
        <f ca="1">IF(C1446=$U$4,"Enter smelter details", IF(ISERROR($S1446),"",OFFSET('Smelter Reference List'!$F$4,$S1446-4,0)))</f>
        <v/>
      </c>
      <c r="H1446" s="247" t="str">
        <f ca="1">IF(ISERROR($S1446),"",OFFSET('Smelter Reference List'!$G$4,$S1446-4,0))</f>
        <v/>
      </c>
      <c r="I1446" s="248" t="str">
        <f ca="1">IF(ISERROR($S1446),"",OFFSET('Smelter Reference List'!$H$4,$S1446-4,0))</f>
        <v/>
      </c>
      <c r="J1446" s="248" t="str">
        <f ca="1">IF(ISERROR($S1446),"",OFFSET('Smelter Reference List'!$I$4,$S1446-4,0))</f>
        <v/>
      </c>
      <c r="K1446" s="245"/>
      <c r="L1446" s="245"/>
      <c r="M1446" s="245"/>
      <c r="N1446" s="245"/>
      <c r="O1446" s="245"/>
      <c r="P1446" s="245"/>
      <c r="Q1446" s="246"/>
      <c r="R1446" s="233"/>
      <c r="S1446" s="234" t="e">
        <f>IF(C1446="",NA(),MATCH($B1446&amp;$C1446,'Smelter Reference List'!$J:$J,0))</f>
        <v>#N/A</v>
      </c>
      <c r="T1446" s="235"/>
      <c r="U1446" s="235">
        <f t="shared" ca="1" si="46"/>
        <v>0</v>
      </c>
      <c r="V1446" s="235"/>
      <c r="W1446" s="235"/>
      <c r="Y1446" s="228" t="str">
        <f t="shared" si="47"/>
        <v/>
      </c>
    </row>
    <row r="1447" spans="1:25" s="228" customFormat="1" ht="20.25">
      <c r="A1447" s="257"/>
      <c r="B1447" s="232" t="str">
        <f>IF(LEN(A1447)=0,"",INDEX('Smelter Reference List'!$A:$A,MATCH($A1447,'Smelter Reference List'!$E:$E,0)))</f>
        <v/>
      </c>
      <c r="C1447" s="297" t="str">
        <f>IF(LEN(A1447)=0,"",INDEX('Smelter Reference List'!$C:$C,MATCH($A1447,'Smelter Reference List'!$E:$E,0)))</f>
        <v/>
      </c>
      <c r="D1447" s="161" t="str">
        <f ca="1">IF(ISERROR($S1447),"",OFFSET('Smelter Reference List'!$C$4,$S1447-4,0)&amp;"")</f>
        <v/>
      </c>
      <c r="E1447" s="161" t="str">
        <f ca="1">IF(ISERROR($S1447),"",OFFSET('Smelter Reference List'!$D$4,$S1447-4,0)&amp;"")</f>
        <v/>
      </c>
      <c r="F1447" s="161" t="str">
        <f ca="1">IF(ISERROR($S1447),"",OFFSET('Smelter Reference List'!$E$4,$S1447-4,0))</f>
        <v/>
      </c>
      <c r="G1447" s="161" t="str">
        <f ca="1">IF(C1447=$U$4,"Enter smelter details", IF(ISERROR($S1447),"",OFFSET('Smelter Reference List'!$F$4,$S1447-4,0)))</f>
        <v/>
      </c>
      <c r="H1447" s="247" t="str">
        <f ca="1">IF(ISERROR($S1447),"",OFFSET('Smelter Reference List'!$G$4,$S1447-4,0))</f>
        <v/>
      </c>
      <c r="I1447" s="248" t="str">
        <f ca="1">IF(ISERROR($S1447),"",OFFSET('Smelter Reference List'!$H$4,$S1447-4,0))</f>
        <v/>
      </c>
      <c r="J1447" s="248" t="str">
        <f ca="1">IF(ISERROR($S1447),"",OFFSET('Smelter Reference List'!$I$4,$S1447-4,0))</f>
        <v/>
      </c>
      <c r="K1447" s="245"/>
      <c r="L1447" s="245"/>
      <c r="M1447" s="245"/>
      <c r="N1447" s="245"/>
      <c r="O1447" s="245"/>
      <c r="P1447" s="245"/>
      <c r="Q1447" s="246"/>
      <c r="R1447" s="233"/>
      <c r="S1447" s="234" t="e">
        <f>IF(C1447="",NA(),MATCH($B1447&amp;$C1447,'Smelter Reference List'!$J:$J,0))</f>
        <v>#N/A</v>
      </c>
      <c r="T1447" s="235"/>
      <c r="U1447" s="235">
        <f t="shared" ca="1" si="46"/>
        <v>0</v>
      </c>
      <c r="V1447" s="235"/>
      <c r="W1447" s="235"/>
      <c r="Y1447" s="228" t="str">
        <f t="shared" si="47"/>
        <v/>
      </c>
    </row>
    <row r="1448" spans="1:25" s="228" customFormat="1" ht="20.25">
      <c r="A1448" s="257"/>
      <c r="B1448" s="232" t="str">
        <f>IF(LEN(A1448)=0,"",INDEX('Smelter Reference List'!$A:$A,MATCH($A1448,'Smelter Reference List'!$E:$E,0)))</f>
        <v/>
      </c>
      <c r="C1448" s="297" t="str">
        <f>IF(LEN(A1448)=0,"",INDEX('Smelter Reference List'!$C:$C,MATCH($A1448,'Smelter Reference List'!$E:$E,0)))</f>
        <v/>
      </c>
      <c r="D1448" s="161" t="str">
        <f ca="1">IF(ISERROR($S1448),"",OFFSET('Smelter Reference List'!$C$4,$S1448-4,0)&amp;"")</f>
        <v/>
      </c>
      <c r="E1448" s="161" t="str">
        <f ca="1">IF(ISERROR($S1448),"",OFFSET('Smelter Reference List'!$D$4,$S1448-4,0)&amp;"")</f>
        <v/>
      </c>
      <c r="F1448" s="161" t="str">
        <f ca="1">IF(ISERROR($S1448),"",OFFSET('Smelter Reference List'!$E$4,$S1448-4,0))</f>
        <v/>
      </c>
      <c r="G1448" s="161" t="str">
        <f ca="1">IF(C1448=$U$4,"Enter smelter details", IF(ISERROR($S1448),"",OFFSET('Smelter Reference List'!$F$4,$S1448-4,0)))</f>
        <v/>
      </c>
      <c r="H1448" s="247" t="str">
        <f ca="1">IF(ISERROR($S1448),"",OFFSET('Smelter Reference List'!$G$4,$S1448-4,0))</f>
        <v/>
      </c>
      <c r="I1448" s="248" t="str">
        <f ca="1">IF(ISERROR($S1448),"",OFFSET('Smelter Reference List'!$H$4,$S1448-4,0))</f>
        <v/>
      </c>
      <c r="J1448" s="248" t="str">
        <f ca="1">IF(ISERROR($S1448),"",OFFSET('Smelter Reference List'!$I$4,$S1448-4,0))</f>
        <v/>
      </c>
      <c r="K1448" s="245"/>
      <c r="L1448" s="245"/>
      <c r="M1448" s="245"/>
      <c r="N1448" s="245"/>
      <c r="O1448" s="245"/>
      <c r="P1448" s="245"/>
      <c r="Q1448" s="246"/>
      <c r="R1448" s="233"/>
      <c r="S1448" s="234" t="e">
        <f>IF(C1448="",NA(),MATCH($B1448&amp;$C1448,'Smelter Reference List'!$J:$J,0))</f>
        <v>#N/A</v>
      </c>
      <c r="T1448" s="235"/>
      <c r="U1448" s="235">
        <f t="shared" ca="1" si="46"/>
        <v>0</v>
      </c>
      <c r="V1448" s="235"/>
      <c r="W1448" s="235"/>
      <c r="Y1448" s="228" t="str">
        <f t="shared" si="47"/>
        <v/>
      </c>
    </row>
    <row r="1449" spans="1:25" s="228" customFormat="1" ht="20.25">
      <c r="A1449" s="257"/>
      <c r="B1449" s="232" t="str">
        <f>IF(LEN(A1449)=0,"",INDEX('Smelter Reference List'!$A:$A,MATCH($A1449,'Smelter Reference List'!$E:$E,0)))</f>
        <v/>
      </c>
      <c r="C1449" s="297" t="str">
        <f>IF(LEN(A1449)=0,"",INDEX('Smelter Reference List'!$C:$C,MATCH($A1449,'Smelter Reference List'!$E:$E,0)))</f>
        <v/>
      </c>
      <c r="D1449" s="161" t="str">
        <f ca="1">IF(ISERROR($S1449),"",OFFSET('Smelter Reference List'!$C$4,$S1449-4,0)&amp;"")</f>
        <v/>
      </c>
      <c r="E1449" s="161" t="str">
        <f ca="1">IF(ISERROR($S1449),"",OFFSET('Smelter Reference List'!$D$4,$S1449-4,0)&amp;"")</f>
        <v/>
      </c>
      <c r="F1449" s="161" t="str">
        <f ca="1">IF(ISERROR($S1449),"",OFFSET('Smelter Reference List'!$E$4,$S1449-4,0))</f>
        <v/>
      </c>
      <c r="G1449" s="161" t="str">
        <f ca="1">IF(C1449=$U$4,"Enter smelter details", IF(ISERROR($S1449),"",OFFSET('Smelter Reference List'!$F$4,$S1449-4,0)))</f>
        <v/>
      </c>
      <c r="H1449" s="247" t="str">
        <f ca="1">IF(ISERROR($S1449),"",OFFSET('Smelter Reference List'!$G$4,$S1449-4,0))</f>
        <v/>
      </c>
      <c r="I1449" s="248" t="str">
        <f ca="1">IF(ISERROR($S1449),"",OFFSET('Smelter Reference List'!$H$4,$S1449-4,0))</f>
        <v/>
      </c>
      <c r="J1449" s="248" t="str">
        <f ca="1">IF(ISERROR($S1449),"",OFFSET('Smelter Reference List'!$I$4,$S1449-4,0))</f>
        <v/>
      </c>
      <c r="K1449" s="245"/>
      <c r="L1449" s="245"/>
      <c r="M1449" s="245"/>
      <c r="N1449" s="245"/>
      <c r="O1449" s="245"/>
      <c r="P1449" s="245"/>
      <c r="Q1449" s="246"/>
      <c r="R1449" s="233"/>
      <c r="S1449" s="234" t="e">
        <f>IF(C1449="",NA(),MATCH($B1449&amp;$C1449,'Smelter Reference List'!$J:$J,0))</f>
        <v>#N/A</v>
      </c>
      <c r="T1449" s="235"/>
      <c r="U1449" s="235">
        <f t="shared" ca="1" si="46"/>
        <v>0</v>
      </c>
      <c r="V1449" s="235"/>
      <c r="W1449" s="235"/>
      <c r="Y1449" s="228" t="str">
        <f t="shared" si="47"/>
        <v/>
      </c>
    </row>
    <row r="1450" spans="1:25" s="228" customFormat="1" ht="20.25">
      <c r="A1450" s="257"/>
      <c r="B1450" s="232" t="str">
        <f>IF(LEN(A1450)=0,"",INDEX('Smelter Reference List'!$A:$A,MATCH($A1450,'Smelter Reference List'!$E:$E,0)))</f>
        <v/>
      </c>
      <c r="C1450" s="297" t="str">
        <f>IF(LEN(A1450)=0,"",INDEX('Smelter Reference List'!$C:$C,MATCH($A1450,'Smelter Reference List'!$E:$E,0)))</f>
        <v/>
      </c>
      <c r="D1450" s="161" t="str">
        <f ca="1">IF(ISERROR($S1450),"",OFFSET('Smelter Reference List'!$C$4,$S1450-4,0)&amp;"")</f>
        <v/>
      </c>
      <c r="E1450" s="161" t="str">
        <f ca="1">IF(ISERROR($S1450),"",OFFSET('Smelter Reference List'!$D$4,$S1450-4,0)&amp;"")</f>
        <v/>
      </c>
      <c r="F1450" s="161" t="str">
        <f ca="1">IF(ISERROR($S1450),"",OFFSET('Smelter Reference List'!$E$4,$S1450-4,0))</f>
        <v/>
      </c>
      <c r="G1450" s="161" t="str">
        <f ca="1">IF(C1450=$U$4,"Enter smelter details", IF(ISERROR($S1450),"",OFFSET('Smelter Reference List'!$F$4,$S1450-4,0)))</f>
        <v/>
      </c>
      <c r="H1450" s="247" t="str">
        <f ca="1">IF(ISERROR($S1450),"",OFFSET('Smelter Reference List'!$G$4,$S1450-4,0))</f>
        <v/>
      </c>
      <c r="I1450" s="248" t="str">
        <f ca="1">IF(ISERROR($S1450),"",OFFSET('Smelter Reference List'!$H$4,$S1450-4,0))</f>
        <v/>
      </c>
      <c r="J1450" s="248" t="str">
        <f ca="1">IF(ISERROR($S1450),"",OFFSET('Smelter Reference List'!$I$4,$S1450-4,0))</f>
        <v/>
      </c>
      <c r="K1450" s="245"/>
      <c r="L1450" s="245"/>
      <c r="M1450" s="245"/>
      <c r="N1450" s="245"/>
      <c r="O1450" s="245"/>
      <c r="P1450" s="245"/>
      <c r="Q1450" s="246"/>
      <c r="R1450" s="233"/>
      <c r="S1450" s="234" t="e">
        <f>IF(C1450="",NA(),MATCH($B1450&amp;$C1450,'Smelter Reference List'!$J:$J,0))</f>
        <v>#N/A</v>
      </c>
      <c r="T1450" s="235"/>
      <c r="U1450" s="235">
        <f t="shared" ca="1" si="46"/>
        <v>0</v>
      </c>
      <c r="V1450" s="235"/>
      <c r="W1450" s="235"/>
      <c r="Y1450" s="228" t="str">
        <f t="shared" si="47"/>
        <v/>
      </c>
    </row>
    <row r="1451" spans="1:25" s="228" customFormat="1" ht="20.25">
      <c r="A1451" s="257"/>
      <c r="B1451" s="232" t="str">
        <f>IF(LEN(A1451)=0,"",INDEX('Smelter Reference List'!$A:$A,MATCH($A1451,'Smelter Reference List'!$E:$E,0)))</f>
        <v/>
      </c>
      <c r="C1451" s="297" t="str">
        <f>IF(LEN(A1451)=0,"",INDEX('Smelter Reference List'!$C:$C,MATCH($A1451,'Smelter Reference List'!$E:$E,0)))</f>
        <v/>
      </c>
      <c r="D1451" s="161" t="str">
        <f ca="1">IF(ISERROR($S1451),"",OFFSET('Smelter Reference List'!$C$4,$S1451-4,0)&amp;"")</f>
        <v/>
      </c>
      <c r="E1451" s="161" t="str">
        <f ca="1">IF(ISERROR($S1451),"",OFFSET('Smelter Reference List'!$D$4,$S1451-4,0)&amp;"")</f>
        <v/>
      </c>
      <c r="F1451" s="161" t="str">
        <f ca="1">IF(ISERROR($S1451),"",OFFSET('Smelter Reference List'!$E$4,$S1451-4,0))</f>
        <v/>
      </c>
      <c r="G1451" s="161" t="str">
        <f ca="1">IF(C1451=$U$4,"Enter smelter details", IF(ISERROR($S1451),"",OFFSET('Smelter Reference List'!$F$4,$S1451-4,0)))</f>
        <v/>
      </c>
      <c r="H1451" s="247" t="str">
        <f ca="1">IF(ISERROR($S1451),"",OFFSET('Smelter Reference List'!$G$4,$S1451-4,0))</f>
        <v/>
      </c>
      <c r="I1451" s="248" t="str">
        <f ca="1">IF(ISERROR($S1451),"",OFFSET('Smelter Reference List'!$H$4,$S1451-4,0))</f>
        <v/>
      </c>
      <c r="J1451" s="248" t="str">
        <f ca="1">IF(ISERROR($S1451),"",OFFSET('Smelter Reference List'!$I$4,$S1451-4,0))</f>
        <v/>
      </c>
      <c r="K1451" s="245"/>
      <c r="L1451" s="245"/>
      <c r="M1451" s="245"/>
      <c r="N1451" s="245"/>
      <c r="O1451" s="245"/>
      <c r="P1451" s="245"/>
      <c r="Q1451" s="246"/>
      <c r="R1451" s="233"/>
      <c r="S1451" s="234" t="e">
        <f>IF(C1451="",NA(),MATCH($B1451&amp;$C1451,'Smelter Reference List'!$J:$J,0))</f>
        <v>#N/A</v>
      </c>
      <c r="T1451" s="235"/>
      <c r="U1451" s="235">
        <f t="shared" ca="1" si="46"/>
        <v>0</v>
      </c>
      <c r="V1451" s="235"/>
      <c r="W1451" s="235"/>
      <c r="Y1451" s="228" t="str">
        <f t="shared" si="47"/>
        <v/>
      </c>
    </row>
    <row r="1452" spans="1:25" s="228" customFormat="1" ht="20.25">
      <c r="A1452" s="257"/>
      <c r="B1452" s="232" t="str">
        <f>IF(LEN(A1452)=0,"",INDEX('Smelter Reference List'!$A:$A,MATCH($A1452,'Smelter Reference List'!$E:$E,0)))</f>
        <v/>
      </c>
      <c r="C1452" s="297" t="str">
        <f>IF(LEN(A1452)=0,"",INDEX('Smelter Reference List'!$C:$C,MATCH($A1452,'Smelter Reference List'!$E:$E,0)))</f>
        <v/>
      </c>
      <c r="D1452" s="161" t="str">
        <f ca="1">IF(ISERROR($S1452),"",OFFSET('Smelter Reference List'!$C$4,$S1452-4,0)&amp;"")</f>
        <v/>
      </c>
      <c r="E1452" s="161" t="str">
        <f ca="1">IF(ISERROR($S1452),"",OFFSET('Smelter Reference List'!$D$4,$S1452-4,0)&amp;"")</f>
        <v/>
      </c>
      <c r="F1452" s="161" t="str">
        <f ca="1">IF(ISERROR($S1452),"",OFFSET('Smelter Reference List'!$E$4,$S1452-4,0))</f>
        <v/>
      </c>
      <c r="G1452" s="161" t="str">
        <f ca="1">IF(C1452=$U$4,"Enter smelter details", IF(ISERROR($S1452),"",OFFSET('Smelter Reference List'!$F$4,$S1452-4,0)))</f>
        <v/>
      </c>
      <c r="H1452" s="247" t="str">
        <f ca="1">IF(ISERROR($S1452),"",OFFSET('Smelter Reference List'!$G$4,$S1452-4,0))</f>
        <v/>
      </c>
      <c r="I1452" s="248" t="str">
        <f ca="1">IF(ISERROR($S1452),"",OFFSET('Smelter Reference List'!$H$4,$S1452-4,0))</f>
        <v/>
      </c>
      <c r="J1452" s="248" t="str">
        <f ca="1">IF(ISERROR($S1452),"",OFFSET('Smelter Reference List'!$I$4,$S1452-4,0))</f>
        <v/>
      </c>
      <c r="K1452" s="245"/>
      <c r="L1452" s="245"/>
      <c r="M1452" s="245"/>
      <c r="N1452" s="245"/>
      <c r="O1452" s="245"/>
      <c r="P1452" s="245"/>
      <c r="Q1452" s="246"/>
      <c r="R1452" s="233"/>
      <c r="S1452" s="234" t="e">
        <f>IF(C1452="",NA(),MATCH($B1452&amp;$C1452,'Smelter Reference List'!$J:$J,0))</f>
        <v>#N/A</v>
      </c>
      <c r="T1452" s="235"/>
      <c r="U1452" s="235">
        <f t="shared" ca="1" si="46"/>
        <v>0</v>
      </c>
      <c r="V1452" s="235"/>
      <c r="W1452" s="235"/>
      <c r="Y1452" s="228" t="str">
        <f t="shared" si="47"/>
        <v/>
      </c>
    </row>
    <row r="1453" spans="1:25" s="228" customFormat="1" ht="20.25">
      <c r="A1453" s="257"/>
      <c r="B1453" s="232" t="str">
        <f>IF(LEN(A1453)=0,"",INDEX('Smelter Reference List'!$A:$A,MATCH($A1453,'Smelter Reference List'!$E:$E,0)))</f>
        <v/>
      </c>
      <c r="C1453" s="297" t="str">
        <f>IF(LEN(A1453)=0,"",INDEX('Smelter Reference List'!$C:$C,MATCH($A1453,'Smelter Reference List'!$E:$E,0)))</f>
        <v/>
      </c>
      <c r="D1453" s="161" t="str">
        <f ca="1">IF(ISERROR($S1453),"",OFFSET('Smelter Reference List'!$C$4,$S1453-4,0)&amp;"")</f>
        <v/>
      </c>
      <c r="E1453" s="161" t="str">
        <f ca="1">IF(ISERROR($S1453),"",OFFSET('Smelter Reference List'!$D$4,$S1453-4,0)&amp;"")</f>
        <v/>
      </c>
      <c r="F1453" s="161" t="str">
        <f ca="1">IF(ISERROR($S1453),"",OFFSET('Smelter Reference List'!$E$4,$S1453-4,0))</f>
        <v/>
      </c>
      <c r="G1453" s="161" t="str">
        <f ca="1">IF(C1453=$U$4,"Enter smelter details", IF(ISERROR($S1453),"",OFFSET('Smelter Reference List'!$F$4,$S1453-4,0)))</f>
        <v/>
      </c>
      <c r="H1453" s="247" t="str">
        <f ca="1">IF(ISERROR($S1453),"",OFFSET('Smelter Reference List'!$G$4,$S1453-4,0))</f>
        <v/>
      </c>
      <c r="I1453" s="248" t="str">
        <f ca="1">IF(ISERROR($S1453),"",OFFSET('Smelter Reference List'!$H$4,$S1453-4,0))</f>
        <v/>
      </c>
      <c r="J1453" s="248" t="str">
        <f ca="1">IF(ISERROR($S1453),"",OFFSET('Smelter Reference List'!$I$4,$S1453-4,0))</f>
        <v/>
      </c>
      <c r="K1453" s="245"/>
      <c r="L1453" s="245"/>
      <c r="M1453" s="245"/>
      <c r="N1453" s="245"/>
      <c r="O1453" s="245"/>
      <c r="P1453" s="245"/>
      <c r="Q1453" s="246"/>
      <c r="R1453" s="233"/>
      <c r="S1453" s="234" t="e">
        <f>IF(C1453="",NA(),MATCH($B1453&amp;$C1453,'Smelter Reference List'!$J:$J,0))</f>
        <v>#N/A</v>
      </c>
      <c r="T1453" s="235"/>
      <c r="U1453" s="235">
        <f t="shared" ca="1" si="46"/>
        <v>0</v>
      </c>
      <c r="V1453" s="235"/>
      <c r="W1453" s="235"/>
      <c r="Y1453" s="228" t="str">
        <f t="shared" si="47"/>
        <v/>
      </c>
    </row>
    <row r="1454" spans="1:25" s="228" customFormat="1" ht="20.25">
      <c r="A1454" s="257"/>
      <c r="B1454" s="232" t="str">
        <f>IF(LEN(A1454)=0,"",INDEX('Smelter Reference List'!$A:$A,MATCH($A1454,'Smelter Reference List'!$E:$E,0)))</f>
        <v/>
      </c>
      <c r="C1454" s="297" t="str">
        <f>IF(LEN(A1454)=0,"",INDEX('Smelter Reference List'!$C:$C,MATCH($A1454,'Smelter Reference List'!$E:$E,0)))</f>
        <v/>
      </c>
      <c r="D1454" s="161" t="str">
        <f ca="1">IF(ISERROR($S1454),"",OFFSET('Smelter Reference List'!$C$4,$S1454-4,0)&amp;"")</f>
        <v/>
      </c>
      <c r="E1454" s="161" t="str">
        <f ca="1">IF(ISERROR($S1454),"",OFFSET('Smelter Reference List'!$D$4,$S1454-4,0)&amp;"")</f>
        <v/>
      </c>
      <c r="F1454" s="161" t="str">
        <f ca="1">IF(ISERROR($S1454),"",OFFSET('Smelter Reference List'!$E$4,$S1454-4,0))</f>
        <v/>
      </c>
      <c r="G1454" s="161" t="str">
        <f ca="1">IF(C1454=$U$4,"Enter smelter details", IF(ISERROR($S1454),"",OFFSET('Smelter Reference List'!$F$4,$S1454-4,0)))</f>
        <v/>
      </c>
      <c r="H1454" s="247" t="str">
        <f ca="1">IF(ISERROR($S1454),"",OFFSET('Smelter Reference List'!$G$4,$S1454-4,0))</f>
        <v/>
      </c>
      <c r="I1454" s="248" t="str">
        <f ca="1">IF(ISERROR($S1454),"",OFFSET('Smelter Reference List'!$H$4,$S1454-4,0))</f>
        <v/>
      </c>
      <c r="J1454" s="248" t="str">
        <f ca="1">IF(ISERROR($S1454),"",OFFSET('Smelter Reference List'!$I$4,$S1454-4,0))</f>
        <v/>
      </c>
      <c r="K1454" s="245"/>
      <c r="L1454" s="245"/>
      <c r="M1454" s="245"/>
      <c r="N1454" s="245"/>
      <c r="O1454" s="245"/>
      <c r="P1454" s="245"/>
      <c r="Q1454" s="246"/>
      <c r="R1454" s="233"/>
      <c r="S1454" s="234" t="e">
        <f>IF(C1454="",NA(),MATCH($B1454&amp;$C1454,'Smelter Reference List'!$J:$J,0))</f>
        <v>#N/A</v>
      </c>
      <c r="T1454" s="235"/>
      <c r="U1454" s="235">
        <f t="shared" ca="1" si="46"/>
        <v>0</v>
      </c>
      <c r="V1454" s="235"/>
      <c r="W1454" s="235"/>
      <c r="Y1454" s="228" t="str">
        <f t="shared" si="47"/>
        <v/>
      </c>
    </row>
    <row r="1455" spans="1:25" s="228" customFormat="1" ht="20.25">
      <c r="A1455" s="257"/>
      <c r="B1455" s="232" t="str">
        <f>IF(LEN(A1455)=0,"",INDEX('Smelter Reference List'!$A:$A,MATCH($A1455,'Smelter Reference List'!$E:$E,0)))</f>
        <v/>
      </c>
      <c r="C1455" s="297" t="str">
        <f>IF(LEN(A1455)=0,"",INDEX('Smelter Reference List'!$C:$C,MATCH($A1455,'Smelter Reference List'!$E:$E,0)))</f>
        <v/>
      </c>
      <c r="D1455" s="161" t="str">
        <f ca="1">IF(ISERROR($S1455),"",OFFSET('Smelter Reference List'!$C$4,$S1455-4,0)&amp;"")</f>
        <v/>
      </c>
      <c r="E1455" s="161" t="str">
        <f ca="1">IF(ISERROR($S1455),"",OFFSET('Smelter Reference List'!$D$4,$S1455-4,0)&amp;"")</f>
        <v/>
      </c>
      <c r="F1455" s="161" t="str">
        <f ca="1">IF(ISERROR($S1455),"",OFFSET('Smelter Reference List'!$E$4,$S1455-4,0))</f>
        <v/>
      </c>
      <c r="G1455" s="161" t="str">
        <f ca="1">IF(C1455=$U$4,"Enter smelter details", IF(ISERROR($S1455),"",OFFSET('Smelter Reference List'!$F$4,$S1455-4,0)))</f>
        <v/>
      </c>
      <c r="H1455" s="247" t="str">
        <f ca="1">IF(ISERROR($S1455),"",OFFSET('Smelter Reference List'!$G$4,$S1455-4,0))</f>
        <v/>
      </c>
      <c r="I1455" s="248" t="str">
        <f ca="1">IF(ISERROR($S1455),"",OFFSET('Smelter Reference List'!$H$4,$S1455-4,0))</f>
        <v/>
      </c>
      <c r="J1455" s="248" t="str">
        <f ca="1">IF(ISERROR($S1455),"",OFFSET('Smelter Reference List'!$I$4,$S1455-4,0))</f>
        <v/>
      </c>
      <c r="K1455" s="245"/>
      <c r="L1455" s="245"/>
      <c r="M1455" s="245"/>
      <c r="N1455" s="245"/>
      <c r="O1455" s="245"/>
      <c r="P1455" s="245"/>
      <c r="Q1455" s="246"/>
      <c r="R1455" s="233"/>
      <c r="S1455" s="234" t="e">
        <f>IF(C1455="",NA(),MATCH($B1455&amp;$C1455,'Smelter Reference List'!$J:$J,0))</f>
        <v>#N/A</v>
      </c>
      <c r="T1455" s="235"/>
      <c r="U1455" s="235">
        <f t="shared" ca="1" si="46"/>
        <v>0</v>
      </c>
      <c r="V1455" s="235"/>
      <c r="W1455" s="235"/>
      <c r="Y1455" s="228" t="str">
        <f t="shared" si="47"/>
        <v/>
      </c>
    </row>
    <row r="1456" spans="1:25" s="228" customFormat="1" ht="20.25">
      <c r="A1456" s="257"/>
      <c r="B1456" s="232" t="str">
        <f>IF(LEN(A1456)=0,"",INDEX('Smelter Reference List'!$A:$A,MATCH($A1456,'Smelter Reference List'!$E:$E,0)))</f>
        <v/>
      </c>
      <c r="C1456" s="297" t="str">
        <f>IF(LEN(A1456)=0,"",INDEX('Smelter Reference List'!$C:$C,MATCH($A1456,'Smelter Reference List'!$E:$E,0)))</f>
        <v/>
      </c>
      <c r="D1456" s="161" t="str">
        <f ca="1">IF(ISERROR($S1456),"",OFFSET('Smelter Reference List'!$C$4,$S1456-4,0)&amp;"")</f>
        <v/>
      </c>
      <c r="E1456" s="161" t="str">
        <f ca="1">IF(ISERROR($S1456),"",OFFSET('Smelter Reference List'!$D$4,$S1456-4,0)&amp;"")</f>
        <v/>
      </c>
      <c r="F1456" s="161" t="str">
        <f ca="1">IF(ISERROR($S1456),"",OFFSET('Smelter Reference List'!$E$4,$S1456-4,0))</f>
        <v/>
      </c>
      <c r="G1456" s="161" t="str">
        <f ca="1">IF(C1456=$U$4,"Enter smelter details", IF(ISERROR($S1456),"",OFFSET('Smelter Reference List'!$F$4,$S1456-4,0)))</f>
        <v/>
      </c>
      <c r="H1456" s="247" t="str">
        <f ca="1">IF(ISERROR($S1456),"",OFFSET('Smelter Reference List'!$G$4,$S1456-4,0))</f>
        <v/>
      </c>
      <c r="I1456" s="248" t="str">
        <f ca="1">IF(ISERROR($S1456),"",OFFSET('Smelter Reference List'!$H$4,$S1456-4,0))</f>
        <v/>
      </c>
      <c r="J1456" s="248" t="str">
        <f ca="1">IF(ISERROR($S1456),"",OFFSET('Smelter Reference List'!$I$4,$S1456-4,0))</f>
        <v/>
      </c>
      <c r="K1456" s="245"/>
      <c r="L1456" s="245"/>
      <c r="M1456" s="245"/>
      <c r="N1456" s="245"/>
      <c r="O1456" s="245"/>
      <c r="P1456" s="245"/>
      <c r="Q1456" s="246"/>
      <c r="R1456" s="233"/>
      <c r="S1456" s="234" t="e">
        <f>IF(C1456="",NA(),MATCH($B1456&amp;$C1456,'Smelter Reference List'!$J:$J,0))</f>
        <v>#N/A</v>
      </c>
      <c r="T1456" s="235"/>
      <c r="U1456" s="235">
        <f t="shared" ca="1" si="46"/>
        <v>0</v>
      </c>
      <c r="V1456" s="235"/>
      <c r="W1456" s="235"/>
      <c r="Y1456" s="228" t="str">
        <f t="shared" si="47"/>
        <v/>
      </c>
    </row>
    <row r="1457" spans="1:25" s="228" customFormat="1" ht="20.25">
      <c r="A1457" s="257"/>
      <c r="B1457" s="232" t="str">
        <f>IF(LEN(A1457)=0,"",INDEX('Smelter Reference List'!$A:$A,MATCH($A1457,'Smelter Reference List'!$E:$E,0)))</f>
        <v/>
      </c>
      <c r="C1457" s="297" t="str">
        <f>IF(LEN(A1457)=0,"",INDEX('Smelter Reference List'!$C:$C,MATCH($A1457,'Smelter Reference List'!$E:$E,0)))</f>
        <v/>
      </c>
      <c r="D1457" s="161" t="str">
        <f ca="1">IF(ISERROR($S1457),"",OFFSET('Smelter Reference List'!$C$4,$S1457-4,0)&amp;"")</f>
        <v/>
      </c>
      <c r="E1457" s="161" t="str">
        <f ca="1">IF(ISERROR($S1457),"",OFFSET('Smelter Reference List'!$D$4,$S1457-4,0)&amp;"")</f>
        <v/>
      </c>
      <c r="F1457" s="161" t="str">
        <f ca="1">IF(ISERROR($S1457),"",OFFSET('Smelter Reference List'!$E$4,$S1457-4,0))</f>
        <v/>
      </c>
      <c r="G1457" s="161" t="str">
        <f ca="1">IF(C1457=$U$4,"Enter smelter details", IF(ISERROR($S1457),"",OFFSET('Smelter Reference List'!$F$4,$S1457-4,0)))</f>
        <v/>
      </c>
      <c r="H1457" s="247" t="str">
        <f ca="1">IF(ISERROR($S1457),"",OFFSET('Smelter Reference List'!$G$4,$S1457-4,0))</f>
        <v/>
      </c>
      <c r="I1457" s="248" t="str">
        <f ca="1">IF(ISERROR($S1457),"",OFFSET('Smelter Reference List'!$H$4,$S1457-4,0))</f>
        <v/>
      </c>
      <c r="J1457" s="248" t="str">
        <f ca="1">IF(ISERROR($S1457),"",OFFSET('Smelter Reference List'!$I$4,$S1457-4,0))</f>
        <v/>
      </c>
      <c r="K1457" s="245"/>
      <c r="L1457" s="245"/>
      <c r="M1457" s="245"/>
      <c r="N1457" s="245"/>
      <c r="O1457" s="245"/>
      <c r="P1457" s="245"/>
      <c r="Q1457" s="246"/>
      <c r="R1457" s="233"/>
      <c r="S1457" s="234" t="e">
        <f>IF(C1457="",NA(),MATCH($B1457&amp;$C1457,'Smelter Reference List'!$J:$J,0))</f>
        <v>#N/A</v>
      </c>
      <c r="T1457" s="235"/>
      <c r="U1457" s="235">
        <f t="shared" ca="1" si="46"/>
        <v>0</v>
      </c>
      <c r="V1457" s="235"/>
      <c r="W1457" s="235"/>
      <c r="Y1457" s="228" t="str">
        <f t="shared" si="47"/>
        <v/>
      </c>
    </row>
    <row r="1458" spans="1:25" s="228" customFormat="1" ht="20.25">
      <c r="A1458" s="257"/>
      <c r="B1458" s="232" t="str">
        <f>IF(LEN(A1458)=0,"",INDEX('Smelter Reference List'!$A:$A,MATCH($A1458,'Smelter Reference List'!$E:$E,0)))</f>
        <v/>
      </c>
      <c r="C1458" s="297" t="str">
        <f>IF(LEN(A1458)=0,"",INDEX('Smelter Reference List'!$C:$C,MATCH($A1458,'Smelter Reference List'!$E:$E,0)))</f>
        <v/>
      </c>
      <c r="D1458" s="161" t="str">
        <f ca="1">IF(ISERROR($S1458),"",OFFSET('Smelter Reference List'!$C$4,$S1458-4,0)&amp;"")</f>
        <v/>
      </c>
      <c r="E1458" s="161" t="str">
        <f ca="1">IF(ISERROR($S1458),"",OFFSET('Smelter Reference List'!$D$4,$S1458-4,0)&amp;"")</f>
        <v/>
      </c>
      <c r="F1458" s="161" t="str">
        <f ca="1">IF(ISERROR($S1458),"",OFFSET('Smelter Reference List'!$E$4,$S1458-4,0))</f>
        <v/>
      </c>
      <c r="G1458" s="161" t="str">
        <f ca="1">IF(C1458=$U$4,"Enter smelter details", IF(ISERROR($S1458),"",OFFSET('Smelter Reference List'!$F$4,$S1458-4,0)))</f>
        <v/>
      </c>
      <c r="H1458" s="247" t="str">
        <f ca="1">IF(ISERROR($S1458),"",OFFSET('Smelter Reference List'!$G$4,$S1458-4,0))</f>
        <v/>
      </c>
      <c r="I1458" s="248" t="str">
        <f ca="1">IF(ISERROR($S1458),"",OFFSET('Smelter Reference List'!$H$4,$S1458-4,0))</f>
        <v/>
      </c>
      <c r="J1458" s="248" t="str">
        <f ca="1">IF(ISERROR($S1458),"",OFFSET('Smelter Reference List'!$I$4,$S1458-4,0))</f>
        <v/>
      </c>
      <c r="K1458" s="245"/>
      <c r="L1458" s="245"/>
      <c r="M1458" s="245"/>
      <c r="N1458" s="245"/>
      <c r="O1458" s="245"/>
      <c r="P1458" s="245"/>
      <c r="Q1458" s="246"/>
      <c r="R1458" s="233"/>
      <c r="S1458" s="234" t="e">
        <f>IF(C1458="",NA(),MATCH($B1458&amp;$C1458,'Smelter Reference List'!$J:$J,0))</f>
        <v>#N/A</v>
      </c>
      <c r="T1458" s="235"/>
      <c r="U1458" s="235">
        <f t="shared" ca="1" si="46"/>
        <v>0</v>
      </c>
      <c r="V1458" s="235"/>
      <c r="W1458" s="235"/>
      <c r="Y1458" s="228" t="str">
        <f t="shared" si="47"/>
        <v/>
      </c>
    </row>
    <row r="1459" spans="1:25" s="228" customFormat="1" ht="20.25">
      <c r="A1459" s="257"/>
      <c r="B1459" s="232" t="str">
        <f>IF(LEN(A1459)=0,"",INDEX('Smelter Reference List'!$A:$A,MATCH($A1459,'Smelter Reference List'!$E:$E,0)))</f>
        <v/>
      </c>
      <c r="C1459" s="297" t="str">
        <f>IF(LEN(A1459)=0,"",INDEX('Smelter Reference List'!$C:$C,MATCH($A1459,'Smelter Reference List'!$E:$E,0)))</f>
        <v/>
      </c>
      <c r="D1459" s="161" t="str">
        <f ca="1">IF(ISERROR($S1459),"",OFFSET('Smelter Reference List'!$C$4,$S1459-4,0)&amp;"")</f>
        <v/>
      </c>
      <c r="E1459" s="161" t="str">
        <f ca="1">IF(ISERROR($S1459),"",OFFSET('Smelter Reference List'!$D$4,$S1459-4,0)&amp;"")</f>
        <v/>
      </c>
      <c r="F1459" s="161" t="str">
        <f ca="1">IF(ISERROR($S1459),"",OFFSET('Smelter Reference List'!$E$4,$S1459-4,0))</f>
        <v/>
      </c>
      <c r="G1459" s="161" t="str">
        <f ca="1">IF(C1459=$U$4,"Enter smelter details", IF(ISERROR($S1459),"",OFFSET('Smelter Reference List'!$F$4,$S1459-4,0)))</f>
        <v/>
      </c>
      <c r="H1459" s="247" t="str">
        <f ca="1">IF(ISERROR($S1459),"",OFFSET('Smelter Reference List'!$G$4,$S1459-4,0))</f>
        <v/>
      </c>
      <c r="I1459" s="248" t="str">
        <f ca="1">IF(ISERROR($S1459),"",OFFSET('Smelter Reference List'!$H$4,$S1459-4,0))</f>
        <v/>
      </c>
      <c r="J1459" s="248" t="str">
        <f ca="1">IF(ISERROR($S1459),"",OFFSET('Smelter Reference List'!$I$4,$S1459-4,0))</f>
        <v/>
      </c>
      <c r="K1459" s="245"/>
      <c r="L1459" s="245"/>
      <c r="M1459" s="245"/>
      <c r="N1459" s="245"/>
      <c r="O1459" s="245"/>
      <c r="P1459" s="245"/>
      <c r="Q1459" s="246"/>
      <c r="R1459" s="233"/>
      <c r="S1459" s="234" t="e">
        <f>IF(C1459="",NA(),MATCH($B1459&amp;$C1459,'Smelter Reference List'!$J:$J,0))</f>
        <v>#N/A</v>
      </c>
      <c r="T1459" s="235"/>
      <c r="U1459" s="235">
        <f t="shared" ca="1" si="46"/>
        <v>0</v>
      </c>
      <c r="V1459" s="235"/>
      <c r="W1459" s="235"/>
      <c r="Y1459" s="228" t="str">
        <f t="shared" si="47"/>
        <v/>
      </c>
    </row>
    <row r="1460" spans="1:25" s="228" customFormat="1" ht="20.25">
      <c r="A1460" s="257"/>
      <c r="B1460" s="232" t="str">
        <f>IF(LEN(A1460)=0,"",INDEX('Smelter Reference List'!$A:$A,MATCH($A1460,'Smelter Reference List'!$E:$E,0)))</f>
        <v/>
      </c>
      <c r="C1460" s="297" t="str">
        <f>IF(LEN(A1460)=0,"",INDEX('Smelter Reference List'!$C:$C,MATCH($A1460,'Smelter Reference List'!$E:$E,0)))</f>
        <v/>
      </c>
      <c r="D1460" s="161" t="str">
        <f ca="1">IF(ISERROR($S1460),"",OFFSET('Smelter Reference List'!$C$4,$S1460-4,0)&amp;"")</f>
        <v/>
      </c>
      <c r="E1460" s="161" t="str">
        <f ca="1">IF(ISERROR($S1460),"",OFFSET('Smelter Reference List'!$D$4,$S1460-4,0)&amp;"")</f>
        <v/>
      </c>
      <c r="F1460" s="161" t="str">
        <f ca="1">IF(ISERROR($S1460),"",OFFSET('Smelter Reference List'!$E$4,$S1460-4,0))</f>
        <v/>
      </c>
      <c r="G1460" s="161" t="str">
        <f ca="1">IF(C1460=$U$4,"Enter smelter details", IF(ISERROR($S1460),"",OFFSET('Smelter Reference List'!$F$4,$S1460-4,0)))</f>
        <v/>
      </c>
      <c r="H1460" s="247" t="str">
        <f ca="1">IF(ISERROR($S1460),"",OFFSET('Smelter Reference List'!$G$4,$S1460-4,0))</f>
        <v/>
      </c>
      <c r="I1460" s="248" t="str">
        <f ca="1">IF(ISERROR($S1460),"",OFFSET('Smelter Reference List'!$H$4,$S1460-4,0))</f>
        <v/>
      </c>
      <c r="J1460" s="248" t="str">
        <f ca="1">IF(ISERROR($S1460),"",OFFSET('Smelter Reference List'!$I$4,$S1460-4,0))</f>
        <v/>
      </c>
      <c r="K1460" s="245"/>
      <c r="L1460" s="245"/>
      <c r="M1460" s="245"/>
      <c r="N1460" s="245"/>
      <c r="O1460" s="245"/>
      <c r="P1460" s="245"/>
      <c r="Q1460" s="246"/>
      <c r="R1460" s="233"/>
      <c r="S1460" s="234" t="e">
        <f>IF(C1460="",NA(),MATCH($B1460&amp;$C1460,'Smelter Reference List'!$J:$J,0))</f>
        <v>#N/A</v>
      </c>
      <c r="T1460" s="235"/>
      <c r="U1460" s="235">
        <f t="shared" ca="1" si="46"/>
        <v>0</v>
      </c>
      <c r="V1460" s="235"/>
      <c r="W1460" s="235"/>
      <c r="Y1460" s="228" t="str">
        <f t="shared" si="47"/>
        <v/>
      </c>
    </row>
    <row r="1461" spans="1:25" s="228" customFormat="1" ht="20.25">
      <c r="A1461" s="257"/>
      <c r="B1461" s="232" t="str">
        <f>IF(LEN(A1461)=0,"",INDEX('Smelter Reference List'!$A:$A,MATCH($A1461,'Smelter Reference List'!$E:$E,0)))</f>
        <v/>
      </c>
      <c r="C1461" s="297" t="str">
        <f>IF(LEN(A1461)=0,"",INDEX('Smelter Reference List'!$C:$C,MATCH($A1461,'Smelter Reference List'!$E:$E,0)))</f>
        <v/>
      </c>
      <c r="D1461" s="161" t="str">
        <f ca="1">IF(ISERROR($S1461),"",OFFSET('Smelter Reference List'!$C$4,$S1461-4,0)&amp;"")</f>
        <v/>
      </c>
      <c r="E1461" s="161" t="str">
        <f ca="1">IF(ISERROR($S1461),"",OFFSET('Smelter Reference List'!$D$4,$S1461-4,0)&amp;"")</f>
        <v/>
      </c>
      <c r="F1461" s="161" t="str">
        <f ca="1">IF(ISERROR($S1461),"",OFFSET('Smelter Reference List'!$E$4,$S1461-4,0))</f>
        <v/>
      </c>
      <c r="G1461" s="161" t="str">
        <f ca="1">IF(C1461=$U$4,"Enter smelter details", IF(ISERROR($S1461),"",OFFSET('Smelter Reference List'!$F$4,$S1461-4,0)))</f>
        <v/>
      </c>
      <c r="H1461" s="247" t="str">
        <f ca="1">IF(ISERROR($S1461),"",OFFSET('Smelter Reference List'!$G$4,$S1461-4,0))</f>
        <v/>
      </c>
      <c r="I1461" s="248" t="str">
        <f ca="1">IF(ISERROR($S1461),"",OFFSET('Smelter Reference List'!$H$4,$S1461-4,0))</f>
        <v/>
      </c>
      <c r="J1461" s="248" t="str">
        <f ca="1">IF(ISERROR($S1461),"",OFFSET('Smelter Reference List'!$I$4,$S1461-4,0))</f>
        <v/>
      </c>
      <c r="K1461" s="245"/>
      <c r="L1461" s="245"/>
      <c r="M1461" s="245"/>
      <c r="N1461" s="245"/>
      <c r="O1461" s="245"/>
      <c r="P1461" s="245"/>
      <c r="Q1461" s="246"/>
      <c r="R1461" s="233"/>
      <c r="S1461" s="234" t="e">
        <f>IF(C1461="",NA(),MATCH($B1461&amp;$C1461,'Smelter Reference List'!$J:$J,0))</f>
        <v>#N/A</v>
      </c>
      <c r="T1461" s="235"/>
      <c r="U1461" s="235">
        <f t="shared" ca="1" si="46"/>
        <v>0</v>
      </c>
      <c r="V1461" s="235"/>
      <c r="W1461" s="235"/>
      <c r="Y1461" s="228" t="str">
        <f t="shared" si="47"/>
        <v/>
      </c>
    </row>
    <row r="1462" spans="1:25" s="228" customFormat="1" ht="20.25">
      <c r="A1462" s="257"/>
      <c r="B1462" s="232" t="str">
        <f>IF(LEN(A1462)=0,"",INDEX('Smelter Reference List'!$A:$A,MATCH($A1462,'Smelter Reference List'!$E:$E,0)))</f>
        <v/>
      </c>
      <c r="C1462" s="297" t="str">
        <f>IF(LEN(A1462)=0,"",INDEX('Smelter Reference List'!$C:$C,MATCH($A1462,'Smelter Reference List'!$E:$E,0)))</f>
        <v/>
      </c>
      <c r="D1462" s="161" t="str">
        <f ca="1">IF(ISERROR($S1462),"",OFFSET('Smelter Reference List'!$C$4,$S1462-4,0)&amp;"")</f>
        <v/>
      </c>
      <c r="E1462" s="161" t="str">
        <f ca="1">IF(ISERROR($S1462),"",OFFSET('Smelter Reference List'!$D$4,$S1462-4,0)&amp;"")</f>
        <v/>
      </c>
      <c r="F1462" s="161" t="str">
        <f ca="1">IF(ISERROR($S1462),"",OFFSET('Smelter Reference List'!$E$4,$S1462-4,0))</f>
        <v/>
      </c>
      <c r="G1462" s="161" t="str">
        <f ca="1">IF(C1462=$U$4,"Enter smelter details", IF(ISERROR($S1462),"",OFFSET('Smelter Reference List'!$F$4,$S1462-4,0)))</f>
        <v/>
      </c>
      <c r="H1462" s="247" t="str">
        <f ca="1">IF(ISERROR($S1462),"",OFFSET('Smelter Reference List'!$G$4,$S1462-4,0))</f>
        <v/>
      </c>
      <c r="I1462" s="248" t="str">
        <f ca="1">IF(ISERROR($S1462),"",OFFSET('Smelter Reference List'!$H$4,$S1462-4,0))</f>
        <v/>
      </c>
      <c r="J1462" s="248" t="str">
        <f ca="1">IF(ISERROR($S1462),"",OFFSET('Smelter Reference List'!$I$4,$S1462-4,0))</f>
        <v/>
      </c>
      <c r="K1462" s="245"/>
      <c r="L1462" s="245"/>
      <c r="M1462" s="245"/>
      <c r="N1462" s="245"/>
      <c r="O1462" s="245"/>
      <c r="P1462" s="245"/>
      <c r="Q1462" s="246"/>
      <c r="R1462" s="233"/>
      <c r="S1462" s="234" t="e">
        <f>IF(C1462="",NA(),MATCH($B1462&amp;$C1462,'Smelter Reference List'!$J:$J,0))</f>
        <v>#N/A</v>
      </c>
      <c r="T1462" s="235"/>
      <c r="U1462" s="235">
        <f t="shared" ca="1" si="46"/>
        <v>0</v>
      </c>
      <c r="V1462" s="235"/>
      <c r="W1462" s="235"/>
      <c r="Y1462" s="228" t="str">
        <f t="shared" si="47"/>
        <v/>
      </c>
    </row>
    <row r="1463" spans="1:25" s="228" customFormat="1" ht="20.25">
      <c r="A1463" s="257"/>
      <c r="B1463" s="232" t="str">
        <f>IF(LEN(A1463)=0,"",INDEX('Smelter Reference List'!$A:$A,MATCH($A1463,'Smelter Reference List'!$E:$E,0)))</f>
        <v/>
      </c>
      <c r="C1463" s="297" t="str">
        <f>IF(LEN(A1463)=0,"",INDEX('Smelter Reference List'!$C:$C,MATCH($A1463,'Smelter Reference List'!$E:$E,0)))</f>
        <v/>
      </c>
      <c r="D1463" s="161" t="str">
        <f ca="1">IF(ISERROR($S1463),"",OFFSET('Smelter Reference List'!$C$4,$S1463-4,0)&amp;"")</f>
        <v/>
      </c>
      <c r="E1463" s="161" t="str">
        <f ca="1">IF(ISERROR($S1463),"",OFFSET('Smelter Reference List'!$D$4,$S1463-4,0)&amp;"")</f>
        <v/>
      </c>
      <c r="F1463" s="161" t="str">
        <f ca="1">IF(ISERROR($S1463),"",OFFSET('Smelter Reference List'!$E$4,$S1463-4,0))</f>
        <v/>
      </c>
      <c r="G1463" s="161" t="str">
        <f ca="1">IF(C1463=$U$4,"Enter smelter details", IF(ISERROR($S1463),"",OFFSET('Smelter Reference List'!$F$4,$S1463-4,0)))</f>
        <v/>
      </c>
      <c r="H1463" s="247" t="str">
        <f ca="1">IF(ISERROR($S1463),"",OFFSET('Smelter Reference List'!$G$4,$S1463-4,0))</f>
        <v/>
      </c>
      <c r="I1463" s="248" t="str">
        <f ca="1">IF(ISERROR($S1463),"",OFFSET('Smelter Reference List'!$H$4,$S1463-4,0))</f>
        <v/>
      </c>
      <c r="J1463" s="248" t="str">
        <f ca="1">IF(ISERROR($S1463),"",OFFSET('Smelter Reference List'!$I$4,$S1463-4,0))</f>
        <v/>
      </c>
      <c r="K1463" s="245"/>
      <c r="L1463" s="245"/>
      <c r="M1463" s="245"/>
      <c r="N1463" s="245"/>
      <c r="O1463" s="245"/>
      <c r="P1463" s="245"/>
      <c r="Q1463" s="246"/>
      <c r="R1463" s="233"/>
      <c r="S1463" s="234" t="e">
        <f>IF(C1463="",NA(),MATCH($B1463&amp;$C1463,'Smelter Reference List'!$J:$J,0))</f>
        <v>#N/A</v>
      </c>
      <c r="T1463" s="235"/>
      <c r="U1463" s="235">
        <f t="shared" ca="1" si="46"/>
        <v>0</v>
      </c>
      <c r="V1463" s="235"/>
      <c r="W1463" s="235"/>
      <c r="Y1463" s="228" t="str">
        <f t="shared" si="47"/>
        <v/>
      </c>
    </row>
    <row r="1464" spans="1:25" s="228" customFormat="1" ht="20.25">
      <c r="A1464" s="257"/>
      <c r="B1464" s="232" t="str">
        <f>IF(LEN(A1464)=0,"",INDEX('Smelter Reference List'!$A:$A,MATCH($A1464,'Smelter Reference List'!$E:$E,0)))</f>
        <v/>
      </c>
      <c r="C1464" s="297" t="str">
        <f>IF(LEN(A1464)=0,"",INDEX('Smelter Reference List'!$C:$C,MATCH($A1464,'Smelter Reference List'!$E:$E,0)))</f>
        <v/>
      </c>
      <c r="D1464" s="161" t="str">
        <f ca="1">IF(ISERROR($S1464),"",OFFSET('Smelter Reference List'!$C$4,$S1464-4,0)&amp;"")</f>
        <v/>
      </c>
      <c r="E1464" s="161" t="str">
        <f ca="1">IF(ISERROR($S1464),"",OFFSET('Smelter Reference List'!$D$4,$S1464-4,0)&amp;"")</f>
        <v/>
      </c>
      <c r="F1464" s="161" t="str">
        <f ca="1">IF(ISERROR($S1464),"",OFFSET('Smelter Reference List'!$E$4,$S1464-4,0))</f>
        <v/>
      </c>
      <c r="G1464" s="161" t="str">
        <f ca="1">IF(C1464=$U$4,"Enter smelter details", IF(ISERROR($S1464),"",OFFSET('Smelter Reference List'!$F$4,$S1464-4,0)))</f>
        <v/>
      </c>
      <c r="H1464" s="247" t="str">
        <f ca="1">IF(ISERROR($S1464),"",OFFSET('Smelter Reference List'!$G$4,$S1464-4,0))</f>
        <v/>
      </c>
      <c r="I1464" s="248" t="str">
        <f ca="1">IF(ISERROR($S1464),"",OFFSET('Smelter Reference List'!$H$4,$S1464-4,0))</f>
        <v/>
      </c>
      <c r="J1464" s="248" t="str">
        <f ca="1">IF(ISERROR($S1464),"",OFFSET('Smelter Reference List'!$I$4,$S1464-4,0))</f>
        <v/>
      </c>
      <c r="K1464" s="245"/>
      <c r="L1464" s="245"/>
      <c r="M1464" s="245"/>
      <c r="N1464" s="245"/>
      <c r="O1464" s="245"/>
      <c r="P1464" s="245"/>
      <c r="Q1464" s="246"/>
      <c r="R1464" s="233"/>
      <c r="S1464" s="234" t="e">
        <f>IF(C1464="",NA(),MATCH($B1464&amp;$C1464,'Smelter Reference List'!$J:$J,0))</f>
        <v>#N/A</v>
      </c>
      <c r="T1464" s="235"/>
      <c r="U1464" s="235">
        <f t="shared" ca="1" si="46"/>
        <v>0</v>
      </c>
      <c r="V1464" s="235"/>
      <c r="W1464" s="235"/>
      <c r="Y1464" s="228" t="str">
        <f t="shared" si="47"/>
        <v/>
      </c>
    </row>
    <row r="1465" spans="1:25" s="228" customFormat="1" ht="20.25">
      <c r="A1465" s="257"/>
      <c r="B1465" s="232" t="str">
        <f>IF(LEN(A1465)=0,"",INDEX('Smelter Reference List'!$A:$A,MATCH($A1465,'Smelter Reference List'!$E:$E,0)))</f>
        <v/>
      </c>
      <c r="C1465" s="297" t="str">
        <f>IF(LEN(A1465)=0,"",INDEX('Smelter Reference List'!$C:$C,MATCH($A1465,'Smelter Reference List'!$E:$E,0)))</f>
        <v/>
      </c>
      <c r="D1465" s="161" t="str">
        <f ca="1">IF(ISERROR($S1465),"",OFFSET('Smelter Reference List'!$C$4,$S1465-4,0)&amp;"")</f>
        <v/>
      </c>
      <c r="E1465" s="161" t="str">
        <f ca="1">IF(ISERROR($S1465),"",OFFSET('Smelter Reference List'!$D$4,$S1465-4,0)&amp;"")</f>
        <v/>
      </c>
      <c r="F1465" s="161" t="str">
        <f ca="1">IF(ISERROR($S1465),"",OFFSET('Smelter Reference List'!$E$4,$S1465-4,0))</f>
        <v/>
      </c>
      <c r="G1465" s="161" t="str">
        <f ca="1">IF(C1465=$U$4,"Enter smelter details", IF(ISERROR($S1465),"",OFFSET('Smelter Reference List'!$F$4,$S1465-4,0)))</f>
        <v/>
      </c>
      <c r="H1465" s="247" t="str">
        <f ca="1">IF(ISERROR($S1465),"",OFFSET('Smelter Reference List'!$G$4,$S1465-4,0))</f>
        <v/>
      </c>
      <c r="I1465" s="248" t="str">
        <f ca="1">IF(ISERROR($S1465),"",OFFSET('Smelter Reference List'!$H$4,$S1465-4,0))</f>
        <v/>
      </c>
      <c r="J1465" s="248" t="str">
        <f ca="1">IF(ISERROR($S1465),"",OFFSET('Smelter Reference List'!$I$4,$S1465-4,0))</f>
        <v/>
      </c>
      <c r="K1465" s="245"/>
      <c r="L1465" s="245"/>
      <c r="M1465" s="245"/>
      <c r="N1465" s="245"/>
      <c r="O1465" s="245"/>
      <c r="P1465" s="245"/>
      <c r="Q1465" s="246"/>
      <c r="R1465" s="233"/>
      <c r="S1465" s="234" t="e">
        <f>IF(C1465="",NA(),MATCH($B1465&amp;$C1465,'Smelter Reference List'!$J:$J,0))</f>
        <v>#N/A</v>
      </c>
      <c r="T1465" s="235"/>
      <c r="U1465" s="235">
        <f t="shared" ca="1" si="46"/>
        <v>0</v>
      </c>
      <c r="V1465" s="235"/>
      <c r="W1465" s="235"/>
      <c r="Y1465" s="228" t="str">
        <f t="shared" si="47"/>
        <v/>
      </c>
    </row>
    <row r="1466" spans="1:25" s="228" customFormat="1" ht="20.25">
      <c r="A1466" s="257"/>
      <c r="B1466" s="232" t="str">
        <f>IF(LEN(A1466)=0,"",INDEX('Smelter Reference List'!$A:$A,MATCH($A1466,'Smelter Reference List'!$E:$E,0)))</f>
        <v/>
      </c>
      <c r="C1466" s="297" t="str">
        <f>IF(LEN(A1466)=0,"",INDEX('Smelter Reference List'!$C:$C,MATCH($A1466,'Smelter Reference List'!$E:$E,0)))</f>
        <v/>
      </c>
      <c r="D1466" s="161" t="str">
        <f ca="1">IF(ISERROR($S1466),"",OFFSET('Smelter Reference List'!$C$4,$S1466-4,0)&amp;"")</f>
        <v/>
      </c>
      <c r="E1466" s="161" t="str">
        <f ca="1">IF(ISERROR($S1466),"",OFFSET('Smelter Reference List'!$D$4,$S1466-4,0)&amp;"")</f>
        <v/>
      </c>
      <c r="F1466" s="161" t="str">
        <f ca="1">IF(ISERROR($S1466),"",OFFSET('Smelter Reference List'!$E$4,$S1466-4,0))</f>
        <v/>
      </c>
      <c r="G1466" s="161" t="str">
        <f ca="1">IF(C1466=$U$4,"Enter smelter details", IF(ISERROR($S1466),"",OFFSET('Smelter Reference List'!$F$4,$S1466-4,0)))</f>
        <v/>
      </c>
      <c r="H1466" s="247" t="str">
        <f ca="1">IF(ISERROR($S1466),"",OFFSET('Smelter Reference List'!$G$4,$S1466-4,0))</f>
        <v/>
      </c>
      <c r="I1466" s="248" t="str">
        <f ca="1">IF(ISERROR($S1466),"",OFFSET('Smelter Reference List'!$H$4,$S1466-4,0))</f>
        <v/>
      </c>
      <c r="J1466" s="248" t="str">
        <f ca="1">IF(ISERROR($S1466),"",OFFSET('Smelter Reference List'!$I$4,$S1466-4,0))</f>
        <v/>
      </c>
      <c r="K1466" s="245"/>
      <c r="L1466" s="245"/>
      <c r="M1466" s="245"/>
      <c r="N1466" s="245"/>
      <c r="O1466" s="245"/>
      <c r="P1466" s="245"/>
      <c r="Q1466" s="246"/>
      <c r="R1466" s="233"/>
      <c r="S1466" s="234" t="e">
        <f>IF(C1466="",NA(),MATCH($B1466&amp;$C1466,'Smelter Reference List'!$J:$J,0))</f>
        <v>#N/A</v>
      </c>
      <c r="T1466" s="235"/>
      <c r="U1466" s="235">
        <f t="shared" ca="1" si="46"/>
        <v>0</v>
      </c>
      <c r="V1466" s="235"/>
      <c r="W1466" s="235"/>
      <c r="Y1466" s="228" t="str">
        <f t="shared" si="47"/>
        <v/>
      </c>
    </row>
    <row r="1467" spans="1:25" s="228" customFormat="1" ht="20.25">
      <c r="A1467" s="257"/>
      <c r="B1467" s="232" t="str">
        <f>IF(LEN(A1467)=0,"",INDEX('Smelter Reference List'!$A:$A,MATCH($A1467,'Smelter Reference List'!$E:$E,0)))</f>
        <v/>
      </c>
      <c r="C1467" s="297" t="str">
        <f>IF(LEN(A1467)=0,"",INDEX('Smelter Reference List'!$C:$C,MATCH($A1467,'Smelter Reference List'!$E:$E,0)))</f>
        <v/>
      </c>
      <c r="D1467" s="161" t="str">
        <f ca="1">IF(ISERROR($S1467),"",OFFSET('Smelter Reference List'!$C$4,$S1467-4,0)&amp;"")</f>
        <v/>
      </c>
      <c r="E1467" s="161" t="str">
        <f ca="1">IF(ISERROR($S1467),"",OFFSET('Smelter Reference List'!$D$4,$S1467-4,0)&amp;"")</f>
        <v/>
      </c>
      <c r="F1467" s="161" t="str">
        <f ca="1">IF(ISERROR($S1467),"",OFFSET('Smelter Reference List'!$E$4,$S1467-4,0))</f>
        <v/>
      </c>
      <c r="G1467" s="161" t="str">
        <f ca="1">IF(C1467=$U$4,"Enter smelter details", IF(ISERROR($S1467),"",OFFSET('Smelter Reference List'!$F$4,$S1467-4,0)))</f>
        <v/>
      </c>
      <c r="H1467" s="247" t="str">
        <f ca="1">IF(ISERROR($S1467),"",OFFSET('Smelter Reference List'!$G$4,$S1467-4,0))</f>
        <v/>
      </c>
      <c r="I1467" s="248" t="str">
        <f ca="1">IF(ISERROR($S1467),"",OFFSET('Smelter Reference List'!$H$4,$S1467-4,0))</f>
        <v/>
      </c>
      <c r="J1467" s="248" t="str">
        <f ca="1">IF(ISERROR($S1467),"",OFFSET('Smelter Reference List'!$I$4,$S1467-4,0))</f>
        <v/>
      </c>
      <c r="K1467" s="245"/>
      <c r="L1467" s="245"/>
      <c r="M1467" s="245"/>
      <c r="N1467" s="245"/>
      <c r="O1467" s="245"/>
      <c r="P1467" s="245"/>
      <c r="Q1467" s="246"/>
      <c r="R1467" s="233"/>
      <c r="S1467" s="234" t="e">
        <f>IF(C1467="",NA(),MATCH($B1467&amp;$C1467,'Smelter Reference List'!$J:$J,0))</f>
        <v>#N/A</v>
      </c>
      <c r="T1467" s="235"/>
      <c r="U1467" s="235">
        <f t="shared" ca="1" si="46"/>
        <v>0</v>
      </c>
      <c r="V1467" s="235"/>
      <c r="W1467" s="235"/>
      <c r="Y1467" s="228" t="str">
        <f t="shared" si="47"/>
        <v/>
      </c>
    </row>
    <row r="1468" spans="1:25" s="228" customFormat="1" ht="20.25">
      <c r="A1468" s="257"/>
      <c r="B1468" s="232" t="str">
        <f>IF(LEN(A1468)=0,"",INDEX('Smelter Reference List'!$A:$A,MATCH($A1468,'Smelter Reference List'!$E:$E,0)))</f>
        <v/>
      </c>
      <c r="C1468" s="297" t="str">
        <f>IF(LEN(A1468)=0,"",INDEX('Smelter Reference List'!$C:$C,MATCH($A1468,'Smelter Reference List'!$E:$E,0)))</f>
        <v/>
      </c>
      <c r="D1468" s="161" t="str">
        <f ca="1">IF(ISERROR($S1468),"",OFFSET('Smelter Reference List'!$C$4,$S1468-4,0)&amp;"")</f>
        <v/>
      </c>
      <c r="E1468" s="161" t="str">
        <f ca="1">IF(ISERROR($S1468),"",OFFSET('Smelter Reference List'!$D$4,$S1468-4,0)&amp;"")</f>
        <v/>
      </c>
      <c r="F1468" s="161" t="str">
        <f ca="1">IF(ISERROR($S1468),"",OFFSET('Smelter Reference List'!$E$4,$S1468-4,0))</f>
        <v/>
      </c>
      <c r="G1468" s="161" t="str">
        <f ca="1">IF(C1468=$U$4,"Enter smelter details", IF(ISERROR($S1468),"",OFFSET('Smelter Reference List'!$F$4,$S1468-4,0)))</f>
        <v/>
      </c>
      <c r="H1468" s="247" t="str">
        <f ca="1">IF(ISERROR($S1468),"",OFFSET('Smelter Reference List'!$G$4,$S1468-4,0))</f>
        <v/>
      </c>
      <c r="I1468" s="248" t="str">
        <f ca="1">IF(ISERROR($S1468),"",OFFSET('Smelter Reference List'!$H$4,$S1468-4,0))</f>
        <v/>
      </c>
      <c r="J1468" s="248" t="str">
        <f ca="1">IF(ISERROR($S1468),"",OFFSET('Smelter Reference List'!$I$4,$S1468-4,0))</f>
        <v/>
      </c>
      <c r="K1468" s="245"/>
      <c r="L1468" s="245"/>
      <c r="M1468" s="245"/>
      <c r="N1468" s="245"/>
      <c r="O1468" s="245"/>
      <c r="P1468" s="245"/>
      <c r="Q1468" s="246"/>
      <c r="R1468" s="233"/>
      <c r="S1468" s="234" t="e">
        <f>IF(C1468="",NA(),MATCH($B1468&amp;$C1468,'Smelter Reference List'!$J:$J,0))</f>
        <v>#N/A</v>
      </c>
      <c r="T1468" s="235"/>
      <c r="U1468" s="235">
        <f t="shared" ca="1" si="46"/>
        <v>0</v>
      </c>
      <c r="V1468" s="235"/>
      <c r="W1468" s="235"/>
      <c r="Y1468" s="228" t="str">
        <f t="shared" si="47"/>
        <v/>
      </c>
    </row>
    <row r="1469" spans="1:25" s="228" customFormat="1" ht="20.25">
      <c r="A1469" s="257"/>
      <c r="B1469" s="232" t="str">
        <f>IF(LEN(A1469)=0,"",INDEX('Smelter Reference List'!$A:$A,MATCH($A1469,'Smelter Reference List'!$E:$E,0)))</f>
        <v/>
      </c>
      <c r="C1469" s="297" t="str">
        <f>IF(LEN(A1469)=0,"",INDEX('Smelter Reference List'!$C:$C,MATCH($A1469,'Smelter Reference List'!$E:$E,0)))</f>
        <v/>
      </c>
      <c r="D1469" s="161" t="str">
        <f ca="1">IF(ISERROR($S1469),"",OFFSET('Smelter Reference List'!$C$4,$S1469-4,0)&amp;"")</f>
        <v/>
      </c>
      <c r="E1469" s="161" t="str">
        <f ca="1">IF(ISERROR($S1469),"",OFFSET('Smelter Reference List'!$D$4,$S1469-4,0)&amp;"")</f>
        <v/>
      </c>
      <c r="F1469" s="161" t="str">
        <f ca="1">IF(ISERROR($S1469),"",OFFSET('Smelter Reference List'!$E$4,$S1469-4,0))</f>
        <v/>
      </c>
      <c r="G1469" s="161" t="str">
        <f ca="1">IF(C1469=$U$4,"Enter smelter details", IF(ISERROR($S1469),"",OFFSET('Smelter Reference List'!$F$4,$S1469-4,0)))</f>
        <v/>
      </c>
      <c r="H1469" s="247" t="str">
        <f ca="1">IF(ISERROR($S1469),"",OFFSET('Smelter Reference List'!$G$4,$S1469-4,0))</f>
        <v/>
      </c>
      <c r="I1469" s="248" t="str">
        <f ca="1">IF(ISERROR($S1469),"",OFFSET('Smelter Reference List'!$H$4,$S1469-4,0))</f>
        <v/>
      </c>
      <c r="J1469" s="248" t="str">
        <f ca="1">IF(ISERROR($S1469),"",OFFSET('Smelter Reference List'!$I$4,$S1469-4,0))</f>
        <v/>
      </c>
      <c r="K1469" s="245"/>
      <c r="L1469" s="245"/>
      <c r="M1469" s="245"/>
      <c r="N1469" s="245"/>
      <c r="O1469" s="245"/>
      <c r="P1469" s="245"/>
      <c r="Q1469" s="246"/>
      <c r="R1469" s="233"/>
      <c r="S1469" s="234" t="e">
        <f>IF(C1469="",NA(),MATCH($B1469&amp;$C1469,'Smelter Reference List'!$J:$J,0))</f>
        <v>#N/A</v>
      </c>
      <c r="T1469" s="235"/>
      <c r="U1469" s="235">
        <f t="shared" ca="1" si="46"/>
        <v>0</v>
      </c>
      <c r="V1469" s="235"/>
      <c r="W1469" s="235"/>
      <c r="Y1469" s="228" t="str">
        <f t="shared" si="47"/>
        <v/>
      </c>
    </row>
    <row r="1470" spans="1:25" s="228" customFormat="1" ht="20.25">
      <c r="A1470" s="257"/>
      <c r="B1470" s="232" t="str">
        <f>IF(LEN(A1470)=0,"",INDEX('Smelter Reference List'!$A:$A,MATCH($A1470,'Smelter Reference List'!$E:$E,0)))</f>
        <v/>
      </c>
      <c r="C1470" s="297" t="str">
        <f>IF(LEN(A1470)=0,"",INDEX('Smelter Reference List'!$C:$C,MATCH($A1470,'Smelter Reference List'!$E:$E,0)))</f>
        <v/>
      </c>
      <c r="D1470" s="161" t="str">
        <f ca="1">IF(ISERROR($S1470),"",OFFSET('Smelter Reference List'!$C$4,$S1470-4,0)&amp;"")</f>
        <v/>
      </c>
      <c r="E1470" s="161" t="str">
        <f ca="1">IF(ISERROR($S1470),"",OFFSET('Smelter Reference List'!$D$4,$S1470-4,0)&amp;"")</f>
        <v/>
      </c>
      <c r="F1470" s="161" t="str">
        <f ca="1">IF(ISERROR($S1470),"",OFFSET('Smelter Reference List'!$E$4,$S1470-4,0))</f>
        <v/>
      </c>
      <c r="G1470" s="161" t="str">
        <f ca="1">IF(C1470=$U$4,"Enter smelter details", IF(ISERROR($S1470),"",OFFSET('Smelter Reference List'!$F$4,$S1470-4,0)))</f>
        <v/>
      </c>
      <c r="H1470" s="247" t="str">
        <f ca="1">IF(ISERROR($S1470),"",OFFSET('Smelter Reference List'!$G$4,$S1470-4,0))</f>
        <v/>
      </c>
      <c r="I1470" s="248" t="str">
        <f ca="1">IF(ISERROR($S1470),"",OFFSET('Smelter Reference List'!$H$4,$S1470-4,0))</f>
        <v/>
      </c>
      <c r="J1470" s="248" t="str">
        <f ca="1">IF(ISERROR($S1470),"",OFFSET('Smelter Reference List'!$I$4,$S1470-4,0))</f>
        <v/>
      </c>
      <c r="K1470" s="245"/>
      <c r="L1470" s="245"/>
      <c r="M1470" s="245"/>
      <c r="N1470" s="245"/>
      <c r="O1470" s="245"/>
      <c r="P1470" s="245"/>
      <c r="Q1470" s="246"/>
      <c r="R1470" s="233"/>
      <c r="S1470" s="234" t="e">
        <f>IF(C1470="",NA(),MATCH($B1470&amp;$C1470,'Smelter Reference List'!$J:$J,0))</f>
        <v>#N/A</v>
      </c>
      <c r="T1470" s="235"/>
      <c r="U1470" s="235">
        <f t="shared" ca="1" si="46"/>
        <v>0</v>
      </c>
      <c r="V1470" s="235"/>
      <c r="W1470" s="235"/>
      <c r="Y1470" s="228" t="str">
        <f t="shared" si="47"/>
        <v/>
      </c>
    </row>
    <row r="1471" spans="1:25" s="228" customFormat="1" ht="20.25">
      <c r="A1471" s="257"/>
      <c r="B1471" s="232" t="str">
        <f>IF(LEN(A1471)=0,"",INDEX('Smelter Reference List'!$A:$A,MATCH($A1471,'Smelter Reference List'!$E:$E,0)))</f>
        <v/>
      </c>
      <c r="C1471" s="297" t="str">
        <f>IF(LEN(A1471)=0,"",INDEX('Smelter Reference List'!$C:$C,MATCH($A1471,'Smelter Reference List'!$E:$E,0)))</f>
        <v/>
      </c>
      <c r="D1471" s="161" t="str">
        <f ca="1">IF(ISERROR($S1471),"",OFFSET('Smelter Reference List'!$C$4,$S1471-4,0)&amp;"")</f>
        <v/>
      </c>
      <c r="E1471" s="161" t="str">
        <f ca="1">IF(ISERROR($S1471),"",OFFSET('Smelter Reference List'!$D$4,$S1471-4,0)&amp;"")</f>
        <v/>
      </c>
      <c r="F1471" s="161" t="str">
        <f ca="1">IF(ISERROR($S1471),"",OFFSET('Smelter Reference List'!$E$4,$S1471-4,0))</f>
        <v/>
      </c>
      <c r="G1471" s="161" t="str">
        <f ca="1">IF(C1471=$U$4,"Enter smelter details", IF(ISERROR($S1471),"",OFFSET('Smelter Reference List'!$F$4,$S1471-4,0)))</f>
        <v/>
      </c>
      <c r="H1471" s="247" t="str">
        <f ca="1">IF(ISERROR($S1471),"",OFFSET('Smelter Reference List'!$G$4,$S1471-4,0))</f>
        <v/>
      </c>
      <c r="I1471" s="248" t="str">
        <f ca="1">IF(ISERROR($S1471),"",OFFSET('Smelter Reference List'!$H$4,$S1471-4,0))</f>
        <v/>
      </c>
      <c r="J1471" s="248" t="str">
        <f ca="1">IF(ISERROR($S1471),"",OFFSET('Smelter Reference List'!$I$4,$S1471-4,0))</f>
        <v/>
      </c>
      <c r="K1471" s="245"/>
      <c r="L1471" s="245"/>
      <c r="M1471" s="245"/>
      <c r="N1471" s="245"/>
      <c r="O1471" s="245"/>
      <c r="P1471" s="245"/>
      <c r="Q1471" s="246"/>
      <c r="R1471" s="233"/>
      <c r="S1471" s="234" t="e">
        <f>IF(C1471="",NA(),MATCH($B1471&amp;$C1471,'Smelter Reference List'!$J:$J,0))</f>
        <v>#N/A</v>
      </c>
      <c r="T1471" s="235"/>
      <c r="U1471" s="235">
        <f t="shared" ca="1" si="46"/>
        <v>0</v>
      </c>
      <c r="V1471" s="235"/>
      <c r="W1471" s="235"/>
      <c r="Y1471" s="228" t="str">
        <f t="shared" si="47"/>
        <v/>
      </c>
    </row>
    <row r="1472" spans="1:25" s="228" customFormat="1" ht="20.25">
      <c r="A1472" s="257"/>
      <c r="B1472" s="232" t="str">
        <f>IF(LEN(A1472)=0,"",INDEX('Smelter Reference List'!$A:$A,MATCH($A1472,'Smelter Reference List'!$E:$E,0)))</f>
        <v/>
      </c>
      <c r="C1472" s="297" t="str">
        <f>IF(LEN(A1472)=0,"",INDEX('Smelter Reference List'!$C:$C,MATCH($A1472,'Smelter Reference List'!$E:$E,0)))</f>
        <v/>
      </c>
      <c r="D1472" s="161" t="str">
        <f ca="1">IF(ISERROR($S1472),"",OFFSET('Smelter Reference List'!$C$4,$S1472-4,0)&amp;"")</f>
        <v/>
      </c>
      <c r="E1472" s="161" t="str">
        <f ca="1">IF(ISERROR($S1472),"",OFFSET('Smelter Reference List'!$D$4,$S1472-4,0)&amp;"")</f>
        <v/>
      </c>
      <c r="F1472" s="161" t="str">
        <f ca="1">IF(ISERROR($S1472),"",OFFSET('Smelter Reference List'!$E$4,$S1472-4,0))</f>
        <v/>
      </c>
      <c r="G1472" s="161" t="str">
        <f ca="1">IF(C1472=$U$4,"Enter smelter details", IF(ISERROR($S1472),"",OFFSET('Smelter Reference List'!$F$4,$S1472-4,0)))</f>
        <v/>
      </c>
      <c r="H1472" s="247" t="str">
        <f ca="1">IF(ISERROR($S1472),"",OFFSET('Smelter Reference List'!$G$4,$S1472-4,0))</f>
        <v/>
      </c>
      <c r="I1472" s="248" t="str">
        <f ca="1">IF(ISERROR($S1472),"",OFFSET('Smelter Reference List'!$H$4,$S1472-4,0))</f>
        <v/>
      </c>
      <c r="J1472" s="248" t="str">
        <f ca="1">IF(ISERROR($S1472),"",OFFSET('Smelter Reference List'!$I$4,$S1472-4,0))</f>
        <v/>
      </c>
      <c r="K1472" s="245"/>
      <c r="L1472" s="245"/>
      <c r="M1472" s="245"/>
      <c r="N1472" s="245"/>
      <c r="O1472" s="245"/>
      <c r="P1472" s="245"/>
      <c r="Q1472" s="246"/>
      <c r="R1472" s="233"/>
      <c r="S1472" s="234" t="e">
        <f>IF(C1472="",NA(),MATCH($B1472&amp;$C1472,'Smelter Reference List'!$J:$J,0))</f>
        <v>#N/A</v>
      </c>
      <c r="T1472" s="235"/>
      <c r="U1472" s="235">
        <f t="shared" ca="1" si="46"/>
        <v>0</v>
      </c>
      <c r="V1472" s="235"/>
      <c r="W1472" s="235"/>
      <c r="Y1472" s="228" t="str">
        <f t="shared" si="47"/>
        <v/>
      </c>
    </row>
    <row r="1473" spans="1:25" s="228" customFormat="1" ht="20.25">
      <c r="A1473" s="257"/>
      <c r="B1473" s="232" t="str">
        <f>IF(LEN(A1473)=0,"",INDEX('Smelter Reference List'!$A:$A,MATCH($A1473,'Smelter Reference List'!$E:$E,0)))</f>
        <v/>
      </c>
      <c r="C1473" s="297" t="str">
        <f>IF(LEN(A1473)=0,"",INDEX('Smelter Reference List'!$C:$C,MATCH($A1473,'Smelter Reference List'!$E:$E,0)))</f>
        <v/>
      </c>
      <c r="D1473" s="161" t="str">
        <f ca="1">IF(ISERROR($S1473),"",OFFSET('Smelter Reference List'!$C$4,$S1473-4,0)&amp;"")</f>
        <v/>
      </c>
      <c r="E1473" s="161" t="str">
        <f ca="1">IF(ISERROR($S1473),"",OFFSET('Smelter Reference List'!$D$4,$S1473-4,0)&amp;"")</f>
        <v/>
      </c>
      <c r="F1473" s="161" t="str">
        <f ca="1">IF(ISERROR($S1473),"",OFFSET('Smelter Reference List'!$E$4,$S1473-4,0))</f>
        <v/>
      </c>
      <c r="G1473" s="161" t="str">
        <f ca="1">IF(C1473=$U$4,"Enter smelter details", IF(ISERROR($S1473),"",OFFSET('Smelter Reference List'!$F$4,$S1473-4,0)))</f>
        <v/>
      </c>
      <c r="H1473" s="247" t="str">
        <f ca="1">IF(ISERROR($S1473),"",OFFSET('Smelter Reference List'!$G$4,$S1473-4,0))</f>
        <v/>
      </c>
      <c r="I1473" s="248" t="str">
        <f ca="1">IF(ISERROR($S1473),"",OFFSET('Smelter Reference List'!$H$4,$S1473-4,0))</f>
        <v/>
      </c>
      <c r="J1473" s="248" t="str">
        <f ca="1">IF(ISERROR($S1473),"",OFFSET('Smelter Reference List'!$I$4,$S1473-4,0))</f>
        <v/>
      </c>
      <c r="K1473" s="245"/>
      <c r="L1473" s="245"/>
      <c r="M1473" s="245"/>
      <c r="N1473" s="245"/>
      <c r="O1473" s="245"/>
      <c r="P1473" s="245"/>
      <c r="Q1473" s="246"/>
      <c r="R1473" s="233"/>
      <c r="S1473" s="234" t="e">
        <f>IF(C1473="",NA(),MATCH($B1473&amp;$C1473,'Smelter Reference List'!$J:$J,0))</f>
        <v>#N/A</v>
      </c>
      <c r="T1473" s="235"/>
      <c r="U1473" s="235">
        <f t="shared" ca="1" si="46"/>
        <v>0</v>
      </c>
      <c r="V1473" s="235"/>
      <c r="W1473" s="235"/>
      <c r="Y1473" s="228" t="str">
        <f t="shared" si="47"/>
        <v/>
      </c>
    </row>
    <row r="1474" spans="1:25" s="228" customFormat="1" ht="20.25">
      <c r="A1474" s="257"/>
      <c r="B1474" s="232" t="str">
        <f>IF(LEN(A1474)=0,"",INDEX('Smelter Reference List'!$A:$A,MATCH($A1474,'Smelter Reference List'!$E:$E,0)))</f>
        <v/>
      </c>
      <c r="C1474" s="297" t="str">
        <f>IF(LEN(A1474)=0,"",INDEX('Smelter Reference List'!$C:$C,MATCH($A1474,'Smelter Reference List'!$E:$E,0)))</f>
        <v/>
      </c>
      <c r="D1474" s="161" t="str">
        <f ca="1">IF(ISERROR($S1474),"",OFFSET('Smelter Reference List'!$C$4,$S1474-4,0)&amp;"")</f>
        <v/>
      </c>
      <c r="E1474" s="161" t="str">
        <f ca="1">IF(ISERROR($S1474),"",OFFSET('Smelter Reference List'!$D$4,$S1474-4,0)&amp;"")</f>
        <v/>
      </c>
      <c r="F1474" s="161" t="str">
        <f ca="1">IF(ISERROR($S1474),"",OFFSET('Smelter Reference List'!$E$4,$S1474-4,0))</f>
        <v/>
      </c>
      <c r="G1474" s="161" t="str">
        <f ca="1">IF(C1474=$U$4,"Enter smelter details", IF(ISERROR($S1474),"",OFFSET('Smelter Reference List'!$F$4,$S1474-4,0)))</f>
        <v/>
      </c>
      <c r="H1474" s="247" t="str">
        <f ca="1">IF(ISERROR($S1474),"",OFFSET('Smelter Reference List'!$G$4,$S1474-4,0))</f>
        <v/>
      </c>
      <c r="I1474" s="248" t="str">
        <f ca="1">IF(ISERROR($S1474),"",OFFSET('Smelter Reference List'!$H$4,$S1474-4,0))</f>
        <v/>
      </c>
      <c r="J1474" s="248" t="str">
        <f ca="1">IF(ISERROR($S1474),"",OFFSET('Smelter Reference List'!$I$4,$S1474-4,0))</f>
        <v/>
      </c>
      <c r="K1474" s="245"/>
      <c r="L1474" s="245"/>
      <c r="M1474" s="245"/>
      <c r="N1474" s="245"/>
      <c r="O1474" s="245"/>
      <c r="P1474" s="245"/>
      <c r="Q1474" s="246"/>
      <c r="R1474" s="233"/>
      <c r="S1474" s="234" t="e">
        <f>IF(C1474="",NA(),MATCH($B1474&amp;$C1474,'Smelter Reference List'!$J:$J,0))</f>
        <v>#N/A</v>
      </c>
      <c r="T1474" s="235"/>
      <c r="U1474" s="235">
        <f t="shared" ca="1" si="46"/>
        <v>0</v>
      </c>
      <c r="V1474" s="235"/>
      <c r="W1474" s="235"/>
      <c r="Y1474" s="228" t="str">
        <f t="shared" si="47"/>
        <v/>
      </c>
    </row>
    <row r="1475" spans="1:25" s="228" customFormat="1" ht="20.25">
      <c r="A1475" s="257"/>
      <c r="B1475" s="232" t="str">
        <f>IF(LEN(A1475)=0,"",INDEX('Smelter Reference List'!$A:$A,MATCH($A1475,'Smelter Reference List'!$E:$E,0)))</f>
        <v/>
      </c>
      <c r="C1475" s="297" t="str">
        <f>IF(LEN(A1475)=0,"",INDEX('Smelter Reference List'!$C:$C,MATCH($A1475,'Smelter Reference List'!$E:$E,0)))</f>
        <v/>
      </c>
      <c r="D1475" s="161" t="str">
        <f ca="1">IF(ISERROR($S1475),"",OFFSET('Smelter Reference List'!$C$4,$S1475-4,0)&amp;"")</f>
        <v/>
      </c>
      <c r="E1475" s="161" t="str">
        <f ca="1">IF(ISERROR($S1475),"",OFFSET('Smelter Reference List'!$D$4,$S1475-4,0)&amp;"")</f>
        <v/>
      </c>
      <c r="F1475" s="161" t="str">
        <f ca="1">IF(ISERROR($S1475),"",OFFSET('Smelter Reference List'!$E$4,$S1475-4,0))</f>
        <v/>
      </c>
      <c r="G1475" s="161" t="str">
        <f ca="1">IF(C1475=$U$4,"Enter smelter details", IF(ISERROR($S1475),"",OFFSET('Smelter Reference List'!$F$4,$S1475-4,0)))</f>
        <v/>
      </c>
      <c r="H1475" s="247" t="str">
        <f ca="1">IF(ISERROR($S1475),"",OFFSET('Smelter Reference List'!$G$4,$S1475-4,0))</f>
        <v/>
      </c>
      <c r="I1475" s="248" t="str">
        <f ca="1">IF(ISERROR($S1475),"",OFFSET('Smelter Reference List'!$H$4,$S1475-4,0))</f>
        <v/>
      </c>
      <c r="J1475" s="248" t="str">
        <f ca="1">IF(ISERROR($S1475),"",OFFSET('Smelter Reference List'!$I$4,$S1475-4,0))</f>
        <v/>
      </c>
      <c r="K1475" s="245"/>
      <c r="L1475" s="245"/>
      <c r="M1475" s="245"/>
      <c r="N1475" s="245"/>
      <c r="O1475" s="245"/>
      <c r="P1475" s="245"/>
      <c r="Q1475" s="246"/>
      <c r="R1475" s="233"/>
      <c r="S1475" s="234" t="e">
        <f>IF(C1475="",NA(),MATCH($B1475&amp;$C1475,'Smelter Reference List'!$J:$J,0))</f>
        <v>#N/A</v>
      </c>
      <c r="T1475" s="235"/>
      <c r="U1475" s="235">
        <f t="shared" ca="1" si="46"/>
        <v>0</v>
      </c>
      <c r="V1475" s="235"/>
      <c r="W1475" s="235"/>
      <c r="Y1475" s="228" t="str">
        <f t="shared" si="47"/>
        <v/>
      </c>
    </row>
    <row r="1476" spans="1:25" s="228" customFormat="1" ht="20.25">
      <c r="A1476" s="257"/>
      <c r="B1476" s="232" t="str">
        <f>IF(LEN(A1476)=0,"",INDEX('Smelter Reference List'!$A:$A,MATCH($A1476,'Smelter Reference List'!$E:$E,0)))</f>
        <v/>
      </c>
      <c r="C1476" s="297" t="str">
        <f>IF(LEN(A1476)=0,"",INDEX('Smelter Reference List'!$C:$C,MATCH($A1476,'Smelter Reference List'!$E:$E,0)))</f>
        <v/>
      </c>
      <c r="D1476" s="161" t="str">
        <f ca="1">IF(ISERROR($S1476),"",OFFSET('Smelter Reference List'!$C$4,$S1476-4,0)&amp;"")</f>
        <v/>
      </c>
      <c r="E1476" s="161" t="str">
        <f ca="1">IF(ISERROR($S1476),"",OFFSET('Smelter Reference List'!$D$4,$S1476-4,0)&amp;"")</f>
        <v/>
      </c>
      <c r="F1476" s="161" t="str">
        <f ca="1">IF(ISERROR($S1476),"",OFFSET('Smelter Reference List'!$E$4,$S1476-4,0))</f>
        <v/>
      </c>
      <c r="G1476" s="161" t="str">
        <f ca="1">IF(C1476=$U$4,"Enter smelter details", IF(ISERROR($S1476),"",OFFSET('Smelter Reference List'!$F$4,$S1476-4,0)))</f>
        <v/>
      </c>
      <c r="H1476" s="247" t="str">
        <f ca="1">IF(ISERROR($S1476),"",OFFSET('Smelter Reference List'!$G$4,$S1476-4,0))</f>
        <v/>
      </c>
      <c r="I1476" s="248" t="str">
        <f ca="1">IF(ISERROR($S1476),"",OFFSET('Smelter Reference List'!$H$4,$S1476-4,0))</f>
        <v/>
      </c>
      <c r="J1476" s="248" t="str">
        <f ca="1">IF(ISERROR($S1476),"",OFFSET('Smelter Reference List'!$I$4,$S1476-4,0))</f>
        <v/>
      </c>
      <c r="K1476" s="245"/>
      <c r="L1476" s="245"/>
      <c r="M1476" s="245"/>
      <c r="N1476" s="245"/>
      <c r="O1476" s="245"/>
      <c r="P1476" s="245"/>
      <c r="Q1476" s="246"/>
      <c r="R1476" s="233"/>
      <c r="S1476" s="234" t="e">
        <f>IF(C1476="",NA(),MATCH($B1476&amp;$C1476,'Smelter Reference List'!$J:$J,0))</f>
        <v>#N/A</v>
      </c>
      <c r="T1476" s="235"/>
      <c r="U1476" s="235">
        <f t="shared" ca="1" si="46"/>
        <v>0</v>
      </c>
      <c r="V1476" s="235"/>
      <c r="W1476" s="235"/>
      <c r="Y1476" s="228" t="str">
        <f t="shared" si="47"/>
        <v/>
      </c>
    </row>
    <row r="1477" spans="1:25" s="228" customFormat="1" ht="20.25">
      <c r="A1477" s="257"/>
      <c r="B1477" s="232" t="str">
        <f>IF(LEN(A1477)=0,"",INDEX('Smelter Reference List'!$A:$A,MATCH($A1477,'Smelter Reference List'!$E:$E,0)))</f>
        <v/>
      </c>
      <c r="C1477" s="297" t="str">
        <f>IF(LEN(A1477)=0,"",INDEX('Smelter Reference List'!$C:$C,MATCH($A1477,'Smelter Reference List'!$E:$E,0)))</f>
        <v/>
      </c>
      <c r="D1477" s="161" t="str">
        <f ca="1">IF(ISERROR($S1477),"",OFFSET('Smelter Reference List'!$C$4,$S1477-4,0)&amp;"")</f>
        <v/>
      </c>
      <c r="E1477" s="161" t="str">
        <f ca="1">IF(ISERROR($S1477),"",OFFSET('Smelter Reference List'!$D$4,$S1477-4,0)&amp;"")</f>
        <v/>
      </c>
      <c r="F1477" s="161" t="str">
        <f ca="1">IF(ISERROR($S1477),"",OFFSET('Smelter Reference List'!$E$4,$S1477-4,0))</f>
        <v/>
      </c>
      <c r="G1477" s="161" t="str">
        <f ca="1">IF(C1477=$U$4,"Enter smelter details", IF(ISERROR($S1477),"",OFFSET('Smelter Reference List'!$F$4,$S1477-4,0)))</f>
        <v/>
      </c>
      <c r="H1477" s="247" t="str">
        <f ca="1">IF(ISERROR($S1477),"",OFFSET('Smelter Reference List'!$G$4,$S1477-4,0))</f>
        <v/>
      </c>
      <c r="I1477" s="248" t="str">
        <f ca="1">IF(ISERROR($S1477),"",OFFSET('Smelter Reference List'!$H$4,$S1477-4,0))</f>
        <v/>
      </c>
      <c r="J1477" s="248" t="str">
        <f ca="1">IF(ISERROR($S1477),"",OFFSET('Smelter Reference List'!$I$4,$S1477-4,0))</f>
        <v/>
      </c>
      <c r="K1477" s="245"/>
      <c r="L1477" s="245"/>
      <c r="M1477" s="245"/>
      <c r="N1477" s="245"/>
      <c r="O1477" s="245"/>
      <c r="P1477" s="245"/>
      <c r="Q1477" s="246"/>
      <c r="R1477" s="233"/>
      <c r="S1477" s="234" t="e">
        <f>IF(C1477="",NA(),MATCH($B1477&amp;$C1477,'Smelter Reference List'!$J:$J,0))</f>
        <v>#N/A</v>
      </c>
      <c r="T1477" s="235"/>
      <c r="U1477" s="235">
        <f t="shared" ca="1" si="46"/>
        <v>0</v>
      </c>
      <c r="V1477" s="235"/>
      <c r="W1477" s="235"/>
      <c r="Y1477" s="228" t="str">
        <f t="shared" si="47"/>
        <v/>
      </c>
    </row>
    <row r="1478" spans="1:25" s="228" customFormat="1" ht="20.25">
      <c r="A1478" s="257"/>
      <c r="B1478" s="232" t="str">
        <f>IF(LEN(A1478)=0,"",INDEX('Smelter Reference List'!$A:$A,MATCH($A1478,'Smelter Reference List'!$E:$E,0)))</f>
        <v/>
      </c>
      <c r="C1478" s="297" t="str">
        <f>IF(LEN(A1478)=0,"",INDEX('Smelter Reference List'!$C:$C,MATCH($A1478,'Smelter Reference List'!$E:$E,0)))</f>
        <v/>
      </c>
      <c r="D1478" s="161" t="str">
        <f ca="1">IF(ISERROR($S1478),"",OFFSET('Smelter Reference List'!$C$4,$S1478-4,0)&amp;"")</f>
        <v/>
      </c>
      <c r="E1478" s="161" t="str">
        <f ca="1">IF(ISERROR($S1478),"",OFFSET('Smelter Reference List'!$D$4,$S1478-4,0)&amp;"")</f>
        <v/>
      </c>
      <c r="F1478" s="161" t="str">
        <f ca="1">IF(ISERROR($S1478),"",OFFSET('Smelter Reference List'!$E$4,$S1478-4,0))</f>
        <v/>
      </c>
      <c r="G1478" s="161" t="str">
        <f ca="1">IF(C1478=$U$4,"Enter smelter details", IF(ISERROR($S1478),"",OFFSET('Smelter Reference List'!$F$4,$S1478-4,0)))</f>
        <v/>
      </c>
      <c r="H1478" s="247" t="str">
        <f ca="1">IF(ISERROR($S1478),"",OFFSET('Smelter Reference List'!$G$4,$S1478-4,0))</f>
        <v/>
      </c>
      <c r="I1478" s="248" t="str">
        <f ca="1">IF(ISERROR($S1478),"",OFFSET('Smelter Reference List'!$H$4,$S1478-4,0))</f>
        <v/>
      </c>
      <c r="J1478" s="248" t="str">
        <f ca="1">IF(ISERROR($S1478),"",OFFSET('Smelter Reference List'!$I$4,$S1478-4,0))</f>
        <v/>
      </c>
      <c r="K1478" s="245"/>
      <c r="L1478" s="245"/>
      <c r="M1478" s="245"/>
      <c r="N1478" s="245"/>
      <c r="O1478" s="245"/>
      <c r="P1478" s="245"/>
      <c r="Q1478" s="246"/>
      <c r="R1478" s="233"/>
      <c r="S1478" s="234" t="e">
        <f>IF(C1478="",NA(),MATCH($B1478&amp;$C1478,'Smelter Reference List'!$J:$J,0))</f>
        <v>#N/A</v>
      </c>
      <c r="T1478" s="235"/>
      <c r="U1478" s="235">
        <f t="shared" ca="1" si="46"/>
        <v>0</v>
      </c>
      <c r="V1478" s="235"/>
      <c r="W1478" s="235"/>
      <c r="Y1478" s="228" t="str">
        <f t="shared" si="47"/>
        <v/>
      </c>
    </row>
    <row r="1479" spans="1:25" s="228" customFormat="1" ht="20.25">
      <c r="A1479" s="257"/>
      <c r="B1479" s="232" t="str">
        <f>IF(LEN(A1479)=0,"",INDEX('Smelter Reference List'!$A:$A,MATCH($A1479,'Smelter Reference List'!$E:$E,0)))</f>
        <v/>
      </c>
      <c r="C1479" s="297" t="str">
        <f>IF(LEN(A1479)=0,"",INDEX('Smelter Reference List'!$C:$C,MATCH($A1479,'Smelter Reference List'!$E:$E,0)))</f>
        <v/>
      </c>
      <c r="D1479" s="161" t="str">
        <f ca="1">IF(ISERROR($S1479),"",OFFSET('Smelter Reference List'!$C$4,$S1479-4,0)&amp;"")</f>
        <v/>
      </c>
      <c r="E1479" s="161" t="str">
        <f ca="1">IF(ISERROR($S1479),"",OFFSET('Smelter Reference List'!$D$4,$S1479-4,0)&amp;"")</f>
        <v/>
      </c>
      <c r="F1479" s="161" t="str">
        <f ca="1">IF(ISERROR($S1479),"",OFFSET('Smelter Reference List'!$E$4,$S1479-4,0))</f>
        <v/>
      </c>
      <c r="G1479" s="161" t="str">
        <f ca="1">IF(C1479=$U$4,"Enter smelter details", IF(ISERROR($S1479),"",OFFSET('Smelter Reference List'!$F$4,$S1479-4,0)))</f>
        <v/>
      </c>
      <c r="H1479" s="247" t="str">
        <f ca="1">IF(ISERROR($S1479),"",OFFSET('Smelter Reference List'!$G$4,$S1479-4,0))</f>
        <v/>
      </c>
      <c r="I1479" s="248" t="str">
        <f ca="1">IF(ISERROR($S1479),"",OFFSET('Smelter Reference List'!$H$4,$S1479-4,0))</f>
        <v/>
      </c>
      <c r="J1479" s="248" t="str">
        <f ca="1">IF(ISERROR($S1479),"",OFFSET('Smelter Reference List'!$I$4,$S1479-4,0))</f>
        <v/>
      </c>
      <c r="K1479" s="245"/>
      <c r="L1479" s="245"/>
      <c r="M1479" s="245"/>
      <c r="N1479" s="245"/>
      <c r="O1479" s="245"/>
      <c r="P1479" s="245"/>
      <c r="Q1479" s="246"/>
      <c r="R1479" s="233"/>
      <c r="S1479" s="234" t="e">
        <f>IF(C1479="",NA(),MATCH($B1479&amp;$C1479,'Smelter Reference List'!$J:$J,0))</f>
        <v>#N/A</v>
      </c>
      <c r="T1479" s="235"/>
      <c r="U1479" s="235">
        <f t="shared" ca="1" si="46"/>
        <v>0</v>
      </c>
      <c r="V1479" s="235"/>
      <c r="W1479" s="235"/>
      <c r="Y1479" s="228" t="str">
        <f t="shared" si="47"/>
        <v/>
      </c>
    </row>
    <row r="1480" spans="1:25" s="228" customFormat="1" ht="20.25">
      <c r="A1480" s="257"/>
      <c r="B1480" s="232" t="str">
        <f>IF(LEN(A1480)=0,"",INDEX('Smelter Reference List'!$A:$A,MATCH($A1480,'Smelter Reference List'!$E:$E,0)))</f>
        <v/>
      </c>
      <c r="C1480" s="297" t="str">
        <f>IF(LEN(A1480)=0,"",INDEX('Smelter Reference List'!$C:$C,MATCH($A1480,'Smelter Reference List'!$E:$E,0)))</f>
        <v/>
      </c>
      <c r="D1480" s="161" t="str">
        <f ca="1">IF(ISERROR($S1480),"",OFFSET('Smelter Reference List'!$C$4,$S1480-4,0)&amp;"")</f>
        <v/>
      </c>
      <c r="E1480" s="161" t="str">
        <f ca="1">IF(ISERROR($S1480),"",OFFSET('Smelter Reference List'!$D$4,$S1480-4,0)&amp;"")</f>
        <v/>
      </c>
      <c r="F1480" s="161" t="str">
        <f ca="1">IF(ISERROR($S1480),"",OFFSET('Smelter Reference List'!$E$4,$S1480-4,0))</f>
        <v/>
      </c>
      <c r="G1480" s="161" t="str">
        <f ca="1">IF(C1480=$U$4,"Enter smelter details", IF(ISERROR($S1480),"",OFFSET('Smelter Reference List'!$F$4,$S1480-4,0)))</f>
        <v/>
      </c>
      <c r="H1480" s="247" t="str">
        <f ca="1">IF(ISERROR($S1480),"",OFFSET('Smelter Reference List'!$G$4,$S1480-4,0))</f>
        <v/>
      </c>
      <c r="I1480" s="248" t="str">
        <f ca="1">IF(ISERROR($S1480),"",OFFSET('Smelter Reference List'!$H$4,$S1480-4,0))</f>
        <v/>
      </c>
      <c r="J1480" s="248" t="str">
        <f ca="1">IF(ISERROR($S1480),"",OFFSET('Smelter Reference List'!$I$4,$S1480-4,0))</f>
        <v/>
      </c>
      <c r="K1480" s="245"/>
      <c r="L1480" s="245"/>
      <c r="M1480" s="245"/>
      <c r="N1480" s="245"/>
      <c r="O1480" s="245"/>
      <c r="P1480" s="245"/>
      <c r="Q1480" s="246"/>
      <c r="R1480" s="233"/>
      <c r="S1480" s="234" t="e">
        <f>IF(C1480="",NA(),MATCH($B1480&amp;$C1480,'Smelter Reference List'!$J:$J,0))</f>
        <v>#N/A</v>
      </c>
      <c r="T1480" s="235"/>
      <c r="U1480" s="235">
        <f t="shared" ca="1" si="46"/>
        <v>0</v>
      </c>
      <c r="V1480" s="235"/>
      <c r="W1480" s="235"/>
      <c r="Y1480" s="228" t="str">
        <f t="shared" si="47"/>
        <v/>
      </c>
    </row>
    <row r="1481" spans="1:25" s="228" customFormat="1" ht="20.25">
      <c r="A1481" s="257"/>
      <c r="B1481" s="232" t="str">
        <f>IF(LEN(A1481)=0,"",INDEX('Smelter Reference List'!$A:$A,MATCH($A1481,'Smelter Reference List'!$E:$E,0)))</f>
        <v/>
      </c>
      <c r="C1481" s="297" t="str">
        <f>IF(LEN(A1481)=0,"",INDEX('Smelter Reference List'!$C:$C,MATCH($A1481,'Smelter Reference List'!$E:$E,0)))</f>
        <v/>
      </c>
      <c r="D1481" s="161" t="str">
        <f ca="1">IF(ISERROR($S1481),"",OFFSET('Smelter Reference List'!$C$4,$S1481-4,0)&amp;"")</f>
        <v/>
      </c>
      <c r="E1481" s="161" t="str">
        <f ca="1">IF(ISERROR($S1481),"",OFFSET('Smelter Reference List'!$D$4,$S1481-4,0)&amp;"")</f>
        <v/>
      </c>
      <c r="F1481" s="161" t="str">
        <f ca="1">IF(ISERROR($S1481),"",OFFSET('Smelter Reference List'!$E$4,$S1481-4,0))</f>
        <v/>
      </c>
      <c r="G1481" s="161" t="str">
        <f ca="1">IF(C1481=$U$4,"Enter smelter details", IF(ISERROR($S1481),"",OFFSET('Smelter Reference List'!$F$4,$S1481-4,0)))</f>
        <v/>
      </c>
      <c r="H1481" s="247" t="str">
        <f ca="1">IF(ISERROR($S1481),"",OFFSET('Smelter Reference List'!$G$4,$S1481-4,0))</f>
        <v/>
      </c>
      <c r="I1481" s="248" t="str">
        <f ca="1">IF(ISERROR($S1481),"",OFFSET('Smelter Reference List'!$H$4,$S1481-4,0))</f>
        <v/>
      </c>
      <c r="J1481" s="248" t="str">
        <f ca="1">IF(ISERROR($S1481),"",OFFSET('Smelter Reference List'!$I$4,$S1481-4,0))</f>
        <v/>
      </c>
      <c r="K1481" s="245"/>
      <c r="L1481" s="245"/>
      <c r="M1481" s="245"/>
      <c r="N1481" s="245"/>
      <c r="O1481" s="245"/>
      <c r="P1481" s="245"/>
      <c r="Q1481" s="246"/>
      <c r="R1481" s="233"/>
      <c r="S1481" s="234" t="e">
        <f>IF(C1481="",NA(),MATCH($B1481&amp;$C1481,'Smelter Reference List'!$J:$J,0))</f>
        <v>#N/A</v>
      </c>
      <c r="T1481" s="235"/>
      <c r="U1481" s="235">
        <f t="shared" ca="1" si="46"/>
        <v>0</v>
      </c>
      <c r="V1481" s="235"/>
      <c r="W1481" s="235"/>
      <c r="Y1481" s="228" t="str">
        <f t="shared" si="47"/>
        <v/>
      </c>
    </row>
    <row r="1482" spans="1:25" s="228" customFormat="1" ht="20.25">
      <c r="A1482" s="257"/>
      <c r="B1482" s="232" t="str">
        <f>IF(LEN(A1482)=0,"",INDEX('Smelter Reference List'!$A:$A,MATCH($A1482,'Smelter Reference List'!$E:$E,0)))</f>
        <v/>
      </c>
      <c r="C1482" s="297" t="str">
        <f>IF(LEN(A1482)=0,"",INDEX('Smelter Reference List'!$C:$C,MATCH($A1482,'Smelter Reference List'!$E:$E,0)))</f>
        <v/>
      </c>
      <c r="D1482" s="161" t="str">
        <f ca="1">IF(ISERROR($S1482),"",OFFSET('Smelter Reference List'!$C$4,$S1482-4,0)&amp;"")</f>
        <v/>
      </c>
      <c r="E1482" s="161" t="str">
        <f ca="1">IF(ISERROR($S1482),"",OFFSET('Smelter Reference List'!$D$4,$S1482-4,0)&amp;"")</f>
        <v/>
      </c>
      <c r="F1482" s="161" t="str">
        <f ca="1">IF(ISERROR($S1482),"",OFFSET('Smelter Reference List'!$E$4,$S1482-4,0))</f>
        <v/>
      </c>
      <c r="G1482" s="161" t="str">
        <f ca="1">IF(C1482=$U$4,"Enter smelter details", IF(ISERROR($S1482),"",OFFSET('Smelter Reference List'!$F$4,$S1482-4,0)))</f>
        <v/>
      </c>
      <c r="H1482" s="247" t="str">
        <f ca="1">IF(ISERROR($S1482),"",OFFSET('Smelter Reference List'!$G$4,$S1482-4,0))</f>
        <v/>
      </c>
      <c r="I1482" s="248" t="str">
        <f ca="1">IF(ISERROR($S1482),"",OFFSET('Smelter Reference List'!$H$4,$S1482-4,0))</f>
        <v/>
      </c>
      <c r="J1482" s="248" t="str">
        <f ca="1">IF(ISERROR($S1482),"",OFFSET('Smelter Reference List'!$I$4,$S1482-4,0))</f>
        <v/>
      </c>
      <c r="K1482" s="245"/>
      <c r="L1482" s="245"/>
      <c r="M1482" s="245"/>
      <c r="N1482" s="245"/>
      <c r="O1482" s="245"/>
      <c r="P1482" s="245"/>
      <c r="Q1482" s="246"/>
      <c r="R1482" s="233"/>
      <c r="S1482" s="234" t="e">
        <f>IF(C1482="",NA(),MATCH($B1482&amp;$C1482,'Smelter Reference List'!$J:$J,0))</f>
        <v>#N/A</v>
      </c>
      <c r="T1482" s="235"/>
      <c r="U1482" s="235">
        <f t="shared" ca="1" si="46"/>
        <v>0</v>
      </c>
      <c r="V1482" s="235"/>
      <c r="W1482" s="235"/>
      <c r="Y1482" s="228" t="str">
        <f t="shared" si="47"/>
        <v/>
      </c>
    </row>
    <row r="1483" spans="1:25" s="228" customFormat="1" ht="20.25">
      <c r="A1483" s="257"/>
      <c r="B1483" s="232" t="str">
        <f>IF(LEN(A1483)=0,"",INDEX('Smelter Reference List'!$A:$A,MATCH($A1483,'Smelter Reference List'!$E:$E,0)))</f>
        <v/>
      </c>
      <c r="C1483" s="297" t="str">
        <f>IF(LEN(A1483)=0,"",INDEX('Smelter Reference List'!$C:$C,MATCH($A1483,'Smelter Reference List'!$E:$E,0)))</f>
        <v/>
      </c>
      <c r="D1483" s="161" t="str">
        <f ca="1">IF(ISERROR($S1483),"",OFFSET('Smelter Reference List'!$C$4,$S1483-4,0)&amp;"")</f>
        <v/>
      </c>
      <c r="E1483" s="161" t="str">
        <f ca="1">IF(ISERROR($S1483),"",OFFSET('Smelter Reference List'!$D$4,$S1483-4,0)&amp;"")</f>
        <v/>
      </c>
      <c r="F1483" s="161" t="str">
        <f ca="1">IF(ISERROR($S1483),"",OFFSET('Smelter Reference List'!$E$4,$S1483-4,0))</f>
        <v/>
      </c>
      <c r="G1483" s="161" t="str">
        <f ca="1">IF(C1483=$U$4,"Enter smelter details", IF(ISERROR($S1483),"",OFFSET('Smelter Reference List'!$F$4,$S1483-4,0)))</f>
        <v/>
      </c>
      <c r="H1483" s="247" t="str">
        <f ca="1">IF(ISERROR($S1483),"",OFFSET('Smelter Reference List'!$G$4,$S1483-4,0))</f>
        <v/>
      </c>
      <c r="I1483" s="248" t="str">
        <f ca="1">IF(ISERROR($S1483),"",OFFSET('Smelter Reference List'!$H$4,$S1483-4,0))</f>
        <v/>
      </c>
      <c r="J1483" s="248" t="str">
        <f ca="1">IF(ISERROR($S1483),"",OFFSET('Smelter Reference List'!$I$4,$S1483-4,0))</f>
        <v/>
      </c>
      <c r="K1483" s="245"/>
      <c r="L1483" s="245"/>
      <c r="M1483" s="245"/>
      <c r="N1483" s="245"/>
      <c r="O1483" s="245"/>
      <c r="P1483" s="245"/>
      <c r="Q1483" s="246"/>
      <c r="R1483" s="233"/>
      <c r="S1483" s="234" t="e">
        <f>IF(C1483="",NA(),MATCH($B1483&amp;$C1483,'Smelter Reference List'!$J:$J,0))</f>
        <v>#N/A</v>
      </c>
      <c r="T1483" s="235"/>
      <c r="U1483" s="235">
        <f t="shared" ca="1" si="46"/>
        <v>0</v>
      </c>
      <c r="V1483" s="235"/>
      <c r="W1483" s="235"/>
      <c r="Y1483" s="228" t="str">
        <f t="shared" si="47"/>
        <v/>
      </c>
    </row>
    <row r="1484" spans="1:25" s="228" customFormat="1" ht="20.25">
      <c r="A1484" s="257"/>
      <c r="B1484" s="232" t="str">
        <f>IF(LEN(A1484)=0,"",INDEX('Smelter Reference List'!$A:$A,MATCH($A1484,'Smelter Reference List'!$E:$E,0)))</f>
        <v/>
      </c>
      <c r="C1484" s="297" t="str">
        <f>IF(LEN(A1484)=0,"",INDEX('Smelter Reference List'!$C:$C,MATCH($A1484,'Smelter Reference List'!$E:$E,0)))</f>
        <v/>
      </c>
      <c r="D1484" s="161" t="str">
        <f ca="1">IF(ISERROR($S1484),"",OFFSET('Smelter Reference List'!$C$4,$S1484-4,0)&amp;"")</f>
        <v/>
      </c>
      <c r="E1484" s="161" t="str">
        <f ca="1">IF(ISERROR($S1484),"",OFFSET('Smelter Reference List'!$D$4,$S1484-4,0)&amp;"")</f>
        <v/>
      </c>
      <c r="F1484" s="161" t="str">
        <f ca="1">IF(ISERROR($S1484),"",OFFSET('Smelter Reference List'!$E$4,$S1484-4,0))</f>
        <v/>
      </c>
      <c r="G1484" s="161" t="str">
        <f ca="1">IF(C1484=$U$4,"Enter smelter details", IF(ISERROR($S1484),"",OFFSET('Smelter Reference List'!$F$4,$S1484-4,0)))</f>
        <v/>
      </c>
      <c r="H1484" s="247" t="str">
        <f ca="1">IF(ISERROR($S1484),"",OFFSET('Smelter Reference List'!$G$4,$S1484-4,0))</f>
        <v/>
      </c>
      <c r="I1484" s="248" t="str">
        <f ca="1">IF(ISERROR($S1484),"",OFFSET('Smelter Reference List'!$H$4,$S1484-4,0))</f>
        <v/>
      </c>
      <c r="J1484" s="248" t="str">
        <f ca="1">IF(ISERROR($S1484),"",OFFSET('Smelter Reference List'!$I$4,$S1484-4,0))</f>
        <v/>
      </c>
      <c r="K1484" s="245"/>
      <c r="L1484" s="245"/>
      <c r="M1484" s="245"/>
      <c r="N1484" s="245"/>
      <c r="O1484" s="245"/>
      <c r="P1484" s="245"/>
      <c r="Q1484" s="246"/>
      <c r="R1484" s="233"/>
      <c r="S1484" s="234" t="e">
        <f>IF(C1484="",NA(),MATCH($B1484&amp;$C1484,'Smelter Reference List'!$J:$J,0))</f>
        <v>#N/A</v>
      </c>
      <c r="T1484" s="235"/>
      <c r="U1484" s="235">
        <f t="shared" ca="1" si="46"/>
        <v>0</v>
      </c>
      <c r="V1484" s="235"/>
      <c r="W1484" s="235"/>
      <c r="Y1484" s="228" t="str">
        <f t="shared" si="47"/>
        <v/>
      </c>
    </row>
    <row r="1485" spans="1:25" s="228" customFormat="1" ht="20.25">
      <c r="A1485" s="257"/>
      <c r="B1485" s="232" t="str">
        <f>IF(LEN(A1485)=0,"",INDEX('Smelter Reference List'!$A:$A,MATCH($A1485,'Smelter Reference List'!$E:$E,0)))</f>
        <v/>
      </c>
      <c r="C1485" s="297" t="str">
        <f>IF(LEN(A1485)=0,"",INDEX('Smelter Reference List'!$C:$C,MATCH($A1485,'Smelter Reference List'!$E:$E,0)))</f>
        <v/>
      </c>
      <c r="D1485" s="161" t="str">
        <f ca="1">IF(ISERROR($S1485),"",OFFSET('Smelter Reference List'!$C$4,$S1485-4,0)&amp;"")</f>
        <v/>
      </c>
      <c r="E1485" s="161" t="str">
        <f ca="1">IF(ISERROR($S1485),"",OFFSET('Smelter Reference List'!$D$4,$S1485-4,0)&amp;"")</f>
        <v/>
      </c>
      <c r="F1485" s="161" t="str">
        <f ca="1">IF(ISERROR($S1485),"",OFFSET('Smelter Reference List'!$E$4,$S1485-4,0))</f>
        <v/>
      </c>
      <c r="G1485" s="161" t="str">
        <f ca="1">IF(C1485=$U$4,"Enter smelter details", IF(ISERROR($S1485),"",OFFSET('Smelter Reference List'!$F$4,$S1485-4,0)))</f>
        <v/>
      </c>
      <c r="H1485" s="247" t="str">
        <f ca="1">IF(ISERROR($S1485),"",OFFSET('Smelter Reference List'!$G$4,$S1485-4,0))</f>
        <v/>
      </c>
      <c r="I1485" s="248" t="str">
        <f ca="1">IF(ISERROR($S1485),"",OFFSET('Smelter Reference List'!$H$4,$S1485-4,0))</f>
        <v/>
      </c>
      <c r="J1485" s="248" t="str">
        <f ca="1">IF(ISERROR($S1485),"",OFFSET('Smelter Reference List'!$I$4,$S1485-4,0))</f>
        <v/>
      </c>
      <c r="K1485" s="245"/>
      <c r="L1485" s="245"/>
      <c r="M1485" s="245"/>
      <c r="N1485" s="245"/>
      <c r="O1485" s="245"/>
      <c r="P1485" s="245"/>
      <c r="Q1485" s="246"/>
      <c r="R1485" s="233"/>
      <c r="S1485" s="234" t="e">
        <f>IF(C1485="",NA(),MATCH($B1485&amp;$C1485,'Smelter Reference List'!$J:$J,0))</f>
        <v>#N/A</v>
      </c>
      <c r="T1485" s="235"/>
      <c r="U1485" s="235">
        <f t="shared" ca="1" si="46"/>
        <v>0</v>
      </c>
      <c r="V1485" s="235"/>
      <c r="W1485" s="235"/>
      <c r="Y1485" s="228" t="str">
        <f t="shared" si="47"/>
        <v/>
      </c>
    </row>
    <row r="1486" spans="1:25" s="228" customFormat="1" ht="20.25">
      <c r="A1486" s="257"/>
      <c r="B1486" s="232" t="str">
        <f>IF(LEN(A1486)=0,"",INDEX('Smelter Reference List'!$A:$A,MATCH($A1486,'Smelter Reference List'!$E:$E,0)))</f>
        <v/>
      </c>
      <c r="C1486" s="297" t="str">
        <f>IF(LEN(A1486)=0,"",INDEX('Smelter Reference List'!$C:$C,MATCH($A1486,'Smelter Reference List'!$E:$E,0)))</f>
        <v/>
      </c>
      <c r="D1486" s="161" t="str">
        <f ca="1">IF(ISERROR($S1486),"",OFFSET('Smelter Reference List'!$C$4,$S1486-4,0)&amp;"")</f>
        <v/>
      </c>
      <c r="E1486" s="161" t="str">
        <f ca="1">IF(ISERROR($S1486),"",OFFSET('Smelter Reference List'!$D$4,$S1486-4,0)&amp;"")</f>
        <v/>
      </c>
      <c r="F1486" s="161" t="str">
        <f ca="1">IF(ISERROR($S1486),"",OFFSET('Smelter Reference List'!$E$4,$S1486-4,0))</f>
        <v/>
      </c>
      <c r="G1486" s="161" t="str">
        <f ca="1">IF(C1486=$U$4,"Enter smelter details", IF(ISERROR($S1486),"",OFFSET('Smelter Reference List'!$F$4,$S1486-4,0)))</f>
        <v/>
      </c>
      <c r="H1486" s="247" t="str">
        <f ca="1">IF(ISERROR($S1486),"",OFFSET('Smelter Reference List'!$G$4,$S1486-4,0))</f>
        <v/>
      </c>
      <c r="I1486" s="248" t="str">
        <f ca="1">IF(ISERROR($S1486),"",OFFSET('Smelter Reference List'!$H$4,$S1486-4,0))</f>
        <v/>
      </c>
      <c r="J1486" s="248" t="str">
        <f ca="1">IF(ISERROR($S1486),"",OFFSET('Smelter Reference List'!$I$4,$S1486-4,0))</f>
        <v/>
      </c>
      <c r="K1486" s="245"/>
      <c r="L1486" s="245"/>
      <c r="M1486" s="245"/>
      <c r="N1486" s="245"/>
      <c r="O1486" s="245"/>
      <c r="P1486" s="245"/>
      <c r="Q1486" s="246"/>
      <c r="R1486" s="233"/>
      <c r="S1486" s="234" t="e">
        <f>IF(C1486="",NA(),MATCH($B1486&amp;$C1486,'Smelter Reference List'!$J:$J,0))</f>
        <v>#N/A</v>
      </c>
      <c r="T1486" s="235"/>
      <c r="U1486" s="235">
        <f t="shared" ca="1" si="46"/>
        <v>0</v>
      </c>
      <c r="V1486" s="235"/>
      <c r="W1486" s="235"/>
      <c r="Y1486" s="228" t="str">
        <f t="shared" si="47"/>
        <v/>
      </c>
    </row>
    <row r="1487" spans="1:25" s="228" customFormat="1" ht="20.25">
      <c r="A1487" s="257"/>
      <c r="B1487" s="232" t="str">
        <f>IF(LEN(A1487)=0,"",INDEX('Smelter Reference List'!$A:$A,MATCH($A1487,'Smelter Reference List'!$E:$E,0)))</f>
        <v/>
      </c>
      <c r="C1487" s="297" t="str">
        <f>IF(LEN(A1487)=0,"",INDEX('Smelter Reference List'!$C:$C,MATCH($A1487,'Smelter Reference List'!$E:$E,0)))</f>
        <v/>
      </c>
      <c r="D1487" s="161" t="str">
        <f ca="1">IF(ISERROR($S1487),"",OFFSET('Smelter Reference List'!$C$4,$S1487-4,0)&amp;"")</f>
        <v/>
      </c>
      <c r="E1487" s="161" t="str">
        <f ca="1">IF(ISERROR($S1487),"",OFFSET('Smelter Reference List'!$D$4,$S1487-4,0)&amp;"")</f>
        <v/>
      </c>
      <c r="F1487" s="161" t="str">
        <f ca="1">IF(ISERROR($S1487),"",OFFSET('Smelter Reference List'!$E$4,$S1487-4,0))</f>
        <v/>
      </c>
      <c r="G1487" s="161" t="str">
        <f ca="1">IF(C1487=$U$4,"Enter smelter details", IF(ISERROR($S1487),"",OFFSET('Smelter Reference List'!$F$4,$S1487-4,0)))</f>
        <v/>
      </c>
      <c r="H1487" s="247" t="str">
        <f ca="1">IF(ISERROR($S1487),"",OFFSET('Smelter Reference List'!$G$4,$S1487-4,0))</f>
        <v/>
      </c>
      <c r="I1487" s="248" t="str">
        <f ca="1">IF(ISERROR($S1487),"",OFFSET('Smelter Reference List'!$H$4,$S1487-4,0))</f>
        <v/>
      </c>
      <c r="J1487" s="248" t="str">
        <f ca="1">IF(ISERROR($S1487),"",OFFSET('Smelter Reference List'!$I$4,$S1487-4,0))</f>
        <v/>
      </c>
      <c r="K1487" s="245"/>
      <c r="L1487" s="245"/>
      <c r="M1487" s="245"/>
      <c r="N1487" s="245"/>
      <c r="O1487" s="245"/>
      <c r="P1487" s="245"/>
      <c r="Q1487" s="246"/>
      <c r="R1487" s="233"/>
      <c r="S1487" s="234" t="e">
        <f>IF(C1487="",NA(),MATCH($B1487&amp;$C1487,'Smelter Reference List'!$J:$J,0))</f>
        <v>#N/A</v>
      </c>
      <c r="T1487" s="235"/>
      <c r="U1487" s="235">
        <f t="shared" ca="1" si="46"/>
        <v>0</v>
      </c>
      <c r="V1487" s="235"/>
      <c r="W1487" s="235"/>
      <c r="Y1487" s="228" t="str">
        <f t="shared" si="47"/>
        <v/>
      </c>
    </row>
    <row r="1488" spans="1:25" s="228" customFormat="1" ht="20.25">
      <c r="A1488" s="257"/>
      <c r="B1488" s="232" t="str">
        <f>IF(LEN(A1488)=0,"",INDEX('Smelter Reference List'!$A:$A,MATCH($A1488,'Smelter Reference List'!$E:$E,0)))</f>
        <v/>
      </c>
      <c r="C1488" s="297" t="str">
        <f>IF(LEN(A1488)=0,"",INDEX('Smelter Reference List'!$C:$C,MATCH($A1488,'Smelter Reference List'!$E:$E,0)))</f>
        <v/>
      </c>
      <c r="D1488" s="161" t="str">
        <f ca="1">IF(ISERROR($S1488),"",OFFSET('Smelter Reference List'!$C$4,$S1488-4,0)&amp;"")</f>
        <v/>
      </c>
      <c r="E1488" s="161" t="str">
        <f ca="1">IF(ISERROR($S1488),"",OFFSET('Smelter Reference List'!$D$4,$S1488-4,0)&amp;"")</f>
        <v/>
      </c>
      <c r="F1488" s="161" t="str">
        <f ca="1">IF(ISERROR($S1488),"",OFFSET('Smelter Reference List'!$E$4,$S1488-4,0))</f>
        <v/>
      </c>
      <c r="G1488" s="161" t="str">
        <f ca="1">IF(C1488=$U$4,"Enter smelter details", IF(ISERROR($S1488),"",OFFSET('Smelter Reference List'!$F$4,$S1488-4,0)))</f>
        <v/>
      </c>
      <c r="H1488" s="247" t="str">
        <f ca="1">IF(ISERROR($S1488),"",OFFSET('Smelter Reference List'!$G$4,$S1488-4,0))</f>
        <v/>
      </c>
      <c r="I1488" s="248" t="str">
        <f ca="1">IF(ISERROR($S1488),"",OFFSET('Smelter Reference List'!$H$4,$S1488-4,0))</f>
        <v/>
      </c>
      <c r="J1488" s="248" t="str">
        <f ca="1">IF(ISERROR($S1488),"",OFFSET('Smelter Reference List'!$I$4,$S1488-4,0))</f>
        <v/>
      </c>
      <c r="K1488" s="245"/>
      <c r="L1488" s="245"/>
      <c r="M1488" s="245"/>
      <c r="N1488" s="245"/>
      <c r="O1488" s="245"/>
      <c r="P1488" s="245"/>
      <c r="Q1488" s="246"/>
      <c r="R1488" s="233"/>
      <c r="S1488" s="234" t="e">
        <f>IF(C1488="",NA(),MATCH($B1488&amp;$C1488,'Smelter Reference List'!$J:$J,0))</f>
        <v>#N/A</v>
      </c>
      <c r="T1488" s="235"/>
      <c r="U1488" s="235">
        <f t="shared" ca="1" si="46"/>
        <v>0</v>
      </c>
      <c r="V1488" s="235"/>
      <c r="W1488" s="235"/>
      <c r="Y1488" s="228" t="str">
        <f t="shared" si="47"/>
        <v/>
      </c>
    </row>
    <row r="1489" spans="1:25" s="228" customFormat="1" ht="20.25">
      <c r="A1489" s="257"/>
      <c r="B1489" s="232" t="str">
        <f>IF(LEN(A1489)=0,"",INDEX('Smelter Reference List'!$A:$A,MATCH($A1489,'Smelter Reference List'!$E:$E,0)))</f>
        <v/>
      </c>
      <c r="C1489" s="297" t="str">
        <f>IF(LEN(A1489)=0,"",INDEX('Smelter Reference List'!$C:$C,MATCH($A1489,'Smelter Reference List'!$E:$E,0)))</f>
        <v/>
      </c>
      <c r="D1489" s="161" t="str">
        <f ca="1">IF(ISERROR($S1489),"",OFFSET('Smelter Reference List'!$C$4,$S1489-4,0)&amp;"")</f>
        <v/>
      </c>
      <c r="E1489" s="161" t="str">
        <f ca="1">IF(ISERROR($S1489),"",OFFSET('Smelter Reference List'!$D$4,$S1489-4,0)&amp;"")</f>
        <v/>
      </c>
      <c r="F1489" s="161" t="str">
        <f ca="1">IF(ISERROR($S1489),"",OFFSET('Smelter Reference List'!$E$4,$S1489-4,0))</f>
        <v/>
      </c>
      <c r="G1489" s="161" t="str">
        <f ca="1">IF(C1489=$U$4,"Enter smelter details", IF(ISERROR($S1489),"",OFFSET('Smelter Reference List'!$F$4,$S1489-4,0)))</f>
        <v/>
      </c>
      <c r="H1489" s="247" t="str">
        <f ca="1">IF(ISERROR($S1489),"",OFFSET('Smelter Reference List'!$G$4,$S1489-4,0))</f>
        <v/>
      </c>
      <c r="I1489" s="248" t="str">
        <f ca="1">IF(ISERROR($S1489),"",OFFSET('Smelter Reference List'!$H$4,$S1489-4,0))</f>
        <v/>
      </c>
      <c r="J1489" s="248" t="str">
        <f ca="1">IF(ISERROR($S1489),"",OFFSET('Smelter Reference List'!$I$4,$S1489-4,0))</f>
        <v/>
      </c>
      <c r="K1489" s="245"/>
      <c r="L1489" s="245"/>
      <c r="M1489" s="245"/>
      <c r="N1489" s="245"/>
      <c r="O1489" s="245"/>
      <c r="P1489" s="245"/>
      <c r="Q1489" s="246"/>
      <c r="R1489" s="233"/>
      <c r="S1489" s="234" t="e">
        <f>IF(C1489="",NA(),MATCH($B1489&amp;$C1489,'Smelter Reference List'!$J:$J,0))</f>
        <v>#N/A</v>
      </c>
      <c r="T1489" s="235"/>
      <c r="U1489" s="235">
        <f t="shared" ca="1" si="46"/>
        <v>0</v>
      </c>
      <c r="V1489" s="235"/>
      <c r="W1489" s="235"/>
      <c r="Y1489" s="228" t="str">
        <f t="shared" si="47"/>
        <v/>
      </c>
    </row>
    <row r="1490" spans="1:25" s="228" customFormat="1" ht="20.25">
      <c r="A1490" s="257"/>
      <c r="B1490" s="232" t="str">
        <f>IF(LEN(A1490)=0,"",INDEX('Smelter Reference List'!$A:$A,MATCH($A1490,'Smelter Reference List'!$E:$E,0)))</f>
        <v/>
      </c>
      <c r="C1490" s="297" t="str">
        <f>IF(LEN(A1490)=0,"",INDEX('Smelter Reference List'!$C:$C,MATCH($A1490,'Smelter Reference List'!$E:$E,0)))</f>
        <v/>
      </c>
      <c r="D1490" s="161" t="str">
        <f ca="1">IF(ISERROR($S1490),"",OFFSET('Smelter Reference List'!$C$4,$S1490-4,0)&amp;"")</f>
        <v/>
      </c>
      <c r="E1490" s="161" t="str">
        <f ca="1">IF(ISERROR($S1490),"",OFFSET('Smelter Reference List'!$D$4,$S1490-4,0)&amp;"")</f>
        <v/>
      </c>
      <c r="F1490" s="161" t="str">
        <f ca="1">IF(ISERROR($S1490),"",OFFSET('Smelter Reference List'!$E$4,$S1490-4,0))</f>
        <v/>
      </c>
      <c r="G1490" s="161" t="str">
        <f ca="1">IF(C1490=$U$4,"Enter smelter details", IF(ISERROR($S1490),"",OFFSET('Smelter Reference List'!$F$4,$S1490-4,0)))</f>
        <v/>
      </c>
      <c r="H1490" s="247" t="str">
        <f ca="1">IF(ISERROR($S1490),"",OFFSET('Smelter Reference List'!$G$4,$S1490-4,0))</f>
        <v/>
      </c>
      <c r="I1490" s="248" t="str">
        <f ca="1">IF(ISERROR($S1490),"",OFFSET('Smelter Reference List'!$H$4,$S1490-4,0))</f>
        <v/>
      </c>
      <c r="J1490" s="248" t="str">
        <f ca="1">IF(ISERROR($S1490),"",OFFSET('Smelter Reference List'!$I$4,$S1490-4,0))</f>
        <v/>
      </c>
      <c r="K1490" s="245"/>
      <c r="L1490" s="245"/>
      <c r="M1490" s="245"/>
      <c r="N1490" s="245"/>
      <c r="O1490" s="245"/>
      <c r="P1490" s="245"/>
      <c r="Q1490" s="246"/>
      <c r="R1490" s="233"/>
      <c r="S1490" s="234" t="e">
        <f>IF(C1490="",NA(),MATCH($B1490&amp;$C1490,'Smelter Reference List'!$J:$J,0))</f>
        <v>#N/A</v>
      </c>
      <c r="T1490" s="235"/>
      <c r="U1490" s="235">
        <f t="shared" ca="1" si="46"/>
        <v>0</v>
      </c>
      <c r="V1490" s="235"/>
      <c r="W1490" s="235"/>
      <c r="Y1490" s="228" t="str">
        <f t="shared" si="47"/>
        <v/>
      </c>
    </row>
    <row r="1491" spans="1:25" s="228" customFormat="1" ht="20.25">
      <c r="A1491" s="257"/>
      <c r="B1491" s="232" t="str">
        <f>IF(LEN(A1491)=0,"",INDEX('Smelter Reference List'!$A:$A,MATCH($A1491,'Smelter Reference List'!$E:$E,0)))</f>
        <v/>
      </c>
      <c r="C1491" s="297" t="str">
        <f>IF(LEN(A1491)=0,"",INDEX('Smelter Reference List'!$C:$C,MATCH($A1491,'Smelter Reference List'!$E:$E,0)))</f>
        <v/>
      </c>
      <c r="D1491" s="161" t="str">
        <f ca="1">IF(ISERROR($S1491),"",OFFSET('Smelter Reference List'!$C$4,$S1491-4,0)&amp;"")</f>
        <v/>
      </c>
      <c r="E1491" s="161" t="str">
        <f ca="1">IF(ISERROR($S1491),"",OFFSET('Smelter Reference List'!$D$4,$S1491-4,0)&amp;"")</f>
        <v/>
      </c>
      <c r="F1491" s="161" t="str">
        <f ca="1">IF(ISERROR($S1491),"",OFFSET('Smelter Reference List'!$E$4,$S1491-4,0))</f>
        <v/>
      </c>
      <c r="G1491" s="161" t="str">
        <f ca="1">IF(C1491=$U$4,"Enter smelter details", IF(ISERROR($S1491),"",OFFSET('Smelter Reference List'!$F$4,$S1491-4,0)))</f>
        <v/>
      </c>
      <c r="H1491" s="247" t="str">
        <f ca="1">IF(ISERROR($S1491),"",OFFSET('Smelter Reference List'!$G$4,$S1491-4,0))</f>
        <v/>
      </c>
      <c r="I1491" s="248" t="str">
        <f ca="1">IF(ISERROR($S1491),"",OFFSET('Smelter Reference List'!$H$4,$S1491-4,0))</f>
        <v/>
      </c>
      <c r="J1491" s="248" t="str">
        <f ca="1">IF(ISERROR($S1491),"",OFFSET('Smelter Reference List'!$I$4,$S1491-4,0))</f>
        <v/>
      </c>
      <c r="K1491" s="245"/>
      <c r="L1491" s="245"/>
      <c r="M1491" s="245"/>
      <c r="N1491" s="245"/>
      <c r="O1491" s="245"/>
      <c r="P1491" s="245"/>
      <c r="Q1491" s="246"/>
      <c r="R1491" s="233"/>
      <c r="S1491" s="234" t="e">
        <f>IF(C1491="",NA(),MATCH($B1491&amp;$C1491,'Smelter Reference List'!$J:$J,0))</f>
        <v>#N/A</v>
      </c>
      <c r="T1491" s="235"/>
      <c r="U1491" s="235">
        <f t="shared" ca="1" si="46"/>
        <v>0</v>
      </c>
      <c r="V1491" s="235"/>
      <c r="W1491" s="235"/>
      <c r="Y1491" s="228" t="str">
        <f t="shared" si="47"/>
        <v/>
      </c>
    </row>
    <row r="1492" spans="1:25" s="228" customFormat="1" ht="20.25">
      <c r="A1492" s="257"/>
      <c r="B1492" s="232" t="str">
        <f>IF(LEN(A1492)=0,"",INDEX('Smelter Reference List'!$A:$A,MATCH($A1492,'Smelter Reference List'!$E:$E,0)))</f>
        <v/>
      </c>
      <c r="C1492" s="297" t="str">
        <f>IF(LEN(A1492)=0,"",INDEX('Smelter Reference List'!$C:$C,MATCH($A1492,'Smelter Reference List'!$E:$E,0)))</f>
        <v/>
      </c>
      <c r="D1492" s="161" t="str">
        <f ca="1">IF(ISERROR($S1492),"",OFFSET('Smelter Reference List'!$C$4,$S1492-4,0)&amp;"")</f>
        <v/>
      </c>
      <c r="E1492" s="161" t="str">
        <f ca="1">IF(ISERROR($S1492),"",OFFSET('Smelter Reference List'!$D$4,$S1492-4,0)&amp;"")</f>
        <v/>
      </c>
      <c r="F1492" s="161" t="str">
        <f ca="1">IF(ISERROR($S1492),"",OFFSET('Smelter Reference List'!$E$4,$S1492-4,0))</f>
        <v/>
      </c>
      <c r="G1492" s="161" t="str">
        <f ca="1">IF(C1492=$U$4,"Enter smelter details", IF(ISERROR($S1492),"",OFFSET('Smelter Reference List'!$F$4,$S1492-4,0)))</f>
        <v/>
      </c>
      <c r="H1492" s="247" t="str">
        <f ca="1">IF(ISERROR($S1492),"",OFFSET('Smelter Reference List'!$G$4,$S1492-4,0))</f>
        <v/>
      </c>
      <c r="I1492" s="248" t="str">
        <f ca="1">IF(ISERROR($S1492),"",OFFSET('Smelter Reference List'!$H$4,$S1492-4,0))</f>
        <v/>
      </c>
      <c r="J1492" s="248" t="str">
        <f ca="1">IF(ISERROR($S1492),"",OFFSET('Smelter Reference List'!$I$4,$S1492-4,0))</f>
        <v/>
      </c>
      <c r="K1492" s="245"/>
      <c r="L1492" s="245"/>
      <c r="M1492" s="245"/>
      <c r="N1492" s="245"/>
      <c r="O1492" s="245"/>
      <c r="P1492" s="245"/>
      <c r="Q1492" s="246"/>
      <c r="R1492" s="233"/>
      <c r="S1492" s="234" t="e">
        <f>IF(C1492="",NA(),MATCH($B1492&amp;$C1492,'Smelter Reference List'!$J:$J,0))</f>
        <v>#N/A</v>
      </c>
      <c r="T1492" s="235"/>
      <c r="U1492" s="235">
        <f t="shared" ca="1" si="46"/>
        <v>0</v>
      </c>
      <c r="V1492" s="235"/>
      <c r="W1492" s="235"/>
      <c r="Y1492" s="228" t="str">
        <f t="shared" si="47"/>
        <v/>
      </c>
    </row>
    <row r="1493" spans="1:25" s="228" customFormat="1" ht="20.25">
      <c r="A1493" s="257"/>
      <c r="B1493" s="232" t="str">
        <f>IF(LEN(A1493)=0,"",INDEX('Smelter Reference List'!$A:$A,MATCH($A1493,'Smelter Reference List'!$E:$E,0)))</f>
        <v/>
      </c>
      <c r="C1493" s="297" t="str">
        <f>IF(LEN(A1493)=0,"",INDEX('Smelter Reference List'!$C:$C,MATCH($A1493,'Smelter Reference List'!$E:$E,0)))</f>
        <v/>
      </c>
      <c r="D1493" s="161" t="str">
        <f ca="1">IF(ISERROR($S1493),"",OFFSET('Smelter Reference List'!$C$4,$S1493-4,0)&amp;"")</f>
        <v/>
      </c>
      <c r="E1493" s="161" t="str">
        <f ca="1">IF(ISERROR($S1493),"",OFFSET('Smelter Reference List'!$D$4,$S1493-4,0)&amp;"")</f>
        <v/>
      </c>
      <c r="F1493" s="161" t="str">
        <f ca="1">IF(ISERROR($S1493),"",OFFSET('Smelter Reference List'!$E$4,$S1493-4,0))</f>
        <v/>
      </c>
      <c r="G1493" s="161" t="str">
        <f ca="1">IF(C1493=$U$4,"Enter smelter details", IF(ISERROR($S1493),"",OFFSET('Smelter Reference List'!$F$4,$S1493-4,0)))</f>
        <v/>
      </c>
      <c r="H1493" s="247" t="str">
        <f ca="1">IF(ISERROR($S1493),"",OFFSET('Smelter Reference List'!$G$4,$S1493-4,0))</f>
        <v/>
      </c>
      <c r="I1493" s="248" t="str">
        <f ca="1">IF(ISERROR($S1493),"",OFFSET('Smelter Reference List'!$H$4,$S1493-4,0))</f>
        <v/>
      </c>
      <c r="J1493" s="248" t="str">
        <f ca="1">IF(ISERROR($S1493),"",OFFSET('Smelter Reference List'!$I$4,$S1493-4,0))</f>
        <v/>
      </c>
      <c r="K1493" s="245"/>
      <c r="L1493" s="245"/>
      <c r="M1493" s="245"/>
      <c r="N1493" s="245"/>
      <c r="O1493" s="245"/>
      <c r="P1493" s="245"/>
      <c r="Q1493" s="246"/>
      <c r="R1493" s="233"/>
      <c r="S1493" s="234" t="e">
        <f>IF(C1493="",NA(),MATCH($B1493&amp;$C1493,'Smelter Reference List'!$J:$J,0))</f>
        <v>#N/A</v>
      </c>
      <c r="T1493" s="235"/>
      <c r="U1493" s="235">
        <f t="shared" ca="1" si="46"/>
        <v>0</v>
      </c>
      <c r="V1493" s="235"/>
      <c r="W1493" s="235"/>
      <c r="Y1493" s="228" t="str">
        <f t="shared" si="47"/>
        <v/>
      </c>
    </row>
    <row r="1494" spans="1:25" s="228" customFormat="1" ht="20.25">
      <c r="A1494" s="257"/>
      <c r="B1494" s="232" t="str">
        <f>IF(LEN(A1494)=0,"",INDEX('Smelter Reference List'!$A:$A,MATCH($A1494,'Smelter Reference List'!$E:$E,0)))</f>
        <v/>
      </c>
      <c r="C1494" s="297" t="str">
        <f>IF(LEN(A1494)=0,"",INDEX('Smelter Reference List'!$C:$C,MATCH($A1494,'Smelter Reference List'!$E:$E,0)))</f>
        <v/>
      </c>
      <c r="D1494" s="161" t="str">
        <f ca="1">IF(ISERROR($S1494),"",OFFSET('Smelter Reference List'!$C$4,$S1494-4,0)&amp;"")</f>
        <v/>
      </c>
      <c r="E1494" s="161" t="str">
        <f ca="1">IF(ISERROR($S1494),"",OFFSET('Smelter Reference List'!$D$4,$S1494-4,0)&amp;"")</f>
        <v/>
      </c>
      <c r="F1494" s="161" t="str">
        <f ca="1">IF(ISERROR($S1494),"",OFFSET('Smelter Reference List'!$E$4,$S1494-4,0))</f>
        <v/>
      </c>
      <c r="G1494" s="161" t="str">
        <f ca="1">IF(C1494=$U$4,"Enter smelter details", IF(ISERROR($S1494),"",OFFSET('Smelter Reference List'!$F$4,$S1494-4,0)))</f>
        <v/>
      </c>
      <c r="H1494" s="247" t="str">
        <f ca="1">IF(ISERROR($S1494),"",OFFSET('Smelter Reference List'!$G$4,$S1494-4,0))</f>
        <v/>
      </c>
      <c r="I1494" s="248" t="str">
        <f ca="1">IF(ISERROR($S1494),"",OFFSET('Smelter Reference List'!$H$4,$S1494-4,0))</f>
        <v/>
      </c>
      <c r="J1494" s="248" t="str">
        <f ca="1">IF(ISERROR($S1494),"",OFFSET('Smelter Reference List'!$I$4,$S1494-4,0))</f>
        <v/>
      </c>
      <c r="K1494" s="245"/>
      <c r="L1494" s="245"/>
      <c r="M1494" s="245"/>
      <c r="N1494" s="245"/>
      <c r="O1494" s="245"/>
      <c r="P1494" s="245"/>
      <c r="Q1494" s="246"/>
      <c r="R1494" s="233"/>
      <c r="S1494" s="234" t="e">
        <f>IF(C1494="",NA(),MATCH($B1494&amp;$C1494,'Smelter Reference List'!$J:$J,0))</f>
        <v>#N/A</v>
      </c>
      <c r="T1494" s="235"/>
      <c r="U1494" s="235">
        <f t="shared" ca="1" si="46"/>
        <v>0</v>
      </c>
      <c r="V1494" s="235"/>
      <c r="W1494" s="235"/>
      <c r="Y1494" s="228" t="str">
        <f t="shared" si="47"/>
        <v/>
      </c>
    </row>
    <row r="1495" spans="1:25" s="228" customFormat="1" ht="20.25">
      <c r="A1495" s="257"/>
      <c r="B1495" s="232" t="str">
        <f>IF(LEN(A1495)=0,"",INDEX('Smelter Reference List'!$A:$A,MATCH($A1495,'Smelter Reference List'!$E:$E,0)))</f>
        <v/>
      </c>
      <c r="C1495" s="297" t="str">
        <f>IF(LEN(A1495)=0,"",INDEX('Smelter Reference List'!$C:$C,MATCH($A1495,'Smelter Reference List'!$E:$E,0)))</f>
        <v/>
      </c>
      <c r="D1495" s="161" t="str">
        <f ca="1">IF(ISERROR($S1495),"",OFFSET('Smelter Reference List'!$C$4,$S1495-4,0)&amp;"")</f>
        <v/>
      </c>
      <c r="E1495" s="161" t="str">
        <f ca="1">IF(ISERROR($S1495),"",OFFSET('Smelter Reference List'!$D$4,$S1495-4,0)&amp;"")</f>
        <v/>
      </c>
      <c r="F1495" s="161" t="str">
        <f ca="1">IF(ISERROR($S1495),"",OFFSET('Smelter Reference List'!$E$4,$S1495-4,0))</f>
        <v/>
      </c>
      <c r="G1495" s="161" t="str">
        <f ca="1">IF(C1495=$U$4,"Enter smelter details", IF(ISERROR($S1495),"",OFFSET('Smelter Reference List'!$F$4,$S1495-4,0)))</f>
        <v/>
      </c>
      <c r="H1495" s="247" t="str">
        <f ca="1">IF(ISERROR($S1495),"",OFFSET('Smelter Reference List'!$G$4,$S1495-4,0))</f>
        <v/>
      </c>
      <c r="I1495" s="248" t="str">
        <f ca="1">IF(ISERROR($S1495),"",OFFSET('Smelter Reference List'!$H$4,$S1495-4,0))</f>
        <v/>
      </c>
      <c r="J1495" s="248" t="str">
        <f ca="1">IF(ISERROR($S1495),"",OFFSET('Smelter Reference List'!$I$4,$S1495-4,0))</f>
        <v/>
      </c>
      <c r="K1495" s="245"/>
      <c r="L1495" s="245"/>
      <c r="M1495" s="245"/>
      <c r="N1495" s="245"/>
      <c r="O1495" s="245"/>
      <c r="P1495" s="245"/>
      <c r="Q1495" s="246"/>
      <c r="R1495" s="233"/>
      <c r="S1495" s="234" t="e">
        <f>IF(C1495="",NA(),MATCH($B1495&amp;$C1495,'Smelter Reference List'!$J:$J,0))</f>
        <v>#N/A</v>
      </c>
      <c r="T1495" s="235"/>
      <c r="U1495" s="235">
        <f t="shared" ca="1" si="46"/>
        <v>0</v>
      </c>
      <c r="V1495" s="235"/>
      <c r="W1495" s="235"/>
      <c r="Y1495" s="228" t="str">
        <f t="shared" si="47"/>
        <v/>
      </c>
    </row>
    <row r="1496" spans="1:25" s="228" customFormat="1" ht="20.25">
      <c r="A1496" s="257"/>
      <c r="B1496" s="232" t="str">
        <f>IF(LEN(A1496)=0,"",INDEX('Smelter Reference List'!$A:$A,MATCH($A1496,'Smelter Reference List'!$E:$E,0)))</f>
        <v/>
      </c>
      <c r="C1496" s="297" t="str">
        <f>IF(LEN(A1496)=0,"",INDEX('Smelter Reference List'!$C:$C,MATCH($A1496,'Smelter Reference List'!$E:$E,0)))</f>
        <v/>
      </c>
      <c r="D1496" s="161" t="str">
        <f ca="1">IF(ISERROR($S1496),"",OFFSET('Smelter Reference List'!$C$4,$S1496-4,0)&amp;"")</f>
        <v/>
      </c>
      <c r="E1496" s="161" t="str">
        <f ca="1">IF(ISERROR($S1496),"",OFFSET('Smelter Reference List'!$D$4,$S1496-4,0)&amp;"")</f>
        <v/>
      </c>
      <c r="F1496" s="161" t="str">
        <f ca="1">IF(ISERROR($S1496),"",OFFSET('Smelter Reference List'!$E$4,$S1496-4,0))</f>
        <v/>
      </c>
      <c r="G1496" s="161" t="str">
        <f ca="1">IF(C1496=$U$4,"Enter smelter details", IF(ISERROR($S1496),"",OFFSET('Smelter Reference List'!$F$4,$S1496-4,0)))</f>
        <v/>
      </c>
      <c r="H1496" s="247" t="str">
        <f ca="1">IF(ISERROR($S1496),"",OFFSET('Smelter Reference List'!$G$4,$S1496-4,0))</f>
        <v/>
      </c>
      <c r="I1496" s="248" t="str">
        <f ca="1">IF(ISERROR($S1496),"",OFFSET('Smelter Reference List'!$H$4,$S1496-4,0))</f>
        <v/>
      </c>
      <c r="J1496" s="248" t="str">
        <f ca="1">IF(ISERROR($S1496),"",OFFSET('Smelter Reference List'!$I$4,$S1496-4,0))</f>
        <v/>
      </c>
      <c r="K1496" s="245"/>
      <c r="L1496" s="245"/>
      <c r="M1496" s="245"/>
      <c r="N1496" s="245"/>
      <c r="O1496" s="245"/>
      <c r="P1496" s="245"/>
      <c r="Q1496" s="246"/>
      <c r="R1496" s="233"/>
      <c r="S1496" s="234" t="e">
        <f>IF(C1496="",NA(),MATCH($B1496&amp;$C1496,'Smelter Reference List'!$J:$J,0))</f>
        <v>#N/A</v>
      </c>
      <c r="T1496" s="235"/>
      <c r="U1496" s="235">
        <f t="shared" ref="U1496:U1559" ca="1" si="48">IF(AND(C1496="Smelter not listed",OR(LEN(D1496)=0,LEN(E1496)=0)),1,0)</f>
        <v>0</v>
      </c>
      <c r="V1496" s="235"/>
      <c r="W1496" s="235"/>
      <c r="Y1496" s="228" t="str">
        <f t="shared" ref="Y1496:Y1559" si="49">B1496&amp;C1496</f>
        <v/>
      </c>
    </row>
    <row r="1497" spans="1:25" s="228" customFormat="1" ht="20.25">
      <c r="A1497" s="257"/>
      <c r="B1497" s="232" t="str">
        <f>IF(LEN(A1497)=0,"",INDEX('Smelter Reference List'!$A:$A,MATCH($A1497,'Smelter Reference List'!$E:$E,0)))</f>
        <v/>
      </c>
      <c r="C1497" s="297" t="str">
        <f>IF(LEN(A1497)=0,"",INDEX('Smelter Reference List'!$C:$C,MATCH($A1497,'Smelter Reference List'!$E:$E,0)))</f>
        <v/>
      </c>
      <c r="D1497" s="161" t="str">
        <f ca="1">IF(ISERROR($S1497),"",OFFSET('Smelter Reference List'!$C$4,$S1497-4,0)&amp;"")</f>
        <v/>
      </c>
      <c r="E1497" s="161" t="str">
        <f ca="1">IF(ISERROR($S1497),"",OFFSET('Smelter Reference List'!$D$4,$S1497-4,0)&amp;"")</f>
        <v/>
      </c>
      <c r="F1497" s="161" t="str">
        <f ca="1">IF(ISERROR($S1497),"",OFFSET('Smelter Reference List'!$E$4,$S1497-4,0))</f>
        <v/>
      </c>
      <c r="G1497" s="161" t="str">
        <f ca="1">IF(C1497=$U$4,"Enter smelter details", IF(ISERROR($S1497),"",OFFSET('Smelter Reference List'!$F$4,$S1497-4,0)))</f>
        <v/>
      </c>
      <c r="H1497" s="247" t="str">
        <f ca="1">IF(ISERROR($S1497),"",OFFSET('Smelter Reference List'!$G$4,$S1497-4,0))</f>
        <v/>
      </c>
      <c r="I1497" s="248" t="str">
        <f ca="1">IF(ISERROR($S1497),"",OFFSET('Smelter Reference List'!$H$4,$S1497-4,0))</f>
        <v/>
      </c>
      <c r="J1497" s="248" t="str">
        <f ca="1">IF(ISERROR($S1497),"",OFFSET('Smelter Reference List'!$I$4,$S1497-4,0))</f>
        <v/>
      </c>
      <c r="K1497" s="245"/>
      <c r="L1497" s="245"/>
      <c r="M1497" s="245"/>
      <c r="N1497" s="245"/>
      <c r="O1497" s="245"/>
      <c r="P1497" s="245"/>
      <c r="Q1497" s="246"/>
      <c r="R1497" s="233"/>
      <c r="S1497" s="234" t="e">
        <f>IF(C1497="",NA(),MATCH($B1497&amp;$C1497,'Smelter Reference List'!$J:$J,0))</f>
        <v>#N/A</v>
      </c>
      <c r="T1497" s="235"/>
      <c r="U1497" s="235">
        <f t="shared" ca="1" si="48"/>
        <v>0</v>
      </c>
      <c r="V1497" s="235"/>
      <c r="W1497" s="235"/>
      <c r="Y1497" s="228" t="str">
        <f t="shared" si="49"/>
        <v/>
      </c>
    </row>
    <row r="1498" spans="1:25" s="228" customFormat="1" ht="20.25">
      <c r="A1498" s="257"/>
      <c r="B1498" s="232" t="str">
        <f>IF(LEN(A1498)=0,"",INDEX('Smelter Reference List'!$A:$A,MATCH($A1498,'Smelter Reference List'!$E:$E,0)))</f>
        <v/>
      </c>
      <c r="C1498" s="297" t="str">
        <f>IF(LEN(A1498)=0,"",INDEX('Smelter Reference List'!$C:$C,MATCH($A1498,'Smelter Reference List'!$E:$E,0)))</f>
        <v/>
      </c>
      <c r="D1498" s="161" t="str">
        <f ca="1">IF(ISERROR($S1498),"",OFFSET('Smelter Reference List'!$C$4,$S1498-4,0)&amp;"")</f>
        <v/>
      </c>
      <c r="E1498" s="161" t="str">
        <f ca="1">IF(ISERROR($S1498),"",OFFSET('Smelter Reference List'!$D$4,$S1498-4,0)&amp;"")</f>
        <v/>
      </c>
      <c r="F1498" s="161" t="str">
        <f ca="1">IF(ISERROR($S1498),"",OFFSET('Smelter Reference List'!$E$4,$S1498-4,0))</f>
        <v/>
      </c>
      <c r="G1498" s="161" t="str">
        <f ca="1">IF(C1498=$U$4,"Enter smelter details", IF(ISERROR($S1498),"",OFFSET('Smelter Reference List'!$F$4,$S1498-4,0)))</f>
        <v/>
      </c>
      <c r="H1498" s="247" t="str">
        <f ca="1">IF(ISERROR($S1498),"",OFFSET('Smelter Reference List'!$G$4,$S1498-4,0))</f>
        <v/>
      </c>
      <c r="I1498" s="248" t="str">
        <f ca="1">IF(ISERROR($S1498),"",OFFSET('Smelter Reference List'!$H$4,$S1498-4,0))</f>
        <v/>
      </c>
      <c r="J1498" s="248" t="str">
        <f ca="1">IF(ISERROR($S1498),"",OFFSET('Smelter Reference List'!$I$4,$S1498-4,0))</f>
        <v/>
      </c>
      <c r="K1498" s="245"/>
      <c r="L1498" s="245"/>
      <c r="M1498" s="245"/>
      <c r="N1498" s="245"/>
      <c r="O1498" s="245"/>
      <c r="P1498" s="245"/>
      <c r="Q1498" s="246"/>
      <c r="R1498" s="233"/>
      <c r="S1498" s="234" t="e">
        <f>IF(C1498="",NA(),MATCH($B1498&amp;$C1498,'Smelter Reference List'!$J:$J,0))</f>
        <v>#N/A</v>
      </c>
      <c r="T1498" s="235"/>
      <c r="U1498" s="235">
        <f t="shared" ca="1" si="48"/>
        <v>0</v>
      </c>
      <c r="V1498" s="235"/>
      <c r="W1498" s="235"/>
      <c r="Y1498" s="228" t="str">
        <f t="shared" si="49"/>
        <v/>
      </c>
    </row>
    <row r="1499" spans="1:25" s="228" customFormat="1" ht="20.25">
      <c r="A1499" s="257"/>
      <c r="B1499" s="232" t="str">
        <f>IF(LEN(A1499)=0,"",INDEX('Smelter Reference List'!$A:$A,MATCH($A1499,'Smelter Reference List'!$E:$E,0)))</f>
        <v/>
      </c>
      <c r="C1499" s="297" t="str">
        <f>IF(LEN(A1499)=0,"",INDEX('Smelter Reference List'!$C:$C,MATCH($A1499,'Smelter Reference List'!$E:$E,0)))</f>
        <v/>
      </c>
      <c r="D1499" s="161" t="str">
        <f ca="1">IF(ISERROR($S1499),"",OFFSET('Smelter Reference List'!$C$4,$S1499-4,0)&amp;"")</f>
        <v/>
      </c>
      <c r="E1499" s="161" t="str">
        <f ca="1">IF(ISERROR($S1499),"",OFFSET('Smelter Reference List'!$D$4,$S1499-4,0)&amp;"")</f>
        <v/>
      </c>
      <c r="F1499" s="161" t="str">
        <f ca="1">IF(ISERROR($S1499),"",OFFSET('Smelter Reference List'!$E$4,$S1499-4,0))</f>
        <v/>
      </c>
      <c r="G1499" s="161" t="str">
        <f ca="1">IF(C1499=$U$4,"Enter smelter details", IF(ISERROR($S1499),"",OFFSET('Smelter Reference List'!$F$4,$S1499-4,0)))</f>
        <v/>
      </c>
      <c r="H1499" s="247" t="str">
        <f ca="1">IF(ISERROR($S1499),"",OFFSET('Smelter Reference List'!$G$4,$S1499-4,0))</f>
        <v/>
      </c>
      <c r="I1499" s="248" t="str">
        <f ca="1">IF(ISERROR($S1499),"",OFFSET('Smelter Reference List'!$H$4,$S1499-4,0))</f>
        <v/>
      </c>
      <c r="J1499" s="248" t="str">
        <f ca="1">IF(ISERROR($S1499),"",OFFSET('Smelter Reference List'!$I$4,$S1499-4,0))</f>
        <v/>
      </c>
      <c r="K1499" s="245"/>
      <c r="L1499" s="245"/>
      <c r="M1499" s="245"/>
      <c r="N1499" s="245"/>
      <c r="O1499" s="245"/>
      <c r="P1499" s="245"/>
      <c r="Q1499" s="246"/>
      <c r="R1499" s="233"/>
      <c r="S1499" s="234" t="e">
        <f>IF(C1499="",NA(),MATCH($B1499&amp;$C1499,'Smelter Reference List'!$J:$J,0))</f>
        <v>#N/A</v>
      </c>
      <c r="T1499" s="235"/>
      <c r="U1499" s="235">
        <f t="shared" ca="1" si="48"/>
        <v>0</v>
      </c>
      <c r="V1499" s="235"/>
      <c r="W1499" s="235"/>
      <c r="Y1499" s="228" t="str">
        <f t="shared" si="49"/>
        <v/>
      </c>
    </row>
    <row r="1500" spans="1:25" s="228" customFormat="1" ht="20.25">
      <c r="A1500" s="257"/>
      <c r="B1500" s="232" t="str">
        <f>IF(LEN(A1500)=0,"",INDEX('Smelter Reference List'!$A:$A,MATCH($A1500,'Smelter Reference List'!$E:$E,0)))</f>
        <v/>
      </c>
      <c r="C1500" s="297" t="str">
        <f>IF(LEN(A1500)=0,"",INDEX('Smelter Reference List'!$C:$C,MATCH($A1500,'Smelter Reference List'!$E:$E,0)))</f>
        <v/>
      </c>
      <c r="D1500" s="161" t="str">
        <f ca="1">IF(ISERROR($S1500),"",OFFSET('Smelter Reference List'!$C$4,$S1500-4,0)&amp;"")</f>
        <v/>
      </c>
      <c r="E1500" s="161" t="str">
        <f ca="1">IF(ISERROR($S1500),"",OFFSET('Smelter Reference List'!$D$4,$S1500-4,0)&amp;"")</f>
        <v/>
      </c>
      <c r="F1500" s="161" t="str">
        <f ca="1">IF(ISERROR($S1500),"",OFFSET('Smelter Reference List'!$E$4,$S1500-4,0))</f>
        <v/>
      </c>
      <c r="G1500" s="161" t="str">
        <f ca="1">IF(C1500=$U$4,"Enter smelter details", IF(ISERROR($S1500),"",OFFSET('Smelter Reference List'!$F$4,$S1500-4,0)))</f>
        <v/>
      </c>
      <c r="H1500" s="247" t="str">
        <f ca="1">IF(ISERROR($S1500),"",OFFSET('Smelter Reference List'!$G$4,$S1500-4,0))</f>
        <v/>
      </c>
      <c r="I1500" s="248" t="str">
        <f ca="1">IF(ISERROR($S1500),"",OFFSET('Smelter Reference List'!$H$4,$S1500-4,0))</f>
        <v/>
      </c>
      <c r="J1500" s="248" t="str">
        <f ca="1">IF(ISERROR($S1500),"",OFFSET('Smelter Reference List'!$I$4,$S1500-4,0))</f>
        <v/>
      </c>
      <c r="K1500" s="245"/>
      <c r="L1500" s="245"/>
      <c r="M1500" s="245"/>
      <c r="N1500" s="245"/>
      <c r="O1500" s="245"/>
      <c r="P1500" s="245"/>
      <c r="Q1500" s="246"/>
      <c r="R1500" s="233"/>
      <c r="S1500" s="234" t="e">
        <f>IF(C1500="",NA(),MATCH($B1500&amp;$C1500,'Smelter Reference List'!$J:$J,0))</f>
        <v>#N/A</v>
      </c>
      <c r="T1500" s="235"/>
      <c r="U1500" s="235">
        <f t="shared" ca="1" si="48"/>
        <v>0</v>
      </c>
      <c r="V1500" s="235"/>
      <c r="W1500" s="235"/>
      <c r="Y1500" s="228" t="str">
        <f t="shared" si="49"/>
        <v/>
      </c>
    </row>
    <row r="1501" spans="1:25" s="228" customFormat="1" ht="20.25">
      <c r="A1501" s="257"/>
      <c r="B1501" s="232" t="str">
        <f>IF(LEN(A1501)=0,"",INDEX('Smelter Reference List'!$A:$A,MATCH($A1501,'Smelter Reference List'!$E:$E,0)))</f>
        <v/>
      </c>
      <c r="C1501" s="297" t="str">
        <f>IF(LEN(A1501)=0,"",INDEX('Smelter Reference List'!$C:$C,MATCH($A1501,'Smelter Reference List'!$E:$E,0)))</f>
        <v/>
      </c>
      <c r="D1501" s="161" t="str">
        <f ca="1">IF(ISERROR($S1501),"",OFFSET('Smelter Reference List'!$C$4,$S1501-4,0)&amp;"")</f>
        <v/>
      </c>
      <c r="E1501" s="161" t="str">
        <f ca="1">IF(ISERROR($S1501),"",OFFSET('Smelter Reference List'!$D$4,$S1501-4,0)&amp;"")</f>
        <v/>
      </c>
      <c r="F1501" s="161" t="str">
        <f ca="1">IF(ISERROR($S1501),"",OFFSET('Smelter Reference List'!$E$4,$S1501-4,0))</f>
        <v/>
      </c>
      <c r="G1501" s="161" t="str">
        <f ca="1">IF(C1501=$U$4,"Enter smelter details", IF(ISERROR($S1501),"",OFFSET('Smelter Reference List'!$F$4,$S1501-4,0)))</f>
        <v/>
      </c>
      <c r="H1501" s="247" t="str">
        <f ca="1">IF(ISERROR($S1501),"",OFFSET('Smelter Reference List'!$G$4,$S1501-4,0))</f>
        <v/>
      </c>
      <c r="I1501" s="248" t="str">
        <f ca="1">IF(ISERROR($S1501),"",OFFSET('Smelter Reference List'!$H$4,$S1501-4,0))</f>
        <v/>
      </c>
      <c r="J1501" s="248" t="str">
        <f ca="1">IF(ISERROR($S1501),"",OFFSET('Smelter Reference List'!$I$4,$S1501-4,0))</f>
        <v/>
      </c>
      <c r="K1501" s="245"/>
      <c r="L1501" s="245"/>
      <c r="M1501" s="245"/>
      <c r="N1501" s="245"/>
      <c r="O1501" s="245"/>
      <c r="P1501" s="245"/>
      <c r="Q1501" s="246"/>
      <c r="R1501" s="233"/>
      <c r="S1501" s="234" t="e">
        <f>IF(C1501="",NA(),MATCH($B1501&amp;$C1501,'Smelter Reference List'!$J:$J,0))</f>
        <v>#N/A</v>
      </c>
      <c r="T1501" s="235"/>
      <c r="U1501" s="235">
        <f t="shared" ca="1" si="48"/>
        <v>0</v>
      </c>
      <c r="V1501" s="235"/>
      <c r="W1501" s="235"/>
      <c r="Y1501" s="228" t="str">
        <f t="shared" si="49"/>
        <v/>
      </c>
    </row>
    <row r="1502" spans="1:25" s="228" customFormat="1" ht="20.25">
      <c r="A1502" s="257"/>
      <c r="B1502" s="232" t="str">
        <f>IF(LEN(A1502)=0,"",INDEX('Smelter Reference List'!$A:$A,MATCH($A1502,'Smelter Reference List'!$E:$E,0)))</f>
        <v/>
      </c>
      <c r="C1502" s="297" t="str">
        <f>IF(LEN(A1502)=0,"",INDEX('Smelter Reference List'!$C:$C,MATCH($A1502,'Smelter Reference List'!$E:$E,0)))</f>
        <v/>
      </c>
      <c r="D1502" s="161" t="str">
        <f ca="1">IF(ISERROR($S1502),"",OFFSET('Smelter Reference List'!$C$4,$S1502-4,0)&amp;"")</f>
        <v/>
      </c>
      <c r="E1502" s="161" t="str">
        <f ca="1">IF(ISERROR($S1502),"",OFFSET('Smelter Reference List'!$D$4,$S1502-4,0)&amp;"")</f>
        <v/>
      </c>
      <c r="F1502" s="161" t="str">
        <f ca="1">IF(ISERROR($S1502),"",OFFSET('Smelter Reference List'!$E$4,$S1502-4,0))</f>
        <v/>
      </c>
      <c r="G1502" s="161" t="str">
        <f ca="1">IF(C1502=$U$4,"Enter smelter details", IF(ISERROR($S1502),"",OFFSET('Smelter Reference List'!$F$4,$S1502-4,0)))</f>
        <v/>
      </c>
      <c r="H1502" s="247" t="str">
        <f ca="1">IF(ISERROR($S1502),"",OFFSET('Smelter Reference List'!$G$4,$S1502-4,0))</f>
        <v/>
      </c>
      <c r="I1502" s="248" t="str">
        <f ca="1">IF(ISERROR($S1502),"",OFFSET('Smelter Reference List'!$H$4,$S1502-4,0))</f>
        <v/>
      </c>
      <c r="J1502" s="248" t="str">
        <f ca="1">IF(ISERROR($S1502),"",OFFSET('Smelter Reference List'!$I$4,$S1502-4,0))</f>
        <v/>
      </c>
      <c r="K1502" s="245"/>
      <c r="L1502" s="245"/>
      <c r="M1502" s="245"/>
      <c r="N1502" s="245"/>
      <c r="O1502" s="245"/>
      <c r="P1502" s="245"/>
      <c r="Q1502" s="246"/>
      <c r="R1502" s="233"/>
      <c r="S1502" s="234" t="e">
        <f>IF(C1502="",NA(),MATCH($B1502&amp;$C1502,'Smelter Reference List'!$J:$J,0))</f>
        <v>#N/A</v>
      </c>
      <c r="T1502" s="235"/>
      <c r="U1502" s="235">
        <f t="shared" ca="1" si="48"/>
        <v>0</v>
      </c>
      <c r="V1502" s="235"/>
      <c r="W1502" s="235"/>
      <c r="Y1502" s="228" t="str">
        <f t="shared" si="49"/>
        <v/>
      </c>
    </row>
    <row r="1503" spans="1:25" s="228" customFormat="1" ht="20.25">
      <c r="A1503" s="257"/>
      <c r="B1503" s="232" t="str">
        <f>IF(LEN(A1503)=0,"",INDEX('Smelter Reference List'!$A:$A,MATCH($A1503,'Smelter Reference List'!$E:$E,0)))</f>
        <v/>
      </c>
      <c r="C1503" s="297" t="str">
        <f>IF(LEN(A1503)=0,"",INDEX('Smelter Reference List'!$C:$C,MATCH($A1503,'Smelter Reference List'!$E:$E,0)))</f>
        <v/>
      </c>
      <c r="D1503" s="161" t="str">
        <f ca="1">IF(ISERROR($S1503),"",OFFSET('Smelter Reference List'!$C$4,$S1503-4,0)&amp;"")</f>
        <v/>
      </c>
      <c r="E1503" s="161" t="str">
        <f ca="1">IF(ISERROR($S1503),"",OFFSET('Smelter Reference List'!$D$4,$S1503-4,0)&amp;"")</f>
        <v/>
      </c>
      <c r="F1503" s="161" t="str">
        <f ca="1">IF(ISERROR($S1503),"",OFFSET('Smelter Reference List'!$E$4,$S1503-4,0))</f>
        <v/>
      </c>
      <c r="G1503" s="161" t="str">
        <f ca="1">IF(C1503=$U$4,"Enter smelter details", IF(ISERROR($S1503),"",OFFSET('Smelter Reference List'!$F$4,$S1503-4,0)))</f>
        <v/>
      </c>
      <c r="H1503" s="247" t="str">
        <f ca="1">IF(ISERROR($S1503),"",OFFSET('Smelter Reference List'!$G$4,$S1503-4,0))</f>
        <v/>
      </c>
      <c r="I1503" s="248" t="str">
        <f ca="1">IF(ISERROR($S1503),"",OFFSET('Smelter Reference List'!$H$4,$S1503-4,0))</f>
        <v/>
      </c>
      <c r="J1503" s="248" t="str">
        <f ca="1">IF(ISERROR($S1503),"",OFFSET('Smelter Reference List'!$I$4,$S1503-4,0))</f>
        <v/>
      </c>
      <c r="K1503" s="245"/>
      <c r="L1503" s="245"/>
      <c r="M1503" s="245"/>
      <c r="N1503" s="245"/>
      <c r="O1503" s="245"/>
      <c r="P1503" s="245"/>
      <c r="Q1503" s="246"/>
      <c r="R1503" s="233"/>
      <c r="S1503" s="234" t="e">
        <f>IF(C1503="",NA(),MATCH($B1503&amp;$C1503,'Smelter Reference List'!$J:$J,0))</f>
        <v>#N/A</v>
      </c>
      <c r="T1503" s="235"/>
      <c r="U1503" s="235">
        <f t="shared" ca="1" si="48"/>
        <v>0</v>
      </c>
      <c r="V1503" s="235"/>
      <c r="W1503" s="235"/>
      <c r="Y1503" s="228" t="str">
        <f t="shared" si="49"/>
        <v/>
      </c>
    </row>
    <row r="1504" spans="1:25" s="228" customFormat="1" ht="20.25">
      <c r="A1504" s="257"/>
      <c r="B1504" s="232" t="str">
        <f>IF(LEN(A1504)=0,"",INDEX('Smelter Reference List'!$A:$A,MATCH($A1504,'Smelter Reference List'!$E:$E,0)))</f>
        <v/>
      </c>
      <c r="C1504" s="297" t="str">
        <f>IF(LEN(A1504)=0,"",INDEX('Smelter Reference List'!$C:$C,MATCH($A1504,'Smelter Reference List'!$E:$E,0)))</f>
        <v/>
      </c>
      <c r="D1504" s="161" t="str">
        <f ca="1">IF(ISERROR($S1504),"",OFFSET('Smelter Reference List'!$C$4,$S1504-4,0)&amp;"")</f>
        <v/>
      </c>
      <c r="E1504" s="161" t="str">
        <f ca="1">IF(ISERROR($S1504),"",OFFSET('Smelter Reference List'!$D$4,$S1504-4,0)&amp;"")</f>
        <v/>
      </c>
      <c r="F1504" s="161" t="str">
        <f ca="1">IF(ISERROR($S1504),"",OFFSET('Smelter Reference List'!$E$4,$S1504-4,0))</f>
        <v/>
      </c>
      <c r="G1504" s="161" t="str">
        <f ca="1">IF(C1504=$U$4,"Enter smelter details", IF(ISERROR($S1504),"",OFFSET('Smelter Reference List'!$F$4,$S1504-4,0)))</f>
        <v/>
      </c>
      <c r="H1504" s="247" t="str">
        <f ca="1">IF(ISERROR($S1504),"",OFFSET('Smelter Reference List'!$G$4,$S1504-4,0))</f>
        <v/>
      </c>
      <c r="I1504" s="248" t="str">
        <f ca="1">IF(ISERROR($S1504),"",OFFSET('Smelter Reference List'!$H$4,$S1504-4,0))</f>
        <v/>
      </c>
      <c r="J1504" s="248" t="str">
        <f ca="1">IF(ISERROR($S1504),"",OFFSET('Smelter Reference List'!$I$4,$S1504-4,0))</f>
        <v/>
      </c>
      <c r="K1504" s="245"/>
      <c r="L1504" s="245"/>
      <c r="M1504" s="245"/>
      <c r="N1504" s="245"/>
      <c r="O1504" s="245"/>
      <c r="P1504" s="245"/>
      <c r="Q1504" s="246"/>
      <c r="R1504" s="233"/>
      <c r="S1504" s="234" t="e">
        <f>IF(C1504="",NA(),MATCH($B1504&amp;$C1504,'Smelter Reference List'!$J:$J,0))</f>
        <v>#N/A</v>
      </c>
      <c r="T1504" s="235"/>
      <c r="U1504" s="235">
        <f t="shared" ca="1" si="48"/>
        <v>0</v>
      </c>
      <c r="V1504" s="235"/>
      <c r="W1504" s="235"/>
      <c r="Y1504" s="228" t="str">
        <f t="shared" si="49"/>
        <v/>
      </c>
    </row>
    <row r="1505" spans="1:25" s="228" customFormat="1" ht="20.25">
      <c r="A1505" s="257"/>
      <c r="B1505" s="232" t="str">
        <f>IF(LEN(A1505)=0,"",INDEX('Smelter Reference List'!$A:$A,MATCH($A1505,'Smelter Reference List'!$E:$E,0)))</f>
        <v/>
      </c>
      <c r="C1505" s="297" t="str">
        <f>IF(LEN(A1505)=0,"",INDEX('Smelter Reference List'!$C:$C,MATCH($A1505,'Smelter Reference List'!$E:$E,0)))</f>
        <v/>
      </c>
      <c r="D1505" s="161" t="str">
        <f ca="1">IF(ISERROR($S1505),"",OFFSET('Smelter Reference List'!$C$4,$S1505-4,0)&amp;"")</f>
        <v/>
      </c>
      <c r="E1505" s="161" t="str">
        <f ca="1">IF(ISERROR($S1505),"",OFFSET('Smelter Reference List'!$D$4,$S1505-4,0)&amp;"")</f>
        <v/>
      </c>
      <c r="F1505" s="161" t="str">
        <f ca="1">IF(ISERROR($S1505),"",OFFSET('Smelter Reference List'!$E$4,$S1505-4,0))</f>
        <v/>
      </c>
      <c r="G1505" s="161" t="str">
        <f ca="1">IF(C1505=$U$4,"Enter smelter details", IF(ISERROR($S1505),"",OFFSET('Smelter Reference List'!$F$4,$S1505-4,0)))</f>
        <v/>
      </c>
      <c r="H1505" s="247" t="str">
        <f ca="1">IF(ISERROR($S1505),"",OFFSET('Smelter Reference List'!$G$4,$S1505-4,0))</f>
        <v/>
      </c>
      <c r="I1505" s="248" t="str">
        <f ca="1">IF(ISERROR($S1505),"",OFFSET('Smelter Reference List'!$H$4,$S1505-4,0))</f>
        <v/>
      </c>
      <c r="J1505" s="248" t="str">
        <f ca="1">IF(ISERROR($S1505),"",OFFSET('Smelter Reference List'!$I$4,$S1505-4,0))</f>
        <v/>
      </c>
      <c r="K1505" s="245"/>
      <c r="L1505" s="245"/>
      <c r="M1505" s="245"/>
      <c r="N1505" s="245"/>
      <c r="O1505" s="245"/>
      <c r="P1505" s="245"/>
      <c r="Q1505" s="246"/>
      <c r="R1505" s="233"/>
      <c r="S1505" s="234" t="e">
        <f>IF(C1505="",NA(),MATCH($B1505&amp;$C1505,'Smelter Reference List'!$J:$J,0))</f>
        <v>#N/A</v>
      </c>
      <c r="T1505" s="235"/>
      <c r="U1505" s="235">
        <f t="shared" ca="1" si="48"/>
        <v>0</v>
      </c>
      <c r="V1505" s="235"/>
      <c r="W1505" s="235"/>
      <c r="Y1505" s="228" t="str">
        <f t="shared" si="49"/>
        <v/>
      </c>
    </row>
    <row r="1506" spans="1:25" s="228" customFormat="1" ht="20.25">
      <c r="A1506" s="257"/>
      <c r="B1506" s="232" t="str">
        <f>IF(LEN(A1506)=0,"",INDEX('Smelter Reference List'!$A:$A,MATCH($A1506,'Smelter Reference List'!$E:$E,0)))</f>
        <v/>
      </c>
      <c r="C1506" s="297" t="str">
        <f>IF(LEN(A1506)=0,"",INDEX('Smelter Reference List'!$C:$C,MATCH($A1506,'Smelter Reference List'!$E:$E,0)))</f>
        <v/>
      </c>
      <c r="D1506" s="161" t="str">
        <f ca="1">IF(ISERROR($S1506),"",OFFSET('Smelter Reference List'!$C$4,$S1506-4,0)&amp;"")</f>
        <v/>
      </c>
      <c r="E1506" s="161" t="str">
        <f ca="1">IF(ISERROR($S1506),"",OFFSET('Smelter Reference List'!$D$4,$S1506-4,0)&amp;"")</f>
        <v/>
      </c>
      <c r="F1506" s="161" t="str">
        <f ca="1">IF(ISERROR($S1506),"",OFFSET('Smelter Reference List'!$E$4,$S1506-4,0))</f>
        <v/>
      </c>
      <c r="G1506" s="161" t="str">
        <f ca="1">IF(C1506=$U$4,"Enter smelter details", IF(ISERROR($S1506),"",OFFSET('Smelter Reference List'!$F$4,$S1506-4,0)))</f>
        <v/>
      </c>
      <c r="H1506" s="247" t="str">
        <f ca="1">IF(ISERROR($S1506),"",OFFSET('Smelter Reference List'!$G$4,$S1506-4,0))</f>
        <v/>
      </c>
      <c r="I1506" s="248" t="str">
        <f ca="1">IF(ISERROR($S1506),"",OFFSET('Smelter Reference List'!$H$4,$S1506-4,0))</f>
        <v/>
      </c>
      <c r="J1506" s="248" t="str">
        <f ca="1">IF(ISERROR($S1506),"",OFFSET('Smelter Reference List'!$I$4,$S1506-4,0))</f>
        <v/>
      </c>
      <c r="K1506" s="245"/>
      <c r="L1506" s="245"/>
      <c r="M1506" s="245"/>
      <c r="N1506" s="245"/>
      <c r="O1506" s="245"/>
      <c r="P1506" s="245"/>
      <c r="Q1506" s="246"/>
      <c r="R1506" s="233"/>
      <c r="S1506" s="234" t="e">
        <f>IF(C1506="",NA(),MATCH($B1506&amp;$C1506,'Smelter Reference List'!$J:$J,0))</f>
        <v>#N/A</v>
      </c>
      <c r="T1506" s="235"/>
      <c r="U1506" s="235">
        <f t="shared" ca="1" si="48"/>
        <v>0</v>
      </c>
      <c r="V1506" s="235"/>
      <c r="W1506" s="235"/>
      <c r="Y1506" s="228" t="str">
        <f t="shared" si="49"/>
        <v/>
      </c>
    </row>
    <row r="1507" spans="1:25" s="228" customFormat="1" ht="20.25">
      <c r="A1507" s="257"/>
      <c r="B1507" s="232" t="str">
        <f>IF(LEN(A1507)=0,"",INDEX('Smelter Reference List'!$A:$A,MATCH($A1507,'Smelter Reference List'!$E:$E,0)))</f>
        <v/>
      </c>
      <c r="C1507" s="297" t="str">
        <f>IF(LEN(A1507)=0,"",INDEX('Smelter Reference List'!$C:$C,MATCH($A1507,'Smelter Reference List'!$E:$E,0)))</f>
        <v/>
      </c>
      <c r="D1507" s="161" t="str">
        <f ca="1">IF(ISERROR($S1507),"",OFFSET('Smelter Reference List'!$C$4,$S1507-4,0)&amp;"")</f>
        <v/>
      </c>
      <c r="E1507" s="161" t="str">
        <f ca="1">IF(ISERROR($S1507),"",OFFSET('Smelter Reference List'!$D$4,$S1507-4,0)&amp;"")</f>
        <v/>
      </c>
      <c r="F1507" s="161" t="str">
        <f ca="1">IF(ISERROR($S1507),"",OFFSET('Smelter Reference List'!$E$4,$S1507-4,0))</f>
        <v/>
      </c>
      <c r="G1507" s="161" t="str">
        <f ca="1">IF(C1507=$U$4,"Enter smelter details", IF(ISERROR($S1507),"",OFFSET('Smelter Reference List'!$F$4,$S1507-4,0)))</f>
        <v/>
      </c>
      <c r="H1507" s="247" t="str">
        <f ca="1">IF(ISERROR($S1507),"",OFFSET('Smelter Reference List'!$G$4,$S1507-4,0))</f>
        <v/>
      </c>
      <c r="I1507" s="248" t="str">
        <f ca="1">IF(ISERROR($S1507),"",OFFSET('Smelter Reference List'!$H$4,$S1507-4,0))</f>
        <v/>
      </c>
      <c r="J1507" s="248" t="str">
        <f ca="1">IF(ISERROR($S1507),"",OFFSET('Smelter Reference List'!$I$4,$S1507-4,0))</f>
        <v/>
      </c>
      <c r="K1507" s="245"/>
      <c r="L1507" s="245"/>
      <c r="M1507" s="245"/>
      <c r="N1507" s="245"/>
      <c r="O1507" s="245"/>
      <c r="P1507" s="245"/>
      <c r="Q1507" s="246"/>
      <c r="R1507" s="233"/>
      <c r="S1507" s="234" t="e">
        <f>IF(C1507="",NA(),MATCH($B1507&amp;$C1507,'Smelter Reference List'!$J:$J,0))</f>
        <v>#N/A</v>
      </c>
      <c r="T1507" s="235"/>
      <c r="U1507" s="235">
        <f t="shared" ca="1" si="48"/>
        <v>0</v>
      </c>
      <c r="V1507" s="235"/>
      <c r="W1507" s="235"/>
      <c r="Y1507" s="228" t="str">
        <f t="shared" si="49"/>
        <v/>
      </c>
    </row>
    <row r="1508" spans="1:25" s="228" customFormat="1" ht="20.25">
      <c r="A1508" s="257"/>
      <c r="B1508" s="232" t="str">
        <f>IF(LEN(A1508)=0,"",INDEX('Smelter Reference List'!$A:$A,MATCH($A1508,'Smelter Reference List'!$E:$E,0)))</f>
        <v/>
      </c>
      <c r="C1508" s="297" t="str">
        <f>IF(LEN(A1508)=0,"",INDEX('Smelter Reference List'!$C:$C,MATCH($A1508,'Smelter Reference List'!$E:$E,0)))</f>
        <v/>
      </c>
      <c r="D1508" s="161" t="str">
        <f ca="1">IF(ISERROR($S1508),"",OFFSET('Smelter Reference List'!$C$4,$S1508-4,0)&amp;"")</f>
        <v/>
      </c>
      <c r="E1508" s="161" t="str">
        <f ca="1">IF(ISERROR($S1508),"",OFFSET('Smelter Reference List'!$D$4,$S1508-4,0)&amp;"")</f>
        <v/>
      </c>
      <c r="F1508" s="161" t="str">
        <f ca="1">IF(ISERROR($S1508),"",OFFSET('Smelter Reference List'!$E$4,$S1508-4,0))</f>
        <v/>
      </c>
      <c r="G1508" s="161" t="str">
        <f ca="1">IF(C1508=$U$4,"Enter smelter details", IF(ISERROR($S1508),"",OFFSET('Smelter Reference List'!$F$4,$S1508-4,0)))</f>
        <v/>
      </c>
      <c r="H1508" s="247" t="str">
        <f ca="1">IF(ISERROR($S1508),"",OFFSET('Smelter Reference List'!$G$4,$S1508-4,0))</f>
        <v/>
      </c>
      <c r="I1508" s="248" t="str">
        <f ca="1">IF(ISERROR($S1508),"",OFFSET('Smelter Reference List'!$H$4,$S1508-4,0))</f>
        <v/>
      </c>
      <c r="J1508" s="248" t="str">
        <f ca="1">IF(ISERROR($S1508),"",OFFSET('Smelter Reference List'!$I$4,$S1508-4,0))</f>
        <v/>
      </c>
      <c r="K1508" s="245"/>
      <c r="L1508" s="245"/>
      <c r="M1508" s="245"/>
      <c r="N1508" s="245"/>
      <c r="O1508" s="245"/>
      <c r="P1508" s="245"/>
      <c r="Q1508" s="246"/>
      <c r="R1508" s="233"/>
      <c r="S1508" s="234" t="e">
        <f>IF(C1508="",NA(),MATCH($B1508&amp;$C1508,'Smelter Reference List'!$J:$J,0))</f>
        <v>#N/A</v>
      </c>
      <c r="T1508" s="235"/>
      <c r="U1508" s="235">
        <f t="shared" ca="1" si="48"/>
        <v>0</v>
      </c>
      <c r="V1508" s="235"/>
      <c r="W1508" s="235"/>
      <c r="Y1508" s="228" t="str">
        <f t="shared" si="49"/>
        <v/>
      </c>
    </row>
    <row r="1509" spans="1:25" s="228" customFormat="1" ht="20.25">
      <c r="A1509" s="257"/>
      <c r="B1509" s="232" t="str">
        <f>IF(LEN(A1509)=0,"",INDEX('Smelter Reference List'!$A:$A,MATCH($A1509,'Smelter Reference List'!$E:$E,0)))</f>
        <v/>
      </c>
      <c r="C1509" s="297" t="str">
        <f>IF(LEN(A1509)=0,"",INDEX('Smelter Reference List'!$C:$C,MATCH($A1509,'Smelter Reference List'!$E:$E,0)))</f>
        <v/>
      </c>
      <c r="D1509" s="161" t="str">
        <f ca="1">IF(ISERROR($S1509),"",OFFSET('Smelter Reference List'!$C$4,$S1509-4,0)&amp;"")</f>
        <v/>
      </c>
      <c r="E1509" s="161" t="str">
        <f ca="1">IF(ISERROR($S1509),"",OFFSET('Smelter Reference List'!$D$4,$S1509-4,0)&amp;"")</f>
        <v/>
      </c>
      <c r="F1509" s="161" t="str">
        <f ca="1">IF(ISERROR($S1509),"",OFFSET('Smelter Reference List'!$E$4,$S1509-4,0))</f>
        <v/>
      </c>
      <c r="G1509" s="161" t="str">
        <f ca="1">IF(C1509=$U$4,"Enter smelter details", IF(ISERROR($S1509),"",OFFSET('Smelter Reference List'!$F$4,$S1509-4,0)))</f>
        <v/>
      </c>
      <c r="H1509" s="247" t="str">
        <f ca="1">IF(ISERROR($S1509),"",OFFSET('Smelter Reference List'!$G$4,$S1509-4,0))</f>
        <v/>
      </c>
      <c r="I1509" s="248" t="str">
        <f ca="1">IF(ISERROR($S1509),"",OFFSET('Smelter Reference List'!$H$4,$S1509-4,0))</f>
        <v/>
      </c>
      <c r="J1509" s="248" t="str">
        <f ca="1">IF(ISERROR($S1509),"",OFFSET('Smelter Reference List'!$I$4,$S1509-4,0))</f>
        <v/>
      </c>
      <c r="K1509" s="245"/>
      <c r="L1509" s="245"/>
      <c r="M1509" s="245"/>
      <c r="N1509" s="245"/>
      <c r="O1509" s="245"/>
      <c r="P1509" s="245"/>
      <c r="Q1509" s="246"/>
      <c r="R1509" s="233"/>
      <c r="S1509" s="234" t="e">
        <f>IF(C1509="",NA(),MATCH($B1509&amp;$C1509,'Smelter Reference List'!$J:$J,0))</f>
        <v>#N/A</v>
      </c>
      <c r="T1509" s="235"/>
      <c r="U1509" s="235">
        <f t="shared" ca="1" si="48"/>
        <v>0</v>
      </c>
      <c r="V1509" s="235"/>
      <c r="W1509" s="235"/>
      <c r="Y1509" s="228" t="str">
        <f t="shared" si="49"/>
        <v/>
      </c>
    </row>
    <row r="1510" spans="1:25" s="228" customFormat="1" ht="20.25">
      <c r="A1510" s="257"/>
      <c r="B1510" s="232" t="str">
        <f>IF(LEN(A1510)=0,"",INDEX('Smelter Reference List'!$A:$A,MATCH($A1510,'Smelter Reference List'!$E:$E,0)))</f>
        <v/>
      </c>
      <c r="C1510" s="297" t="str">
        <f>IF(LEN(A1510)=0,"",INDEX('Smelter Reference List'!$C:$C,MATCH($A1510,'Smelter Reference List'!$E:$E,0)))</f>
        <v/>
      </c>
      <c r="D1510" s="161" t="str">
        <f ca="1">IF(ISERROR($S1510),"",OFFSET('Smelter Reference List'!$C$4,$S1510-4,0)&amp;"")</f>
        <v/>
      </c>
      <c r="E1510" s="161" t="str">
        <f ca="1">IF(ISERROR($S1510),"",OFFSET('Smelter Reference List'!$D$4,$S1510-4,0)&amp;"")</f>
        <v/>
      </c>
      <c r="F1510" s="161" t="str">
        <f ca="1">IF(ISERROR($S1510),"",OFFSET('Smelter Reference List'!$E$4,$S1510-4,0))</f>
        <v/>
      </c>
      <c r="G1510" s="161" t="str">
        <f ca="1">IF(C1510=$U$4,"Enter smelter details", IF(ISERROR($S1510),"",OFFSET('Smelter Reference List'!$F$4,$S1510-4,0)))</f>
        <v/>
      </c>
      <c r="H1510" s="247" t="str">
        <f ca="1">IF(ISERROR($S1510),"",OFFSET('Smelter Reference List'!$G$4,$S1510-4,0))</f>
        <v/>
      </c>
      <c r="I1510" s="248" t="str">
        <f ca="1">IF(ISERROR($S1510),"",OFFSET('Smelter Reference List'!$H$4,$S1510-4,0))</f>
        <v/>
      </c>
      <c r="J1510" s="248" t="str">
        <f ca="1">IF(ISERROR($S1510),"",OFFSET('Smelter Reference List'!$I$4,$S1510-4,0))</f>
        <v/>
      </c>
      <c r="K1510" s="245"/>
      <c r="L1510" s="245"/>
      <c r="M1510" s="245"/>
      <c r="N1510" s="245"/>
      <c r="O1510" s="245"/>
      <c r="P1510" s="245"/>
      <c r="Q1510" s="246"/>
      <c r="R1510" s="233"/>
      <c r="S1510" s="234" t="e">
        <f>IF(C1510="",NA(),MATCH($B1510&amp;$C1510,'Smelter Reference List'!$J:$J,0))</f>
        <v>#N/A</v>
      </c>
      <c r="T1510" s="235"/>
      <c r="U1510" s="235">
        <f t="shared" ca="1" si="48"/>
        <v>0</v>
      </c>
      <c r="V1510" s="235"/>
      <c r="W1510" s="235"/>
      <c r="Y1510" s="228" t="str">
        <f t="shared" si="49"/>
        <v/>
      </c>
    </row>
    <row r="1511" spans="1:25" s="228" customFormat="1" ht="20.25">
      <c r="A1511" s="257"/>
      <c r="B1511" s="232" t="str">
        <f>IF(LEN(A1511)=0,"",INDEX('Smelter Reference List'!$A:$A,MATCH($A1511,'Smelter Reference List'!$E:$E,0)))</f>
        <v/>
      </c>
      <c r="C1511" s="297" t="str">
        <f>IF(LEN(A1511)=0,"",INDEX('Smelter Reference List'!$C:$C,MATCH($A1511,'Smelter Reference List'!$E:$E,0)))</f>
        <v/>
      </c>
      <c r="D1511" s="161" t="str">
        <f ca="1">IF(ISERROR($S1511),"",OFFSET('Smelter Reference List'!$C$4,$S1511-4,0)&amp;"")</f>
        <v/>
      </c>
      <c r="E1511" s="161" t="str">
        <f ca="1">IF(ISERROR($S1511),"",OFFSET('Smelter Reference List'!$D$4,$S1511-4,0)&amp;"")</f>
        <v/>
      </c>
      <c r="F1511" s="161" t="str">
        <f ca="1">IF(ISERROR($S1511),"",OFFSET('Smelter Reference List'!$E$4,$S1511-4,0))</f>
        <v/>
      </c>
      <c r="G1511" s="161" t="str">
        <f ca="1">IF(C1511=$U$4,"Enter smelter details", IF(ISERROR($S1511),"",OFFSET('Smelter Reference List'!$F$4,$S1511-4,0)))</f>
        <v/>
      </c>
      <c r="H1511" s="247" t="str">
        <f ca="1">IF(ISERROR($S1511),"",OFFSET('Smelter Reference List'!$G$4,$S1511-4,0))</f>
        <v/>
      </c>
      <c r="I1511" s="248" t="str">
        <f ca="1">IF(ISERROR($S1511),"",OFFSET('Smelter Reference List'!$H$4,$S1511-4,0))</f>
        <v/>
      </c>
      <c r="J1511" s="248" t="str">
        <f ca="1">IF(ISERROR($S1511),"",OFFSET('Smelter Reference List'!$I$4,$S1511-4,0))</f>
        <v/>
      </c>
      <c r="K1511" s="245"/>
      <c r="L1511" s="245"/>
      <c r="M1511" s="245"/>
      <c r="N1511" s="245"/>
      <c r="O1511" s="245"/>
      <c r="P1511" s="245"/>
      <c r="Q1511" s="246"/>
      <c r="R1511" s="233"/>
      <c r="S1511" s="234" t="e">
        <f>IF(C1511="",NA(),MATCH($B1511&amp;$C1511,'Smelter Reference List'!$J:$J,0))</f>
        <v>#N/A</v>
      </c>
      <c r="T1511" s="235"/>
      <c r="U1511" s="235">
        <f t="shared" ca="1" si="48"/>
        <v>0</v>
      </c>
      <c r="V1511" s="235"/>
      <c r="W1511" s="235"/>
      <c r="Y1511" s="228" t="str">
        <f t="shared" si="49"/>
        <v/>
      </c>
    </row>
    <row r="1512" spans="1:25" s="228" customFormat="1" ht="20.25">
      <c r="A1512" s="257"/>
      <c r="B1512" s="232" t="str">
        <f>IF(LEN(A1512)=0,"",INDEX('Smelter Reference List'!$A:$A,MATCH($A1512,'Smelter Reference List'!$E:$E,0)))</f>
        <v/>
      </c>
      <c r="C1512" s="297" t="str">
        <f>IF(LEN(A1512)=0,"",INDEX('Smelter Reference List'!$C:$C,MATCH($A1512,'Smelter Reference List'!$E:$E,0)))</f>
        <v/>
      </c>
      <c r="D1512" s="161" t="str">
        <f ca="1">IF(ISERROR($S1512),"",OFFSET('Smelter Reference List'!$C$4,$S1512-4,0)&amp;"")</f>
        <v/>
      </c>
      <c r="E1512" s="161" t="str">
        <f ca="1">IF(ISERROR($S1512),"",OFFSET('Smelter Reference List'!$D$4,$S1512-4,0)&amp;"")</f>
        <v/>
      </c>
      <c r="F1512" s="161" t="str">
        <f ca="1">IF(ISERROR($S1512),"",OFFSET('Smelter Reference List'!$E$4,$S1512-4,0))</f>
        <v/>
      </c>
      <c r="G1512" s="161" t="str">
        <f ca="1">IF(C1512=$U$4,"Enter smelter details", IF(ISERROR($S1512),"",OFFSET('Smelter Reference List'!$F$4,$S1512-4,0)))</f>
        <v/>
      </c>
      <c r="H1512" s="247" t="str">
        <f ca="1">IF(ISERROR($S1512),"",OFFSET('Smelter Reference List'!$G$4,$S1512-4,0))</f>
        <v/>
      </c>
      <c r="I1512" s="248" t="str">
        <f ca="1">IF(ISERROR($S1512),"",OFFSET('Smelter Reference List'!$H$4,$S1512-4,0))</f>
        <v/>
      </c>
      <c r="J1512" s="248" t="str">
        <f ca="1">IF(ISERROR($S1512),"",OFFSET('Smelter Reference List'!$I$4,$S1512-4,0))</f>
        <v/>
      </c>
      <c r="K1512" s="245"/>
      <c r="L1512" s="245"/>
      <c r="M1512" s="245"/>
      <c r="N1512" s="245"/>
      <c r="O1512" s="245"/>
      <c r="P1512" s="245"/>
      <c r="Q1512" s="246"/>
      <c r="R1512" s="233"/>
      <c r="S1512" s="234" t="e">
        <f>IF(C1512="",NA(),MATCH($B1512&amp;$C1512,'Smelter Reference List'!$J:$J,0))</f>
        <v>#N/A</v>
      </c>
      <c r="T1512" s="235"/>
      <c r="U1512" s="235">
        <f t="shared" ca="1" si="48"/>
        <v>0</v>
      </c>
      <c r="V1512" s="235"/>
      <c r="W1512" s="235"/>
      <c r="Y1512" s="228" t="str">
        <f t="shared" si="49"/>
        <v/>
      </c>
    </row>
    <row r="1513" spans="1:25" s="228" customFormat="1" ht="20.25">
      <c r="A1513" s="257"/>
      <c r="B1513" s="232" t="str">
        <f>IF(LEN(A1513)=0,"",INDEX('Smelter Reference List'!$A:$A,MATCH($A1513,'Smelter Reference List'!$E:$E,0)))</f>
        <v/>
      </c>
      <c r="C1513" s="297" t="str">
        <f>IF(LEN(A1513)=0,"",INDEX('Smelter Reference List'!$C:$C,MATCH($A1513,'Smelter Reference List'!$E:$E,0)))</f>
        <v/>
      </c>
      <c r="D1513" s="161" t="str">
        <f ca="1">IF(ISERROR($S1513),"",OFFSET('Smelter Reference List'!$C$4,$S1513-4,0)&amp;"")</f>
        <v/>
      </c>
      <c r="E1513" s="161" t="str">
        <f ca="1">IF(ISERROR($S1513),"",OFFSET('Smelter Reference List'!$D$4,$S1513-4,0)&amp;"")</f>
        <v/>
      </c>
      <c r="F1513" s="161" t="str">
        <f ca="1">IF(ISERROR($S1513),"",OFFSET('Smelter Reference List'!$E$4,$S1513-4,0))</f>
        <v/>
      </c>
      <c r="G1513" s="161" t="str">
        <f ca="1">IF(C1513=$U$4,"Enter smelter details", IF(ISERROR($S1513),"",OFFSET('Smelter Reference List'!$F$4,$S1513-4,0)))</f>
        <v/>
      </c>
      <c r="H1513" s="247" t="str">
        <f ca="1">IF(ISERROR($S1513),"",OFFSET('Smelter Reference List'!$G$4,$S1513-4,0))</f>
        <v/>
      </c>
      <c r="I1513" s="248" t="str">
        <f ca="1">IF(ISERROR($S1513),"",OFFSET('Smelter Reference List'!$H$4,$S1513-4,0))</f>
        <v/>
      </c>
      <c r="J1513" s="248" t="str">
        <f ca="1">IF(ISERROR($S1513),"",OFFSET('Smelter Reference List'!$I$4,$S1513-4,0))</f>
        <v/>
      </c>
      <c r="K1513" s="245"/>
      <c r="L1513" s="245"/>
      <c r="M1513" s="245"/>
      <c r="N1513" s="245"/>
      <c r="O1513" s="245"/>
      <c r="P1513" s="245"/>
      <c r="Q1513" s="246"/>
      <c r="R1513" s="233"/>
      <c r="S1513" s="234" t="e">
        <f>IF(C1513="",NA(),MATCH($B1513&amp;$C1513,'Smelter Reference List'!$J:$J,0))</f>
        <v>#N/A</v>
      </c>
      <c r="T1513" s="235"/>
      <c r="U1513" s="235">
        <f t="shared" ca="1" si="48"/>
        <v>0</v>
      </c>
      <c r="V1513" s="235"/>
      <c r="W1513" s="235"/>
      <c r="Y1513" s="228" t="str">
        <f t="shared" si="49"/>
        <v/>
      </c>
    </row>
    <row r="1514" spans="1:25" s="228" customFormat="1" ht="20.25">
      <c r="A1514" s="257"/>
      <c r="B1514" s="232" t="str">
        <f>IF(LEN(A1514)=0,"",INDEX('Smelter Reference List'!$A:$A,MATCH($A1514,'Smelter Reference List'!$E:$E,0)))</f>
        <v/>
      </c>
      <c r="C1514" s="297" t="str">
        <f>IF(LEN(A1514)=0,"",INDEX('Smelter Reference List'!$C:$C,MATCH($A1514,'Smelter Reference List'!$E:$E,0)))</f>
        <v/>
      </c>
      <c r="D1514" s="161" t="str">
        <f ca="1">IF(ISERROR($S1514),"",OFFSET('Smelter Reference List'!$C$4,$S1514-4,0)&amp;"")</f>
        <v/>
      </c>
      <c r="E1514" s="161" t="str">
        <f ca="1">IF(ISERROR($S1514),"",OFFSET('Smelter Reference List'!$D$4,$S1514-4,0)&amp;"")</f>
        <v/>
      </c>
      <c r="F1514" s="161" t="str">
        <f ca="1">IF(ISERROR($S1514),"",OFFSET('Smelter Reference List'!$E$4,$S1514-4,0))</f>
        <v/>
      </c>
      <c r="G1514" s="161" t="str">
        <f ca="1">IF(C1514=$U$4,"Enter smelter details", IF(ISERROR($S1514),"",OFFSET('Smelter Reference List'!$F$4,$S1514-4,0)))</f>
        <v/>
      </c>
      <c r="H1514" s="247" t="str">
        <f ca="1">IF(ISERROR($S1514),"",OFFSET('Smelter Reference List'!$G$4,$S1514-4,0))</f>
        <v/>
      </c>
      <c r="I1514" s="248" t="str">
        <f ca="1">IF(ISERROR($S1514),"",OFFSET('Smelter Reference List'!$H$4,$S1514-4,0))</f>
        <v/>
      </c>
      <c r="J1514" s="248" t="str">
        <f ca="1">IF(ISERROR($S1514),"",OFFSET('Smelter Reference List'!$I$4,$S1514-4,0))</f>
        <v/>
      </c>
      <c r="K1514" s="245"/>
      <c r="L1514" s="245"/>
      <c r="M1514" s="245"/>
      <c r="N1514" s="245"/>
      <c r="O1514" s="245"/>
      <c r="P1514" s="245"/>
      <c r="Q1514" s="246"/>
      <c r="R1514" s="233"/>
      <c r="S1514" s="234" t="e">
        <f>IF(C1514="",NA(),MATCH($B1514&amp;$C1514,'Smelter Reference List'!$J:$J,0))</f>
        <v>#N/A</v>
      </c>
      <c r="T1514" s="235"/>
      <c r="U1514" s="235">
        <f t="shared" ca="1" si="48"/>
        <v>0</v>
      </c>
      <c r="V1514" s="235"/>
      <c r="W1514" s="235"/>
      <c r="Y1514" s="228" t="str">
        <f t="shared" si="49"/>
        <v/>
      </c>
    </row>
    <row r="1515" spans="1:25" s="228" customFormat="1" ht="20.25">
      <c r="A1515" s="257"/>
      <c r="B1515" s="232" t="str">
        <f>IF(LEN(A1515)=0,"",INDEX('Smelter Reference List'!$A:$A,MATCH($A1515,'Smelter Reference List'!$E:$E,0)))</f>
        <v/>
      </c>
      <c r="C1515" s="297" t="str">
        <f>IF(LEN(A1515)=0,"",INDEX('Smelter Reference List'!$C:$C,MATCH($A1515,'Smelter Reference List'!$E:$E,0)))</f>
        <v/>
      </c>
      <c r="D1515" s="161" t="str">
        <f ca="1">IF(ISERROR($S1515),"",OFFSET('Smelter Reference List'!$C$4,$S1515-4,0)&amp;"")</f>
        <v/>
      </c>
      <c r="E1515" s="161" t="str">
        <f ca="1">IF(ISERROR($S1515),"",OFFSET('Smelter Reference List'!$D$4,$S1515-4,0)&amp;"")</f>
        <v/>
      </c>
      <c r="F1515" s="161" t="str">
        <f ca="1">IF(ISERROR($S1515),"",OFFSET('Smelter Reference List'!$E$4,$S1515-4,0))</f>
        <v/>
      </c>
      <c r="G1515" s="161" t="str">
        <f ca="1">IF(C1515=$U$4,"Enter smelter details", IF(ISERROR($S1515),"",OFFSET('Smelter Reference List'!$F$4,$S1515-4,0)))</f>
        <v/>
      </c>
      <c r="H1515" s="247" t="str">
        <f ca="1">IF(ISERROR($S1515),"",OFFSET('Smelter Reference List'!$G$4,$S1515-4,0))</f>
        <v/>
      </c>
      <c r="I1515" s="248" t="str">
        <f ca="1">IF(ISERROR($S1515),"",OFFSET('Smelter Reference List'!$H$4,$S1515-4,0))</f>
        <v/>
      </c>
      <c r="J1515" s="248" t="str">
        <f ca="1">IF(ISERROR($S1515),"",OFFSET('Smelter Reference List'!$I$4,$S1515-4,0))</f>
        <v/>
      </c>
      <c r="K1515" s="245"/>
      <c r="L1515" s="245"/>
      <c r="M1515" s="245"/>
      <c r="N1515" s="245"/>
      <c r="O1515" s="245"/>
      <c r="P1515" s="245"/>
      <c r="Q1515" s="246"/>
      <c r="R1515" s="233"/>
      <c r="S1515" s="234" t="e">
        <f>IF(C1515="",NA(),MATCH($B1515&amp;$C1515,'Smelter Reference List'!$J:$J,0))</f>
        <v>#N/A</v>
      </c>
      <c r="T1515" s="235"/>
      <c r="U1515" s="235">
        <f t="shared" ca="1" si="48"/>
        <v>0</v>
      </c>
      <c r="V1515" s="235"/>
      <c r="W1515" s="235"/>
      <c r="Y1515" s="228" t="str">
        <f t="shared" si="49"/>
        <v/>
      </c>
    </row>
    <row r="1516" spans="1:25" s="228" customFormat="1" ht="20.25">
      <c r="A1516" s="257"/>
      <c r="B1516" s="232" t="str">
        <f>IF(LEN(A1516)=0,"",INDEX('Smelter Reference List'!$A:$A,MATCH($A1516,'Smelter Reference List'!$E:$E,0)))</f>
        <v/>
      </c>
      <c r="C1516" s="297" t="str">
        <f>IF(LEN(A1516)=0,"",INDEX('Smelter Reference List'!$C:$C,MATCH($A1516,'Smelter Reference List'!$E:$E,0)))</f>
        <v/>
      </c>
      <c r="D1516" s="161" t="str">
        <f ca="1">IF(ISERROR($S1516),"",OFFSET('Smelter Reference List'!$C$4,$S1516-4,0)&amp;"")</f>
        <v/>
      </c>
      <c r="E1516" s="161" t="str">
        <f ca="1">IF(ISERROR($S1516),"",OFFSET('Smelter Reference List'!$D$4,$S1516-4,0)&amp;"")</f>
        <v/>
      </c>
      <c r="F1516" s="161" t="str">
        <f ca="1">IF(ISERROR($S1516),"",OFFSET('Smelter Reference List'!$E$4,$S1516-4,0))</f>
        <v/>
      </c>
      <c r="G1516" s="161" t="str">
        <f ca="1">IF(C1516=$U$4,"Enter smelter details", IF(ISERROR($S1516),"",OFFSET('Smelter Reference List'!$F$4,$S1516-4,0)))</f>
        <v/>
      </c>
      <c r="H1516" s="247" t="str">
        <f ca="1">IF(ISERROR($S1516),"",OFFSET('Smelter Reference List'!$G$4,$S1516-4,0))</f>
        <v/>
      </c>
      <c r="I1516" s="248" t="str">
        <f ca="1">IF(ISERROR($S1516),"",OFFSET('Smelter Reference List'!$H$4,$S1516-4,0))</f>
        <v/>
      </c>
      <c r="J1516" s="248" t="str">
        <f ca="1">IF(ISERROR($S1516),"",OFFSET('Smelter Reference List'!$I$4,$S1516-4,0))</f>
        <v/>
      </c>
      <c r="K1516" s="245"/>
      <c r="L1516" s="245"/>
      <c r="M1516" s="245"/>
      <c r="N1516" s="245"/>
      <c r="O1516" s="245"/>
      <c r="P1516" s="245"/>
      <c r="Q1516" s="246"/>
      <c r="R1516" s="233"/>
      <c r="S1516" s="234" t="e">
        <f>IF(C1516="",NA(),MATCH($B1516&amp;$C1516,'Smelter Reference List'!$J:$J,0))</f>
        <v>#N/A</v>
      </c>
      <c r="T1516" s="235"/>
      <c r="U1516" s="235">
        <f t="shared" ca="1" si="48"/>
        <v>0</v>
      </c>
      <c r="V1516" s="235"/>
      <c r="W1516" s="235"/>
      <c r="Y1516" s="228" t="str">
        <f t="shared" si="49"/>
        <v/>
      </c>
    </row>
    <row r="1517" spans="1:25" s="228" customFormat="1" ht="20.25">
      <c r="A1517" s="257"/>
      <c r="B1517" s="232" t="str">
        <f>IF(LEN(A1517)=0,"",INDEX('Smelter Reference List'!$A:$A,MATCH($A1517,'Smelter Reference List'!$E:$E,0)))</f>
        <v/>
      </c>
      <c r="C1517" s="297" t="str">
        <f>IF(LEN(A1517)=0,"",INDEX('Smelter Reference List'!$C:$C,MATCH($A1517,'Smelter Reference List'!$E:$E,0)))</f>
        <v/>
      </c>
      <c r="D1517" s="161" t="str">
        <f ca="1">IF(ISERROR($S1517),"",OFFSET('Smelter Reference List'!$C$4,$S1517-4,0)&amp;"")</f>
        <v/>
      </c>
      <c r="E1517" s="161" t="str">
        <f ca="1">IF(ISERROR($S1517),"",OFFSET('Smelter Reference List'!$D$4,$S1517-4,0)&amp;"")</f>
        <v/>
      </c>
      <c r="F1517" s="161" t="str">
        <f ca="1">IF(ISERROR($S1517),"",OFFSET('Smelter Reference List'!$E$4,$S1517-4,0))</f>
        <v/>
      </c>
      <c r="G1517" s="161" t="str">
        <f ca="1">IF(C1517=$U$4,"Enter smelter details", IF(ISERROR($S1517),"",OFFSET('Smelter Reference List'!$F$4,$S1517-4,0)))</f>
        <v/>
      </c>
      <c r="H1517" s="247" t="str">
        <f ca="1">IF(ISERROR($S1517),"",OFFSET('Smelter Reference List'!$G$4,$S1517-4,0))</f>
        <v/>
      </c>
      <c r="I1517" s="248" t="str">
        <f ca="1">IF(ISERROR($S1517),"",OFFSET('Smelter Reference List'!$H$4,$S1517-4,0))</f>
        <v/>
      </c>
      <c r="J1517" s="248" t="str">
        <f ca="1">IF(ISERROR($S1517),"",OFFSET('Smelter Reference List'!$I$4,$S1517-4,0))</f>
        <v/>
      </c>
      <c r="K1517" s="245"/>
      <c r="L1517" s="245"/>
      <c r="M1517" s="245"/>
      <c r="N1517" s="245"/>
      <c r="O1517" s="245"/>
      <c r="P1517" s="245"/>
      <c r="Q1517" s="246"/>
      <c r="R1517" s="233"/>
      <c r="S1517" s="234" t="e">
        <f>IF(C1517="",NA(),MATCH($B1517&amp;$C1517,'Smelter Reference List'!$J:$J,0))</f>
        <v>#N/A</v>
      </c>
      <c r="T1517" s="235"/>
      <c r="U1517" s="235">
        <f t="shared" ca="1" si="48"/>
        <v>0</v>
      </c>
      <c r="V1517" s="235"/>
      <c r="W1517" s="235"/>
      <c r="Y1517" s="228" t="str">
        <f t="shared" si="49"/>
        <v/>
      </c>
    </row>
    <row r="1518" spans="1:25" s="228" customFormat="1" ht="20.25">
      <c r="A1518" s="257"/>
      <c r="B1518" s="232" t="str">
        <f>IF(LEN(A1518)=0,"",INDEX('Smelter Reference List'!$A:$A,MATCH($A1518,'Smelter Reference List'!$E:$E,0)))</f>
        <v/>
      </c>
      <c r="C1518" s="297" t="str">
        <f>IF(LEN(A1518)=0,"",INDEX('Smelter Reference List'!$C:$C,MATCH($A1518,'Smelter Reference List'!$E:$E,0)))</f>
        <v/>
      </c>
      <c r="D1518" s="161" t="str">
        <f ca="1">IF(ISERROR($S1518),"",OFFSET('Smelter Reference List'!$C$4,$S1518-4,0)&amp;"")</f>
        <v/>
      </c>
      <c r="E1518" s="161" t="str">
        <f ca="1">IF(ISERROR($S1518),"",OFFSET('Smelter Reference List'!$D$4,$S1518-4,0)&amp;"")</f>
        <v/>
      </c>
      <c r="F1518" s="161" t="str">
        <f ca="1">IF(ISERROR($S1518),"",OFFSET('Smelter Reference List'!$E$4,$S1518-4,0))</f>
        <v/>
      </c>
      <c r="G1518" s="161" t="str">
        <f ca="1">IF(C1518=$U$4,"Enter smelter details", IF(ISERROR($S1518),"",OFFSET('Smelter Reference List'!$F$4,$S1518-4,0)))</f>
        <v/>
      </c>
      <c r="H1518" s="247" t="str">
        <f ca="1">IF(ISERROR($S1518),"",OFFSET('Smelter Reference List'!$G$4,$S1518-4,0))</f>
        <v/>
      </c>
      <c r="I1518" s="248" t="str">
        <f ca="1">IF(ISERROR($S1518),"",OFFSET('Smelter Reference List'!$H$4,$S1518-4,0))</f>
        <v/>
      </c>
      <c r="J1518" s="248" t="str">
        <f ca="1">IF(ISERROR($S1518),"",OFFSET('Smelter Reference List'!$I$4,$S1518-4,0))</f>
        <v/>
      </c>
      <c r="K1518" s="245"/>
      <c r="L1518" s="245"/>
      <c r="M1518" s="245"/>
      <c r="N1518" s="245"/>
      <c r="O1518" s="245"/>
      <c r="P1518" s="245"/>
      <c r="Q1518" s="246"/>
      <c r="R1518" s="233"/>
      <c r="S1518" s="234" t="e">
        <f>IF(C1518="",NA(),MATCH($B1518&amp;$C1518,'Smelter Reference List'!$J:$J,0))</f>
        <v>#N/A</v>
      </c>
      <c r="T1518" s="235"/>
      <c r="U1518" s="235">
        <f t="shared" ca="1" si="48"/>
        <v>0</v>
      </c>
      <c r="V1518" s="235"/>
      <c r="W1518" s="235"/>
      <c r="Y1518" s="228" t="str">
        <f t="shared" si="49"/>
        <v/>
      </c>
    </row>
    <row r="1519" spans="1:25" s="228" customFormat="1" ht="20.25">
      <c r="A1519" s="257"/>
      <c r="B1519" s="232" t="str">
        <f>IF(LEN(A1519)=0,"",INDEX('Smelter Reference List'!$A:$A,MATCH($A1519,'Smelter Reference List'!$E:$E,0)))</f>
        <v/>
      </c>
      <c r="C1519" s="297" t="str">
        <f>IF(LEN(A1519)=0,"",INDEX('Smelter Reference List'!$C:$C,MATCH($A1519,'Smelter Reference List'!$E:$E,0)))</f>
        <v/>
      </c>
      <c r="D1519" s="161" t="str">
        <f ca="1">IF(ISERROR($S1519),"",OFFSET('Smelter Reference List'!$C$4,$S1519-4,0)&amp;"")</f>
        <v/>
      </c>
      <c r="E1519" s="161" t="str">
        <f ca="1">IF(ISERROR($S1519),"",OFFSET('Smelter Reference List'!$D$4,$S1519-4,0)&amp;"")</f>
        <v/>
      </c>
      <c r="F1519" s="161" t="str">
        <f ca="1">IF(ISERROR($S1519),"",OFFSET('Smelter Reference List'!$E$4,$S1519-4,0))</f>
        <v/>
      </c>
      <c r="G1519" s="161" t="str">
        <f ca="1">IF(C1519=$U$4,"Enter smelter details", IF(ISERROR($S1519),"",OFFSET('Smelter Reference List'!$F$4,$S1519-4,0)))</f>
        <v/>
      </c>
      <c r="H1519" s="247" t="str">
        <f ca="1">IF(ISERROR($S1519),"",OFFSET('Smelter Reference List'!$G$4,$S1519-4,0))</f>
        <v/>
      </c>
      <c r="I1519" s="248" t="str">
        <f ca="1">IF(ISERROR($S1519),"",OFFSET('Smelter Reference List'!$H$4,$S1519-4,0))</f>
        <v/>
      </c>
      <c r="J1519" s="248" t="str">
        <f ca="1">IF(ISERROR($S1519),"",OFFSET('Smelter Reference List'!$I$4,$S1519-4,0))</f>
        <v/>
      </c>
      <c r="K1519" s="245"/>
      <c r="L1519" s="245"/>
      <c r="M1519" s="245"/>
      <c r="N1519" s="245"/>
      <c r="O1519" s="245"/>
      <c r="P1519" s="245"/>
      <c r="Q1519" s="246"/>
      <c r="R1519" s="233"/>
      <c r="S1519" s="234" t="e">
        <f>IF(C1519="",NA(),MATCH($B1519&amp;$C1519,'Smelter Reference List'!$J:$J,0))</f>
        <v>#N/A</v>
      </c>
      <c r="T1519" s="235"/>
      <c r="U1519" s="235">
        <f t="shared" ca="1" si="48"/>
        <v>0</v>
      </c>
      <c r="V1519" s="235"/>
      <c r="W1519" s="235"/>
      <c r="Y1519" s="228" t="str">
        <f t="shared" si="49"/>
        <v/>
      </c>
    </row>
    <row r="1520" spans="1:25" s="228" customFormat="1" ht="20.25">
      <c r="A1520" s="257"/>
      <c r="B1520" s="232" t="str">
        <f>IF(LEN(A1520)=0,"",INDEX('Smelter Reference List'!$A:$A,MATCH($A1520,'Smelter Reference List'!$E:$E,0)))</f>
        <v/>
      </c>
      <c r="C1520" s="297" t="str">
        <f>IF(LEN(A1520)=0,"",INDEX('Smelter Reference List'!$C:$C,MATCH($A1520,'Smelter Reference List'!$E:$E,0)))</f>
        <v/>
      </c>
      <c r="D1520" s="161" t="str">
        <f ca="1">IF(ISERROR($S1520),"",OFFSET('Smelter Reference List'!$C$4,$S1520-4,0)&amp;"")</f>
        <v/>
      </c>
      <c r="E1520" s="161" t="str">
        <f ca="1">IF(ISERROR($S1520),"",OFFSET('Smelter Reference List'!$D$4,$S1520-4,0)&amp;"")</f>
        <v/>
      </c>
      <c r="F1520" s="161" t="str">
        <f ca="1">IF(ISERROR($S1520),"",OFFSET('Smelter Reference List'!$E$4,$S1520-4,0))</f>
        <v/>
      </c>
      <c r="G1520" s="161" t="str">
        <f ca="1">IF(C1520=$U$4,"Enter smelter details", IF(ISERROR($S1520),"",OFFSET('Smelter Reference List'!$F$4,$S1520-4,0)))</f>
        <v/>
      </c>
      <c r="H1520" s="247" t="str">
        <f ca="1">IF(ISERROR($S1520),"",OFFSET('Smelter Reference List'!$G$4,$S1520-4,0))</f>
        <v/>
      </c>
      <c r="I1520" s="248" t="str">
        <f ca="1">IF(ISERROR($S1520),"",OFFSET('Smelter Reference List'!$H$4,$S1520-4,0))</f>
        <v/>
      </c>
      <c r="J1520" s="248" t="str">
        <f ca="1">IF(ISERROR($S1520),"",OFFSET('Smelter Reference List'!$I$4,$S1520-4,0))</f>
        <v/>
      </c>
      <c r="K1520" s="245"/>
      <c r="L1520" s="245"/>
      <c r="M1520" s="245"/>
      <c r="N1520" s="245"/>
      <c r="O1520" s="245"/>
      <c r="P1520" s="245"/>
      <c r="Q1520" s="246"/>
      <c r="R1520" s="233"/>
      <c r="S1520" s="234" t="e">
        <f>IF(C1520="",NA(),MATCH($B1520&amp;$C1520,'Smelter Reference List'!$J:$J,0))</f>
        <v>#N/A</v>
      </c>
      <c r="T1520" s="235"/>
      <c r="U1520" s="235">
        <f t="shared" ca="1" si="48"/>
        <v>0</v>
      </c>
      <c r="V1520" s="235"/>
      <c r="W1520" s="235"/>
      <c r="Y1520" s="228" t="str">
        <f t="shared" si="49"/>
        <v/>
      </c>
    </row>
    <row r="1521" spans="1:25" s="228" customFormat="1" ht="20.25">
      <c r="A1521" s="257"/>
      <c r="B1521" s="232" t="str">
        <f>IF(LEN(A1521)=0,"",INDEX('Smelter Reference List'!$A:$A,MATCH($A1521,'Smelter Reference List'!$E:$E,0)))</f>
        <v/>
      </c>
      <c r="C1521" s="297" t="str">
        <f>IF(LEN(A1521)=0,"",INDEX('Smelter Reference List'!$C:$C,MATCH($A1521,'Smelter Reference List'!$E:$E,0)))</f>
        <v/>
      </c>
      <c r="D1521" s="161" t="str">
        <f ca="1">IF(ISERROR($S1521),"",OFFSET('Smelter Reference List'!$C$4,$S1521-4,0)&amp;"")</f>
        <v/>
      </c>
      <c r="E1521" s="161" t="str">
        <f ca="1">IF(ISERROR($S1521),"",OFFSET('Smelter Reference List'!$D$4,$S1521-4,0)&amp;"")</f>
        <v/>
      </c>
      <c r="F1521" s="161" t="str">
        <f ca="1">IF(ISERROR($S1521),"",OFFSET('Smelter Reference List'!$E$4,$S1521-4,0))</f>
        <v/>
      </c>
      <c r="G1521" s="161" t="str">
        <f ca="1">IF(C1521=$U$4,"Enter smelter details", IF(ISERROR($S1521),"",OFFSET('Smelter Reference List'!$F$4,$S1521-4,0)))</f>
        <v/>
      </c>
      <c r="H1521" s="247" t="str">
        <f ca="1">IF(ISERROR($S1521),"",OFFSET('Smelter Reference List'!$G$4,$S1521-4,0))</f>
        <v/>
      </c>
      <c r="I1521" s="248" t="str">
        <f ca="1">IF(ISERROR($S1521),"",OFFSET('Smelter Reference List'!$H$4,$S1521-4,0))</f>
        <v/>
      </c>
      <c r="J1521" s="248" t="str">
        <f ca="1">IF(ISERROR($S1521),"",OFFSET('Smelter Reference List'!$I$4,$S1521-4,0))</f>
        <v/>
      </c>
      <c r="K1521" s="245"/>
      <c r="L1521" s="245"/>
      <c r="M1521" s="245"/>
      <c r="N1521" s="245"/>
      <c r="O1521" s="245"/>
      <c r="P1521" s="245"/>
      <c r="Q1521" s="246"/>
      <c r="R1521" s="233"/>
      <c r="S1521" s="234" t="e">
        <f>IF(C1521="",NA(),MATCH($B1521&amp;$C1521,'Smelter Reference List'!$J:$J,0))</f>
        <v>#N/A</v>
      </c>
      <c r="T1521" s="235"/>
      <c r="U1521" s="235">
        <f t="shared" ca="1" si="48"/>
        <v>0</v>
      </c>
      <c r="V1521" s="235"/>
      <c r="W1521" s="235"/>
      <c r="Y1521" s="228" t="str">
        <f t="shared" si="49"/>
        <v/>
      </c>
    </row>
    <row r="1522" spans="1:25" s="228" customFormat="1" ht="20.25">
      <c r="A1522" s="257"/>
      <c r="B1522" s="232" t="str">
        <f>IF(LEN(A1522)=0,"",INDEX('Smelter Reference List'!$A:$A,MATCH($A1522,'Smelter Reference List'!$E:$E,0)))</f>
        <v/>
      </c>
      <c r="C1522" s="297" t="str">
        <f>IF(LEN(A1522)=0,"",INDEX('Smelter Reference List'!$C:$C,MATCH($A1522,'Smelter Reference List'!$E:$E,0)))</f>
        <v/>
      </c>
      <c r="D1522" s="161" t="str">
        <f ca="1">IF(ISERROR($S1522),"",OFFSET('Smelter Reference List'!$C$4,$S1522-4,0)&amp;"")</f>
        <v/>
      </c>
      <c r="E1522" s="161" t="str">
        <f ca="1">IF(ISERROR($S1522),"",OFFSET('Smelter Reference List'!$D$4,$S1522-4,0)&amp;"")</f>
        <v/>
      </c>
      <c r="F1522" s="161" t="str">
        <f ca="1">IF(ISERROR($S1522),"",OFFSET('Smelter Reference List'!$E$4,$S1522-4,0))</f>
        <v/>
      </c>
      <c r="G1522" s="161" t="str">
        <f ca="1">IF(C1522=$U$4,"Enter smelter details", IF(ISERROR($S1522),"",OFFSET('Smelter Reference List'!$F$4,$S1522-4,0)))</f>
        <v/>
      </c>
      <c r="H1522" s="247" t="str">
        <f ca="1">IF(ISERROR($S1522),"",OFFSET('Smelter Reference List'!$G$4,$S1522-4,0))</f>
        <v/>
      </c>
      <c r="I1522" s="248" t="str">
        <f ca="1">IF(ISERROR($S1522),"",OFFSET('Smelter Reference List'!$H$4,$S1522-4,0))</f>
        <v/>
      </c>
      <c r="J1522" s="248" t="str">
        <f ca="1">IF(ISERROR($S1522),"",OFFSET('Smelter Reference List'!$I$4,$S1522-4,0))</f>
        <v/>
      </c>
      <c r="K1522" s="245"/>
      <c r="L1522" s="245"/>
      <c r="M1522" s="245"/>
      <c r="N1522" s="245"/>
      <c r="O1522" s="245"/>
      <c r="P1522" s="245"/>
      <c r="Q1522" s="246"/>
      <c r="R1522" s="233"/>
      <c r="S1522" s="234" t="e">
        <f>IF(C1522="",NA(),MATCH($B1522&amp;$C1522,'Smelter Reference List'!$J:$J,0))</f>
        <v>#N/A</v>
      </c>
      <c r="T1522" s="235"/>
      <c r="U1522" s="235">
        <f t="shared" ca="1" si="48"/>
        <v>0</v>
      </c>
      <c r="V1522" s="235"/>
      <c r="W1522" s="235"/>
      <c r="Y1522" s="228" t="str">
        <f t="shared" si="49"/>
        <v/>
      </c>
    </row>
    <row r="1523" spans="1:25" s="228" customFormat="1" ht="20.25">
      <c r="A1523" s="257"/>
      <c r="B1523" s="232" t="str">
        <f>IF(LEN(A1523)=0,"",INDEX('Smelter Reference List'!$A:$A,MATCH($A1523,'Smelter Reference List'!$E:$E,0)))</f>
        <v/>
      </c>
      <c r="C1523" s="297" t="str">
        <f>IF(LEN(A1523)=0,"",INDEX('Smelter Reference List'!$C:$C,MATCH($A1523,'Smelter Reference List'!$E:$E,0)))</f>
        <v/>
      </c>
      <c r="D1523" s="161" t="str">
        <f ca="1">IF(ISERROR($S1523),"",OFFSET('Smelter Reference List'!$C$4,$S1523-4,0)&amp;"")</f>
        <v/>
      </c>
      <c r="E1523" s="161" t="str">
        <f ca="1">IF(ISERROR($S1523),"",OFFSET('Smelter Reference List'!$D$4,$S1523-4,0)&amp;"")</f>
        <v/>
      </c>
      <c r="F1523" s="161" t="str">
        <f ca="1">IF(ISERROR($S1523),"",OFFSET('Smelter Reference List'!$E$4,$S1523-4,0))</f>
        <v/>
      </c>
      <c r="G1523" s="161" t="str">
        <f ca="1">IF(C1523=$U$4,"Enter smelter details", IF(ISERROR($S1523),"",OFFSET('Smelter Reference List'!$F$4,$S1523-4,0)))</f>
        <v/>
      </c>
      <c r="H1523" s="247" t="str">
        <f ca="1">IF(ISERROR($S1523),"",OFFSET('Smelter Reference List'!$G$4,$S1523-4,0))</f>
        <v/>
      </c>
      <c r="I1523" s="248" t="str">
        <f ca="1">IF(ISERROR($S1523),"",OFFSET('Smelter Reference List'!$H$4,$S1523-4,0))</f>
        <v/>
      </c>
      <c r="J1523" s="248" t="str">
        <f ca="1">IF(ISERROR($S1523),"",OFFSET('Smelter Reference List'!$I$4,$S1523-4,0))</f>
        <v/>
      </c>
      <c r="K1523" s="245"/>
      <c r="L1523" s="245"/>
      <c r="M1523" s="245"/>
      <c r="N1523" s="245"/>
      <c r="O1523" s="245"/>
      <c r="P1523" s="245"/>
      <c r="Q1523" s="246"/>
      <c r="R1523" s="233"/>
      <c r="S1523" s="234" t="e">
        <f>IF(C1523="",NA(),MATCH($B1523&amp;$C1523,'Smelter Reference List'!$J:$J,0))</f>
        <v>#N/A</v>
      </c>
      <c r="T1523" s="235"/>
      <c r="U1523" s="235">
        <f t="shared" ca="1" si="48"/>
        <v>0</v>
      </c>
      <c r="V1523" s="235"/>
      <c r="W1523" s="235"/>
      <c r="Y1523" s="228" t="str">
        <f t="shared" si="49"/>
        <v/>
      </c>
    </row>
    <row r="1524" spans="1:25" s="228" customFormat="1" ht="20.25">
      <c r="A1524" s="257"/>
      <c r="B1524" s="232" t="str">
        <f>IF(LEN(A1524)=0,"",INDEX('Smelter Reference List'!$A:$A,MATCH($A1524,'Smelter Reference List'!$E:$E,0)))</f>
        <v/>
      </c>
      <c r="C1524" s="297" t="str">
        <f>IF(LEN(A1524)=0,"",INDEX('Smelter Reference List'!$C:$C,MATCH($A1524,'Smelter Reference List'!$E:$E,0)))</f>
        <v/>
      </c>
      <c r="D1524" s="161" t="str">
        <f ca="1">IF(ISERROR($S1524),"",OFFSET('Smelter Reference List'!$C$4,$S1524-4,0)&amp;"")</f>
        <v/>
      </c>
      <c r="E1524" s="161" t="str">
        <f ca="1">IF(ISERROR($S1524),"",OFFSET('Smelter Reference List'!$D$4,$S1524-4,0)&amp;"")</f>
        <v/>
      </c>
      <c r="F1524" s="161" t="str">
        <f ca="1">IF(ISERROR($S1524),"",OFFSET('Smelter Reference List'!$E$4,$S1524-4,0))</f>
        <v/>
      </c>
      <c r="G1524" s="161" t="str">
        <f ca="1">IF(C1524=$U$4,"Enter smelter details", IF(ISERROR($S1524),"",OFFSET('Smelter Reference List'!$F$4,$S1524-4,0)))</f>
        <v/>
      </c>
      <c r="H1524" s="247" t="str">
        <f ca="1">IF(ISERROR($S1524),"",OFFSET('Smelter Reference List'!$G$4,$S1524-4,0))</f>
        <v/>
      </c>
      <c r="I1524" s="248" t="str">
        <f ca="1">IF(ISERROR($S1524),"",OFFSET('Smelter Reference List'!$H$4,$S1524-4,0))</f>
        <v/>
      </c>
      <c r="J1524" s="248" t="str">
        <f ca="1">IF(ISERROR($S1524),"",OFFSET('Smelter Reference List'!$I$4,$S1524-4,0))</f>
        <v/>
      </c>
      <c r="K1524" s="245"/>
      <c r="L1524" s="245"/>
      <c r="M1524" s="245"/>
      <c r="N1524" s="245"/>
      <c r="O1524" s="245"/>
      <c r="P1524" s="245"/>
      <c r="Q1524" s="246"/>
      <c r="R1524" s="233"/>
      <c r="S1524" s="234" t="e">
        <f>IF(C1524="",NA(),MATCH($B1524&amp;$C1524,'Smelter Reference List'!$J:$J,0))</f>
        <v>#N/A</v>
      </c>
      <c r="T1524" s="235"/>
      <c r="U1524" s="235">
        <f t="shared" ca="1" si="48"/>
        <v>0</v>
      </c>
      <c r="V1524" s="235"/>
      <c r="W1524" s="235"/>
      <c r="Y1524" s="228" t="str">
        <f t="shared" si="49"/>
        <v/>
      </c>
    </row>
    <row r="1525" spans="1:25" s="228" customFormat="1" ht="20.25">
      <c r="A1525" s="257"/>
      <c r="B1525" s="232" t="str">
        <f>IF(LEN(A1525)=0,"",INDEX('Smelter Reference List'!$A:$A,MATCH($A1525,'Smelter Reference List'!$E:$E,0)))</f>
        <v/>
      </c>
      <c r="C1525" s="297" t="str">
        <f>IF(LEN(A1525)=0,"",INDEX('Smelter Reference List'!$C:$C,MATCH($A1525,'Smelter Reference List'!$E:$E,0)))</f>
        <v/>
      </c>
      <c r="D1525" s="161" t="str">
        <f ca="1">IF(ISERROR($S1525),"",OFFSET('Smelter Reference List'!$C$4,$S1525-4,0)&amp;"")</f>
        <v/>
      </c>
      <c r="E1525" s="161" t="str">
        <f ca="1">IF(ISERROR($S1525),"",OFFSET('Smelter Reference List'!$D$4,$S1525-4,0)&amp;"")</f>
        <v/>
      </c>
      <c r="F1525" s="161" t="str">
        <f ca="1">IF(ISERROR($S1525),"",OFFSET('Smelter Reference List'!$E$4,$S1525-4,0))</f>
        <v/>
      </c>
      <c r="G1525" s="161" t="str">
        <f ca="1">IF(C1525=$U$4,"Enter smelter details", IF(ISERROR($S1525),"",OFFSET('Smelter Reference List'!$F$4,$S1525-4,0)))</f>
        <v/>
      </c>
      <c r="H1525" s="247" t="str">
        <f ca="1">IF(ISERROR($S1525),"",OFFSET('Smelter Reference List'!$G$4,$S1525-4,0))</f>
        <v/>
      </c>
      <c r="I1525" s="248" t="str">
        <f ca="1">IF(ISERROR($S1525),"",OFFSET('Smelter Reference List'!$H$4,$S1525-4,0))</f>
        <v/>
      </c>
      <c r="J1525" s="248" t="str">
        <f ca="1">IF(ISERROR($S1525),"",OFFSET('Smelter Reference List'!$I$4,$S1525-4,0))</f>
        <v/>
      </c>
      <c r="K1525" s="245"/>
      <c r="L1525" s="245"/>
      <c r="M1525" s="245"/>
      <c r="N1525" s="245"/>
      <c r="O1525" s="245"/>
      <c r="P1525" s="245"/>
      <c r="Q1525" s="246"/>
      <c r="R1525" s="233"/>
      <c r="S1525" s="234" t="e">
        <f>IF(C1525="",NA(),MATCH($B1525&amp;$C1525,'Smelter Reference List'!$J:$J,0))</f>
        <v>#N/A</v>
      </c>
      <c r="T1525" s="235"/>
      <c r="U1525" s="235">
        <f t="shared" ca="1" si="48"/>
        <v>0</v>
      </c>
      <c r="V1525" s="235"/>
      <c r="W1525" s="235"/>
      <c r="Y1525" s="228" t="str">
        <f t="shared" si="49"/>
        <v/>
      </c>
    </row>
    <row r="1526" spans="1:25" s="228" customFormat="1" ht="20.25">
      <c r="A1526" s="257"/>
      <c r="B1526" s="232" t="str">
        <f>IF(LEN(A1526)=0,"",INDEX('Smelter Reference List'!$A:$A,MATCH($A1526,'Smelter Reference List'!$E:$E,0)))</f>
        <v/>
      </c>
      <c r="C1526" s="297" t="str">
        <f>IF(LEN(A1526)=0,"",INDEX('Smelter Reference List'!$C:$C,MATCH($A1526,'Smelter Reference List'!$E:$E,0)))</f>
        <v/>
      </c>
      <c r="D1526" s="161" t="str">
        <f ca="1">IF(ISERROR($S1526),"",OFFSET('Smelter Reference List'!$C$4,$S1526-4,0)&amp;"")</f>
        <v/>
      </c>
      <c r="E1526" s="161" t="str">
        <f ca="1">IF(ISERROR($S1526),"",OFFSET('Smelter Reference List'!$D$4,$S1526-4,0)&amp;"")</f>
        <v/>
      </c>
      <c r="F1526" s="161" t="str">
        <f ca="1">IF(ISERROR($S1526),"",OFFSET('Smelter Reference List'!$E$4,$S1526-4,0))</f>
        <v/>
      </c>
      <c r="G1526" s="161" t="str">
        <f ca="1">IF(C1526=$U$4,"Enter smelter details", IF(ISERROR($S1526),"",OFFSET('Smelter Reference List'!$F$4,$S1526-4,0)))</f>
        <v/>
      </c>
      <c r="H1526" s="247" t="str">
        <f ca="1">IF(ISERROR($S1526),"",OFFSET('Smelter Reference List'!$G$4,$S1526-4,0))</f>
        <v/>
      </c>
      <c r="I1526" s="248" t="str">
        <f ca="1">IF(ISERROR($S1526),"",OFFSET('Smelter Reference List'!$H$4,$S1526-4,0))</f>
        <v/>
      </c>
      <c r="J1526" s="248" t="str">
        <f ca="1">IF(ISERROR($S1526),"",OFFSET('Smelter Reference List'!$I$4,$S1526-4,0))</f>
        <v/>
      </c>
      <c r="K1526" s="245"/>
      <c r="L1526" s="245"/>
      <c r="M1526" s="245"/>
      <c r="N1526" s="245"/>
      <c r="O1526" s="245"/>
      <c r="P1526" s="245"/>
      <c r="Q1526" s="246"/>
      <c r="R1526" s="233"/>
      <c r="S1526" s="234" t="e">
        <f>IF(C1526="",NA(),MATCH($B1526&amp;$C1526,'Smelter Reference List'!$J:$J,0))</f>
        <v>#N/A</v>
      </c>
      <c r="T1526" s="235"/>
      <c r="U1526" s="235">
        <f t="shared" ca="1" si="48"/>
        <v>0</v>
      </c>
      <c r="V1526" s="235"/>
      <c r="W1526" s="235"/>
      <c r="Y1526" s="228" t="str">
        <f t="shared" si="49"/>
        <v/>
      </c>
    </row>
    <row r="1527" spans="1:25" s="228" customFormat="1" ht="20.25">
      <c r="A1527" s="257"/>
      <c r="B1527" s="232" t="str">
        <f>IF(LEN(A1527)=0,"",INDEX('Smelter Reference List'!$A:$A,MATCH($A1527,'Smelter Reference List'!$E:$E,0)))</f>
        <v/>
      </c>
      <c r="C1527" s="297" t="str">
        <f>IF(LEN(A1527)=0,"",INDEX('Smelter Reference List'!$C:$C,MATCH($A1527,'Smelter Reference List'!$E:$E,0)))</f>
        <v/>
      </c>
      <c r="D1527" s="161" t="str">
        <f ca="1">IF(ISERROR($S1527),"",OFFSET('Smelter Reference List'!$C$4,$S1527-4,0)&amp;"")</f>
        <v/>
      </c>
      <c r="E1527" s="161" t="str">
        <f ca="1">IF(ISERROR($S1527),"",OFFSET('Smelter Reference List'!$D$4,$S1527-4,0)&amp;"")</f>
        <v/>
      </c>
      <c r="F1527" s="161" t="str">
        <f ca="1">IF(ISERROR($S1527),"",OFFSET('Smelter Reference List'!$E$4,$S1527-4,0))</f>
        <v/>
      </c>
      <c r="G1527" s="161" t="str">
        <f ca="1">IF(C1527=$U$4,"Enter smelter details", IF(ISERROR($S1527),"",OFFSET('Smelter Reference List'!$F$4,$S1527-4,0)))</f>
        <v/>
      </c>
      <c r="H1527" s="247" t="str">
        <f ca="1">IF(ISERROR($S1527),"",OFFSET('Smelter Reference List'!$G$4,$S1527-4,0))</f>
        <v/>
      </c>
      <c r="I1527" s="248" t="str">
        <f ca="1">IF(ISERROR($S1527),"",OFFSET('Smelter Reference List'!$H$4,$S1527-4,0))</f>
        <v/>
      </c>
      <c r="J1527" s="248" t="str">
        <f ca="1">IF(ISERROR($S1527),"",OFFSET('Smelter Reference List'!$I$4,$S1527-4,0))</f>
        <v/>
      </c>
      <c r="K1527" s="245"/>
      <c r="L1527" s="245"/>
      <c r="M1527" s="245"/>
      <c r="N1527" s="245"/>
      <c r="O1527" s="245"/>
      <c r="P1527" s="245"/>
      <c r="Q1527" s="246"/>
      <c r="R1527" s="233"/>
      <c r="S1527" s="234" t="e">
        <f>IF(C1527="",NA(),MATCH($B1527&amp;$C1527,'Smelter Reference List'!$J:$J,0))</f>
        <v>#N/A</v>
      </c>
      <c r="T1527" s="235"/>
      <c r="U1527" s="235">
        <f t="shared" ca="1" si="48"/>
        <v>0</v>
      </c>
      <c r="V1527" s="235"/>
      <c r="W1527" s="235"/>
      <c r="Y1527" s="228" t="str">
        <f t="shared" si="49"/>
        <v/>
      </c>
    </row>
    <row r="1528" spans="1:25" s="228" customFormat="1" ht="20.25">
      <c r="A1528" s="257"/>
      <c r="B1528" s="232" t="str">
        <f>IF(LEN(A1528)=0,"",INDEX('Smelter Reference List'!$A:$A,MATCH($A1528,'Smelter Reference List'!$E:$E,0)))</f>
        <v/>
      </c>
      <c r="C1528" s="297" t="str">
        <f>IF(LEN(A1528)=0,"",INDEX('Smelter Reference List'!$C:$C,MATCH($A1528,'Smelter Reference List'!$E:$E,0)))</f>
        <v/>
      </c>
      <c r="D1528" s="161" t="str">
        <f ca="1">IF(ISERROR($S1528),"",OFFSET('Smelter Reference List'!$C$4,$S1528-4,0)&amp;"")</f>
        <v/>
      </c>
      <c r="E1528" s="161" t="str">
        <f ca="1">IF(ISERROR($S1528),"",OFFSET('Smelter Reference List'!$D$4,$S1528-4,0)&amp;"")</f>
        <v/>
      </c>
      <c r="F1528" s="161" t="str">
        <f ca="1">IF(ISERROR($S1528),"",OFFSET('Smelter Reference List'!$E$4,$S1528-4,0))</f>
        <v/>
      </c>
      <c r="G1528" s="161" t="str">
        <f ca="1">IF(C1528=$U$4,"Enter smelter details", IF(ISERROR($S1528),"",OFFSET('Smelter Reference List'!$F$4,$S1528-4,0)))</f>
        <v/>
      </c>
      <c r="H1528" s="247" t="str">
        <f ca="1">IF(ISERROR($S1528),"",OFFSET('Smelter Reference List'!$G$4,$S1528-4,0))</f>
        <v/>
      </c>
      <c r="I1528" s="248" t="str">
        <f ca="1">IF(ISERROR($S1528),"",OFFSET('Smelter Reference List'!$H$4,$S1528-4,0))</f>
        <v/>
      </c>
      <c r="J1528" s="248" t="str">
        <f ca="1">IF(ISERROR($S1528),"",OFFSET('Smelter Reference List'!$I$4,$S1528-4,0))</f>
        <v/>
      </c>
      <c r="K1528" s="245"/>
      <c r="L1528" s="245"/>
      <c r="M1528" s="245"/>
      <c r="N1528" s="245"/>
      <c r="O1528" s="245"/>
      <c r="P1528" s="245"/>
      <c r="Q1528" s="246"/>
      <c r="R1528" s="233"/>
      <c r="S1528" s="234" t="e">
        <f>IF(C1528="",NA(),MATCH($B1528&amp;$C1528,'Smelter Reference List'!$J:$J,0))</f>
        <v>#N/A</v>
      </c>
      <c r="T1528" s="235"/>
      <c r="U1528" s="235">
        <f t="shared" ca="1" si="48"/>
        <v>0</v>
      </c>
      <c r="V1528" s="235"/>
      <c r="W1528" s="235"/>
      <c r="Y1528" s="228" t="str">
        <f t="shared" si="49"/>
        <v/>
      </c>
    </row>
    <row r="1529" spans="1:25" s="228" customFormat="1" ht="20.25">
      <c r="A1529" s="257"/>
      <c r="B1529" s="232" t="str">
        <f>IF(LEN(A1529)=0,"",INDEX('Smelter Reference List'!$A:$A,MATCH($A1529,'Smelter Reference List'!$E:$E,0)))</f>
        <v/>
      </c>
      <c r="C1529" s="297" t="str">
        <f>IF(LEN(A1529)=0,"",INDEX('Smelter Reference List'!$C:$C,MATCH($A1529,'Smelter Reference List'!$E:$E,0)))</f>
        <v/>
      </c>
      <c r="D1529" s="161" t="str">
        <f ca="1">IF(ISERROR($S1529),"",OFFSET('Smelter Reference List'!$C$4,$S1529-4,0)&amp;"")</f>
        <v/>
      </c>
      <c r="E1529" s="161" t="str">
        <f ca="1">IF(ISERROR($S1529),"",OFFSET('Smelter Reference List'!$D$4,$S1529-4,0)&amp;"")</f>
        <v/>
      </c>
      <c r="F1529" s="161" t="str">
        <f ca="1">IF(ISERROR($S1529),"",OFFSET('Smelter Reference List'!$E$4,$S1529-4,0))</f>
        <v/>
      </c>
      <c r="G1529" s="161" t="str">
        <f ca="1">IF(C1529=$U$4,"Enter smelter details", IF(ISERROR($S1529),"",OFFSET('Smelter Reference List'!$F$4,$S1529-4,0)))</f>
        <v/>
      </c>
      <c r="H1529" s="247" t="str">
        <f ca="1">IF(ISERROR($S1529),"",OFFSET('Smelter Reference List'!$G$4,$S1529-4,0))</f>
        <v/>
      </c>
      <c r="I1529" s="248" t="str">
        <f ca="1">IF(ISERROR($S1529),"",OFFSET('Smelter Reference List'!$H$4,$S1529-4,0))</f>
        <v/>
      </c>
      <c r="J1529" s="248" t="str">
        <f ca="1">IF(ISERROR($S1529),"",OFFSET('Smelter Reference List'!$I$4,$S1529-4,0))</f>
        <v/>
      </c>
      <c r="K1529" s="245"/>
      <c r="L1529" s="245"/>
      <c r="M1529" s="245"/>
      <c r="N1529" s="245"/>
      <c r="O1529" s="245"/>
      <c r="P1529" s="245"/>
      <c r="Q1529" s="246"/>
      <c r="R1529" s="233"/>
      <c r="S1529" s="234" t="e">
        <f>IF(C1529="",NA(),MATCH($B1529&amp;$C1529,'Smelter Reference List'!$J:$J,0))</f>
        <v>#N/A</v>
      </c>
      <c r="T1529" s="235"/>
      <c r="U1529" s="235">
        <f t="shared" ca="1" si="48"/>
        <v>0</v>
      </c>
      <c r="V1529" s="235"/>
      <c r="W1529" s="235"/>
      <c r="Y1529" s="228" t="str">
        <f t="shared" si="49"/>
        <v/>
      </c>
    </row>
    <row r="1530" spans="1:25" s="228" customFormat="1" ht="20.25">
      <c r="A1530" s="257"/>
      <c r="B1530" s="232" t="str">
        <f>IF(LEN(A1530)=0,"",INDEX('Smelter Reference List'!$A:$A,MATCH($A1530,'Smelter Reference List'!$E:$E,0)))</f>
        <v/>
      </c>
      <c r="C1530" s="297" t="str">
        <f>IF(LEN(A1530)=0,"",INDEX('Smelter Reference List'!$C:$C,MATCH($A1530,'Smelter Reference List'!$E:$E,0)))</f>
        <v/>
      </c>
      <c r="D1530" s="161" t="str">
        <f ca="1">IF(ISERROR($S1530),"",OFFSET('Smelter Reference List'!$C$4,$S1530-4,0)&amp;"")</f>
        <v/>
      </c>
      <c r="E1530" s="161" t="str">
        <f ca="1">IF(ISERROR($S1530),"",OFFSET('Smelter Reference List'!$D$4,$S1530-4,0)&amp;"")</f>
        <v/>
      </c>
      <c r="F1530" s="161" t="str">
        <f ca="1">IF(ISERROR($S1530),"",OFFSET('Smelter Reference List'!$E$4,$S1530-4,0))</f>
        <v/>
      </c>
      <c r="G1530" s="161" t="str">
        <f ca="1">IF(C1530=$U$4,"Enter smelter details", IF(ISERROR($S1530),"",OFFSET('Smelter Reference List'!$F$4,$S1530-4,0)))</f>
        <v/>
      </c>
      <c r="H1530" s="247" t="str">
        <f ca="1">IF(ISERROR($S1530),"",OFFSET('Smelter Reference List'!$G$4,$S1530-4,0))</f>
        <v/>
      </c>
      <c r="I1530" s="248" t="str">
        <f ca="1">IF(ISERROR($S1530),"",OFFSET('Smelter Reference List'!$H$4,$S1530-4,0))</f>
        <v/>
      </c>
      <c r="J1530" s="248" t="str">
        <f ca="1">IF(ISERROR($S1530),"",OFFSET('Smelter Reference List'!$I$4,$S1530-4,0))</f>
        <v/>
      </c>
      <c r="K1530" s="245"/>
      <c r="L1530" s="245"/>
      <c r="M1530" s="245"/>
      <c r="N1530" s="245"/>
      <c r="O1530" s="245"/>
      <c r="P1530" s="245"/>
      <c r="Q1530" s="246"/>
      <c r="R1530" s="233"/>
      <c r="S1530" s="234" t="e">
        <f>IF(C1530="",NA(),MATCH($B1530&amp;$C1530,'Smelter Reference List'!$J:$J,0))</f>
        <v>#N/A</v>
      </c>
      <c r="T1530" s="235"/>
      <c r="U1530" s="235">
        <f t="shared" ca="1" si="48"/>
        <v>0</v>
      </c>
      <c r="V1530" s="235"/>
      <c r="W1530" s="235"/>
      <c r="Y1530" s="228" t="str">
        <f t="shared" si="49"/>
        <v/>
      </c>
    </row>
    <row r="1531" spans="1:25" s="228" customFormat="1" ht="20.25">
      <c r="A1531" s="257"/>
      <c r="B1531" s="232" t="str">
        <f>IF(LEN(A1531)=0,"",INDEX('Smelter Reference List'!$A:$A,MATCH($A1531,'Smelter Reference List'!$E:$E,0)))</f>
        <v/>
      </c>
      <c r="C1531" s="297" t="str">
        <f>IF(LEN(A1531)=0,"",INDEX('Smelter Reference List'!$C:$C,MATCH($A1531,'Smelter Reference List'!$E:$E,0)))</f>
        <v/>
      </c>
      <c r="D1531" s="161" t="str">
        <f ca="1">IF(ISERROR($S1531),"",OFFSET('Smelter Reference List'!$C$4,$S1531-4,0)&amp;"")</f>
        <v/>
      </c>
      <c r="E1531" s="161" t="str">
        <f ca="1">IF(ISERROR($S1531),"",OFFSET('Smelter Reference List'!$D$4,$S1531-4,0)&amp;"")</f>
        <v/>
      </c>
      <c r="F1531" s="161" t="str">
        <f ca="1">IF(ISERROR($S1531),"",OFFSET('Smelter Reference List'!$E$4,$S1531-4,0))</f>
        <v/>
      </c>
      <c r="G1531" s="161" t="str">
        <f ca="1">IF(C1531=$U$4,"Enter smelter details", IF(ISERROR($S1531),"",OFFSET('Smelter Reference List'!$F$4,$S1531-4,0)))</f>
        <v/>
      </c>
      <c r="H1531" s="247" t="str">
        <f ca="1">IF(ISERROR($S1531),"",OFFSET('Smelter Reference List'!$G$4,$S1531-4,0))</f>
        <v/>
      </c>
      <c r="I1531" s="248" t="str">
        <f ca="1">IF(ISERROR($S1531),"",OFFSET('Smelter Reference List'!$H$4,$S1531-4,0))</f>
        <v/>
      </c>
      <c r="J1531" s="248" t="str">
        <f ca="1">IF(ISERROR($S1531),"",OFFSET('Smelter Reference List'!$I$4,$S1531-4,0))</f>
        <v/>
      </c>
      <c r="K1531" s="245"/>
      <c r="L1531" s="245"/>
      <c r="M1531" s="245"/>
      <c r="N1531" s="245"/>
      <c r="O1531" s="245"/>
      <c r="P1531" s="245"/>
      <c r="Q1531" s="246"/>
      <c r="R1531" s="233"/>
      <c r="S1531" s="234" t="e">
        <f>IF(C1531="",NA(),MATCH($B1531&amp;$C1531,'Smelter Reference List'!$J:$J,0))</f>
        <v>#N/A</v>
      </c>
      <c r="T1531" s="235"/>
      <c r="U1531" s="235">
        <f t="shared" ca="1" si="48"/>
        <v>0</v>
      </c>
      <c r="V1531" s="235"/>
      <c r="W1531" s="235"/>
      <c r="Y1531" s="228" t="str">
        <f t="shared" si="49"/>
        <v/>
      </c>
    </row>
    <row r="1532" spans="1:25" s="228" customFormat="1" ht="20.25">
      <c r="A1532" s="257"/>
      <c r="B1532" s="232" t="str">
        <f>IF(LEN(A1532)=0,"",INDEX('Smelter Reference List'!$A:$A,MATCH($A1532,'Smelter Reference List'!$E:$E,0)))</f>
        <v/>
      </c>
      <c r="C1532" s="297" t="str">
        <f>IF(LEN(A1532)=0,"",INDEX('Smelter Reference List'!$C:$C,MATCH($A1532,'Smelter Reference List'!$E:$E,0)))</f>
        <v/>
      </c>
      <c r="D1532" s="161" t="str">
        <f ca="1">IF(ISERROR($S1532),"",OFFSET('Smelter Reference List'!$C$4,$S1532-4,0)&amp;"")</f>
        <v/>
      </c>
      <c r="E1532" s="161" t="str">
        <f ca="1">IF(ISERROR($S1532),"",OFFSET('Smelter Reference List'!$D$4,$S1532-4,0)&amp;"")</f>
        <v/>
      </c>
      <c r="F1532" s="161" t="str">
        <f ca="1">IF(ISERROR($S1532),"",OFFSET('Smelter Reference List'!$E$4,$S1532-4,0))</f>
        <v/>
      </c>
      <c r="G1532" s="161" t="str">
        <f ca="1">IF(C1532=$U$4,"Enter smelter details", IF(ISERROR($S1532),"",OFFSET('Smelter Reference List'!$F$4,$S1532-4,0)))</f>
        <v/>
      </c>
      <c r="H1532" s="247" t="str">
        <f ca="1">IF(ISERROR($S1532),"",OFFSET('Smelter Reference List'!$G$4,$S1532-4,0))</f>
        <v/>
      </c>
      <c r="I1532" s="248" t="str">
        <f ca="1">IF(ISERROR($S1532),"",OFFSET('Smelter Reference List'!$H$4,$S1532-4,0))</f>
        <v/>
      </c>
      <c r="J1532" s="248" t="str">
        <f ca="1">IF(ISERROR($S1532),"",OFFSET('Smelter Reference List'!$I$4,$S1532-4,0))</f>
        <v/>
      </c>
      <c r="K1532" s="245"/>
      <c r="L1532" s="245"/>
      <c r="M1532" s="245"/>
      <c r="N1532" s="245"/>
      <c r="O1532" s="245"/>
      <c r="P1532" s="245"/>
      <c r="Q1532" s="246"/>
      <c r="R1532" s="233"/>
      <c r="S1532" s="234" t="e">
        <f>IF(C1532="",NA(),MATCH($B1532&amp;$C1532,'Smelter Reference List'!$J:$J,0))</f>
        <v>#N/A</v>
      </c>
      <c r="T1532" s="235"/>
      <c r="U1532" s="235">
        <f t="shared" ca="1" si="48"/>
        <v>0</v>
      </c>
      <c r="V1532" s="235"/>
      <c r="W1532" s="235"/>
      <c r="Y1532" s="228" t="str">
        <f t="shared" si="49"/>
        <v/>
      </c>
    </row>
    <row r="1533" spans="1:25" s="228" customFormat="1" ht="20.25">
      <c r="A1533" s="257"/>
      <c r="B1533" s="232" t="str">
        <f>IF(LEN(A1533)=0,"",INDEX('Smelter Reference List'!$A:$A,MATCH($A1533,'Smelter Reference List'!$E:$E,0)))</f>
        <v/>
      </c>
      <c r="C1533" s="297" t="str">
        <f>IF(LEN(A1533)=0,"",INDEX('Smelter Reference List'!$C:$C,MATCH($A1533,'Smelter Reference List'!$E:$E,0)))</f>
        <v/>
      </c>
      <c r="D1533" s="161" t="str">
        <f ca="1">IF(ISERROR($S1533),"",OFFSET('Smelter Reference List'!$C$4,$S1533-4,0)&amp;"")</f>
        <v/>
      </c>
      <c r="E1533" s="161" t="str">
        <f ca="1">IF(ISERROR($S1533),"",OFFSET('Smelter Reference List'!$D$4,$S1533-4,0)&amp;"")</f>
        <v/>
      </c>
      <c r="F1533" s="161" t="str">
        <f ca="1">IF(ISERROR($S1533),"",OFFSET('Smelter Reference List'!$E$4,$S1533-4,0))</f>
        <v/>
      </c>
      <c r="G1533" s="161" t="str">
        <f ca="1">IF(C1533=$U$4,"Enter smelter details", IF(ISERROR($S1533),"",OFFSET('Smelter Reference List'!$F$4,$S1533-4,0)))</f>
        <v/>
      </c>
      <c r="H1533" s="247" t="str">
        <f ca="1">IF(ISERROR($S1533),"",OFFSET('Smelter Reference List'!$G$4,$S1533-4,0))</f>
        <v/>
      </c>
      <c r="I1533" s="248" t="str">
        <f ca="1">IF(ISERROR($S1533),"",OFFSET('Smelter Reference List'!$H$4,$S1533-4,0))</f>
        <v/>
      </c>
      <c r="J1533" s="248" t="str">
        <f ca="1">IF(ISERROR($S1533),"",OFFSET('Smelter Reference List'!$I$4,$S1533-4,0))</f>
        <v/>
      </c>
      <c r="K1533" s="245"/>
      <c r="L1533" s="245"/>
      <c r="M1533" s="245"/>
      <c r="N1533" s="245"/>
      <c r="O1533" s="245"/>
      <c r="P1533" s="245"/>
      <c r="Q1533" s="246"/>
      <c r="R1533" s="233"/>
      <c r="S1533" s="234" t="e">
        <f>IF(C1533="",NA(),MATCH($B1533&amp;$C1533,'Smelter Reference List'!$J:$J,0))</f>
        <v>#N/A</v>
      </c>
      <c r="T1533" s="235"/>
      <c r="U1533" s="235">
        <f t="shared" ca="1" si="48"/>
        <v>0</v>
      </c>
      <c r="V1533" s="235"/>
      <c r="W1533" s="235"/>
      <c r="Y1533" s="228" t="str">
        <f t="shared" si="49"/>
        <v/>
      </c>
    </row>
    <row r="1534" spans="1:25" s="228" customFormat="1" ht="20.25">
      <c r="A1534" s="257"/>
      <c r="B1534" s="232" t="str">
        <f>IF(LEN(A1534)=0,"",INDEX('Smelter Reference List'!$A:$A,MATCH($A1534,'Smelter Reference List'!$E:$E,0)))</f>
        <v/>
      </c>
      <c r="C1534" s="297" t="str">
        <f>IF(LEN(A1534)=0,"",INDEX('Smelter Reference List'!$C:$C,MATCH($A1534,'Smelter Reference List'!$E:$E,0)))</f>
        <v/>
      </c>
      <c r="D1534" s="161" t="str">
        <f ca="1">IF(ISERROR($S1534),"",OFFSET('Smelter Reference List'!$C$4,$S1534-4,0)&amp;"")</f>
        <v/>
      </c>
      <c r="E1534" s="161" t="str">
        <f ca="1">IF(ISERROR($S1534),"",OFFSET('Smelter Reference List'!$D$4,$S1534-4,0)&amp;"")</f>
        <v/>
      </c>
      <c r="F1534" s="161" t="str">
        <f ca="1">IF(ISERROR($S1534),"",OFFSET('Smelter Reference List'!$E$4,$S1534-4,0))</f>
        <v/>
      </c>
      <c r="G1534" s="161" t="str">
        <f ca="1">IF(C1534=$U$4,"Enter smelter details", IF(ISERROR($S1534),"",OFFSET('Smelter Reference List'!$F$4,$S1534-4,0)))</f>
        <v/>
      </c>
      <c r="H1534" s="247" t="str">
        <f ca="1">IF(ISERROR($S1534),"",OFFSET('Smelter Reference List'!$G$4,$S1534-4,0))</f>
        <v/>
      </c>
      <c r="I1534" s="248" t="str">
        <f ca="1">IF(ISERROR($S1534),"",OFFSET('Smelter Reference List'!$H$4,$S1534-4,0))</f>
        <v/>
      </c>
      <c r="J1534" s="248" t="str">
        <f ca="1">IF(ISERROR($S1534),"",OFFSET('Smelter Reference List'!$I$4,$S1534-4,0))</f>
        <v/>
      </c>
      <c r="K1534" s="245"/>
      <c r="L1534" s="245"/>
      <c r="M1534" s="245"/>
      <c r="N1534" s="245"/>
      <c r="O1534" s="245"/>
      <c r="P1534" s="245"/>
      <c r="Q1534" s="246"/>
      <c r="R1534" s="233"/>
      <c r="S1534" s="234" t="e">
        <f>IF(C1534="",NA(),MATCH($B1534&amp;$C1534,'Smelter Reference List'!$J:$J,0))</f>
        <v>#N/A</v>
      </c>
      <c r="T1534" s="235"/>
      <c r="U1534" s="235">
        <f t="shared" ca="1" si="48"/>
        <v>0</v>
      </c>
      <c r="V1534" s="235"/>
      <c r="W1534" s="235"/>
      <c r="Y1534" s="228" t="str">
        <f t="shared" si="49"/>
        <v/>
      </c>
    </row>
    <row r="1535" spans="1:25" s="228" customFormat="1" ht="20.25">
      <c r="A1535" s="257"/>
      <c r="B1535" s="232" t="str">
        <f>IF(LEN(A1535)=0,"",INDEX('Smelter Reference List'!$A:$A,MATCH($A1535,'Smelter Reference List'!$E:$E,0)))</f>
        <v/>
      </c>
      <c r="C1535" s="297" t="str">
        <f>IF(LEN(A1535)=0,"",INDEX('Smelter Reference List'!$C:$C,MATCH($A1535,'Smelter Reference List'!$E:$E,0)))</f>
        <v/>
      </c>
      <c r="D1535" s="161" t="str">
        <f ca="1">IF(ISERROR($S1535),"",OFFSET('Smelter Reference List'!$C$4,$S1535-4,0)&amp;"")</f>
        <v/>
      </c>
      <c r="E1535" s="161" t="str">
        <f ca="1">IF(ISERROR($S1535),"",OFFSET('Smelter Reference List'!$D$4,$S1535-4,0)&amp;"")</f>
        <v/>
      </c>
      <c r="F1535" s="161" t="str">
        <f ca="1">IF(ISERROR($S1535),"",OFFSET('Smelter Reference List'!$E$4,$S1535-4,0))</f>
        <v/>
      </c>
      <c r="G1535" s="161" t="str">
        <f ca="1">IF(C1535=$U$4,"Enter smelter details", IF(ISERROR($S1535),"",OFFSET('Smelter Reference List'!$F$4,$S1535-4,0)))</f>
        <v/>
      </c>
      <c r="H1535" s="247" t="str">
        <f ca="1">IF(ISERROR($S1535),"",OFFSET('Smelter Reference List'!$G$4,$S1535-4,0))</f>
        <v/>
      </c>
      <c r="I1535" s="248" t="str">
        <f ca="1">IF(ISERROR($S1535),"",OFFSET('Smelter Reference List'!$H$4,$S1535-4,0))</f>
        <v/>
      </c>
      <c r="J1535" s="248" t="str">
        <f ca="1">IF(ISERROR($S1535),"",OFFSET('Smelter Reference List'!$I$4,$S1535-4,0))</f>
        <v/>
      </c>
      <c r="K1535" s="245"/>
      <c r="L1535" s="245"/>
      <c r="M1535" s="245"/>
      <c r="N1535" s="245"/>
      <c r="O1535" s="245"/>
      <c r="P1535" s="245"/>
      <c r="Q1535" s="246"/>
      <c r="R1535" s="233"/>
      <c r="S1535" s="234" t="e">
        <f>IF(C1535="",NA(),MATCH($B1535&amp;$C1535,'Smelter Reference List'!$J:$J,0))</f>
        <v>#N/A</v>
      </c>
      <c r="T1535" s="235"/>
      <c r="U1535" s="235">
        <f t="shared" ca="1" si="48"/>
        <v>0</v>
      </c>
      <c r="V1535" s="235"/>
      <c r="W1535" s="235"/>
      <c r="Y1535" s="228" t="str">
        <f t="shared" si="49"/>
        <v/>
      </c>
    </row>
    <row r="1536" spans="1:25" s="228" customFormat="1" ht="20.25">
      <c r="A1536" s="257"/>
      <c r="B1536" s="232" t="str">
        <f>IF(LEN(A1536)=0,"",INDEX('Smelter Reference List'!$A:$A,MATCH($A1536,'Smelter Reference List'!$E:$E,0)))</f>
        <v/>
      </c>
      <c r="C1536" s="297" t="str">
        <f>IF(LEN(A1536)=0,"",INDEX('Smelter Reference List'!$C:$C,MATCH($A1536,'Smelter Reference List'!$E:$E,0)))</f>
        <v/>
      </c>
      <c r="D1536" s="161" t="str">
        <f ca="1">IF(ISERROR($S1536),"",OFFSET('Smelter Reference List'!$C$4,$S1536-4,0)&amp;"")</f>
        <v/>
      </c>
      <c r="E1536" s="161" t="str">
        <f ca="1">IF(ISERROR($S1536),"",OFFSET('Smelter Reference List'!$D$4,$S1536-4,0)&amp;"")</f>
        <v/>
      </c>
      <c r="F1536" s="161" t="str">
        <f ca="1">IF(ISERROR($S1536),"",OFFSET('Smelter Reference List'!$E$4,$S1536-4,0))</f>
        <v/>
      </c>
      <c r="G1536" s="161" t="str">
        <f ca="1">IF(C1536=$U$4,"Enter smelter details", IF(ISERROR($S1536),"",OFFSET('Smelter Reference List'!$F$4,$S1536-4,0)))</f>
        <v/>
      </c>
      <c r="H1536" s="247" t="str">
        <f ca="1">IF(ISERROR($S1536),"",OFFSET('Smelter Reference List'!$G$4,$S1536-4,0))</f>
        <v/>
      </c>
      <c r="I1536" s="248" t="str">
        <f ca="1">IF(ISERROR($S1536),"",OFFSET('Smelter Reference List'!$H$4,$S1536-4,0))</f>
        <v/>
      </c>
      <c r="J1536" s="248" t="str">
        <f ca="1">IF(ISERROR($S1536),"",OFFSET('Smelter Reference List'!$I$4,$S1536-4,0))</f>
        <v/>
      </c>
      <c r="K1536" s="245"/>
      <c r="L1536" s="245"/>
      <c r="M1536" s="245"/>
      <c r="N1536" s="245"/>
      <c r="O1536" s="245"/>
      <c r="P1536" s="245"/>
      <c r="Q1536" s="246"/>
      <c r="R1536" s="233"/>
      <c r="S1536" s="234" t="e">
        <f>IF(C1536="",NA(),MATCH($B1536&amp;$C1536,'Smelter Reference List'!$J:$J,0))</f>
        <v>#N/A</v>
      </c>
      <c r="T1536" s="235"/>
      <c r="U1536" s="235">
        <f t="shared" ca="1" si="48"/>
        <v>0</v>
      </c>
      <c r="V1536" s="235"/>
      <c r="W1536" s="235"/>
      <c r="Y1536" s="228" t="str">
        <f t="shared" si="49"/>
        <v/>
      </c>
    </row>
    <row r="1537" spans="1:25" s="228" customFormat="1" ht="20.25">
      <c r="A1537" s="257"/>
      <c r="B1537" s="232" t="str">
        <f>IF(LEN(A1537)=0,"",INDEX('Smelter Reference List'!$A:$A,MATCH($A1537,'Smelter Reference List'!$E:$E,0)))</f>
        <v/>
      </c>
      <c r="C1537" s="297" t="str">
        <f>IF(LEN(A1537)=0,"",INDEX('Smelter Reference List'!$C:$C,MATCH($A1537,'Smelter Reference List'!$E:$E,0)))</f>
        <v/>
      </c>
      <c r="D1537" s="161" t="str">
        <f ca="1">IF(ISERROR($S1537),"",OFFSET('Smelter Reference List'!$C$4,$S1537-4,0)&amp;"")</f>
        <v/>
      </c>
      <c r="E1537" s="161" t="str">
        <f ca="1">IF(ISERROR($S1537),"",OFFSET('Smelter Reference List'!$D$4,$S1537-4,0)&amp;"")</f>
        <v/>
      </c>
      <c r="F1537" s="161" t="str">
        <f ca="1">IF(ISERROR($S1537),"",OFFSET('Smelter Reference List'!$E$4,$S1537-4,0))</f>
        <v/>
      </c>
      <c r="G1537" s="161" t="str">
        <f ca="1">IF(C1537=$U$4,"Enter smelter details", IF(ISERROR($S1537),"",OFFSET('Smelter Reference List'!$F$4,$S1537-4,0)))</f>
        <v/>
      </c>
      <c r="H1537" s="247" t="str">
        <f ca="1">IF(ISERROR($S1537),"",OFFSET('Smelter Reference List'!$G$4,$S1537-4,0))</f>
        <v/>
      </c>
      <c r="I1537" s="248" t="str">
        <f ca="1">IF(ISERROR($S1537),"",OFFSET('Smelter Reference List'!$H$4,$S1537-4,0))</f>
        <v/>
      </c>
      <c r="J1537" s="248" t="str">
        <f ca="1">IF(ISERROR($S1537),"",OFFSET('Smelter Reference List'!$I$4,$S1537-4,0))</f>
        <v/>
      </c>
      <c r="K1537" s="245"/>
      <c r="L1537" s="245"/>
      <c r="M1537" s="245"/>
      <c r="N1537" s="245"/>
      <c r="O1537" s="245"/>
      <c r="P1537" s="245"/>
      <c r="Q1537" s="246"/>
      <c r="R1537" s="233"/>
      <c r="S1537" s="234" t="e">
        <f>IF(C1537="",NA(),MATCH($B1537&amp;$C1537,'Smelter Reference List'!$J:$J,0))</f>
        <v>#N/A</v>
      </c>
      <c r="T1537" s="235"/>
      <c r="U1537" s="235">
        <f t="shared" ca="1" si="48"/>
        <v>0</v>
      </c>
      <c r="V1537" s="235"/>
      <c r="W1537" s="235"/>
      <c r="Y1537" s="228" t="str">
        <f t="shared" si="49"/>
        <v/>
      </c>
    </row>
    <row r="1538" spans="1:25" s="228" customFormat="1" ht="20.25">
      <c r="A1538" s="257"/>
      <c r="B1538" s="232" t="str">
        <f>IF(LEN(A1538)=0,"",INDEX('Smelter Reference List'!$A:$A,MATCH($A1538,'Smelter Reference List'!$E:$E,0)))</f>
        <v/>
      </c>
      <c r="C1538" s="297" t="str">
        <f>IF(LEN(A1538)=0,"",INDEX('Smelter Reference List'!$C:$C,MATCH($A1538,'Smelter Reference List'!$E:$E,0)))</f>
        <v/>
      </c>
      <c r="D1538" s="161" t="str">
        <f ca="1">IF(ISERROR($S1538),"",OFFSET('Smelter Reference List'!$C$4,$S1538-4,0)&amp;"")</f>
        <v/>
      </c>
      <c r="E1538" s="161" t="str">
        <f ca="1">IF(ISERROR($S1538),"",OFFSET('Smelter Reference List'!$D$4,$S1538-4,0)&amp;"")</f>
        <v/>
      </c>
      <c r="F1538" s="161" t="str">
        <f ca="1">IF(ISERROR($S1538),"",OFFSET('Smelter Reference List'!$E$4,$S1538-4,0))</f>
        <v/>
      </c>
      <c r="G1538" s="161" t="str">
        <f ca="1">IF(C1538=$U$4,"Enter smelter details", IF(ISERROR($S1538),"",OFFSET('Smelter Reference List'!$F$4,$S1538-4,0)))</f>
        <v/>
      </c>
      <c r="H1538" s="247" t="str">
        <f ca="1">IF(ISERROR($S1538),"",OFFSET('Smelter Reference List'!$G$4,$S1538-4,0))</f>
        <v/>
      </c>
      <c r="I1538" s="248" t="str">
        <f ca="1">IF(ISERROR($S1538),"",OFFSET('Smelter Reference List'!$H$4,$S1538-4,0))</f>
        <v/>
      </c>
      <c r="J1538" s="248" t="str">
        <f ca="1">IF(ISERROR($S1538),"",OFFSET('Smelter Reference List'!$I$4,$S1538-4,0))</f>
        <v/>
      </c>
      <c r="K1538" s="245"/>
      <c r="L1538" s="245"/>
      <c r="M1538" s="245"/>
      <c r="N1538" s="245"/>
      <c r="O1538" s="245"/>
      <c r="P1538" s="245"/>
      <c r="Q1538" s="246"/>
      <c r="R1538" s="233"/>
      <c r="S1538" s="234" t="e">
        <f>IF(C1538="",NA(),MATCH($B1538&amp;$C1538,'Smelter Reference List'!$J:$J,0))</f>
        <v>#N/A</v>
      </c>
      <c r="T1538" s="235"/>
      <c r="U1538" s="235">
        <f t="shared" ca="1" si="48"/>
        <v>0</v>
      </c>
      <c r="V1538" s="235"/>
      <c r="W1538" s="235"/>
      <c r="Y1538" s="228" t="str">
        <f t="shared" si="49"/>
        <v/>
      </c>
    </row>
    <row r="1539" spans="1:25" s="228" customFormat="1" ht="20.25">
      <c r="A1539" s="257"/>
      <c r="B1539" s="232" t="str">
        <f>IF(LEN(A1539)=0,"",INDEX('Smelter Reference List'!$A:$A,MATCH($A1539,'Smelter Reference List'!$E:$E,0)))</f>
        <v/>
      </c>
      <c r="C1539" s="297" t="str">
        <f>IF(LEN(A1539)=0,"",INDEX('Smelter Reference List'!$C:$C,MATCH($A1539,'Smelter Reference List'!$E:$E,0)))</f>
        <v/>
      </c>
      <c r="D1539" s="161" t="str">
        <f ca="1">IF(ISERROR($S1539),"",OFFSET('Smelter Reference List'!$C$4,$S1539-4,0)&amp;"")</f>
        <v/>
      </c>
      <c r="E1539" s="161" t="str">
        <f ca="1">IF(ISERROR($S1539),"",OFFSET('Smelter Reference List'!$D$4,$S1539-4,0)&amp;"")</f>
        <v/>
      </c>
      <c r="F1539" s="161" t="str">
        <f ca="1">IF(ISERROR($S1539),"",OFFSET('Smelter Reference List'!$E$4,$S1539-4,0))</f>
        <v/>
      </c>
      <c r="G1539" s="161" t="str">
        <f ca="1">IF(C1539=$U$4,"Enter smelter details", IF(ISERROR($S1539),"",OFFSET('Smelter Reference List'!$F$4,$S1539-4,0)))</f>
        <v/>
      </c>
      <c r="H1539" s="247" t="str">
        <f ca="1">IF(ISERROR($S1539),"",OFFSET('Smelter Reference List'!$G$4,$S1539-4,0))</f>
        <v/>
      </c>
      <c r="I1539" s="248" t="str">
        <f ca="1">IF(ISERROR($S1539),"",OFFSET('Smelter Reference List'!$H$4,$S1539-4,0))</f>
        <v/>
      </c>
      <c r="J1539" s="248" t="str">
        <f ca="1">IF(ISERROR($S1539),"",OFFSET('Smelter Reference List'!$I$4,$S1539-4,0))</f>
        <v/>
      </c>
      <c r="K1539" s="245"/>
      <c r="L1539" s="245"/>
      <c r="M1539" s="245"/>
      <c r="N1539" s="245"/>
      <c r="O1539" s="245"/>
      <c r="P1539" s="245"/>
      <c r="Q1539" s="246"/>
      <c r="R1539" s="233"/>
      <c r="S1539" s="234" t="e">
        <f>IF(C1539="",NA(),MATCH($B1539&amp;$C1539,'Smelter Reference List'!$J:$J,0))</f>
        <v>#N/A</v>
      </c>
      <c r="T1539" s="235"/>
      <c r="U1539" s="235">
        <f t="shared" ca="1" si="48"/>
        <v>0</v>
      </c>
      <c r="V1539" s="235"/>
      <c r="W1539" s="235"/>
      <c r="Y1539" s="228" t="str">
        <f t="shared" si="49"/>
        <v/>
      </c>
    </row>
    <row r="1540" spans="1:25" s="228" customFormat="1" ht="20.25">
      <c r="A1540" s="257"/>
      <c r="B1540" s="232" t="str">
        <f>IF(LEN(A1540)=0,"",INDEX('Smelter Reference List'!$A:$A,MATCH($A1540,'Smelter Reference List'!$E:$E,0)))</f>
        <v/>
      </c>
      <c r="C1540" s="297" t="str">
        <f>IF(LEN(A1540)=0,"",INDEX('Smelter Reference List'!$C:$C,MATCH($A1540,'Smelter Reference List'!$E:$E,0)))</f>
        <v/>
      </c>
      <c r="D1540" s="161" t="str">
        <f ca="1">IF(ISERROR($S1540),"",OFFSET('Smelter Reference List'!$C$4,$S1540-4,0)&amp;"")</f>
        <v/>
      </c>
      <c r="E1540" s="161" t="str">
        <f ca="1">IF(ISERROR($S1540),"",OFFSET('Smelter Reference List'!$D$4,$S1540-4,0)&amp;"")</f>
        <v/>
      </c>
      <c r="F1540" s="161" t="str">
        <f ca="1">IF(ISERROR($S1540),"",OFFSET('Smelter Reference List'!$E$4,$S1540-4,0))</f>
        <v/>
      </c>
      <c r="G1540" s="161" t="str">
        <f ca="1">IF(C1540=$U$4,"Enter smelter details", IF(ISERROR($S1540),"",OFFSET('Smelter Reference List'!$F$4,$S1540-4,0)))</f>
        <v/>
      </c>
      <c r="H1540" s="247" t="str">
        <f ca="1">IF(ISERROR($S1540),"",OFFSET('Smelter Reference List'!$G$4,$S1540-4,0))</f>
        <v/>
      </c>
      <c r="I1540" s="248" t="str">
        <f ca="1">IF(ISERROR($S1540),"",OFFSET('Smelter Reference List'!$H$4,$S1540-4,0))</f>
        <v/>
      </c>
      <c r="J1540" s="248" t="str">
        <f ca="1">IF(ISERROR($S1540),"",OFFSET('Smelter Reference List'!$I$4,$S1540-4,0))</f>
        <v/>
      </c>
      <c r="K1540" s="245"/>
      <c r="L1540" s="245"/>
      <c r="M1540" s="245"/>
      <c r="N1540" s="245"/>
      <c r="O1540" s="245"/>
      <c r="P1540" s="245"/>
      <c r="Q1540" s="246"/>
      <c r="R1540" s="233"/>
      <c r="S1540" s="234" t="e">
        <f>IF(C1540="",NA(),MATCH($B1540&amp;$C1540,'Smelter Reference List'!$J:$J,0))</f>
        <v>#N/A</v>
      </c>
      <c r="T1540" s="235"/>
      <c r="U1540" s="235">
        <f t="shared" ca="1" si="48"/>
        <v>0</v>
      </c>
      <c r="V1540" s="235"/>
      <c r="W1540" s="235"/>
      <c r="Y1540" s="228" t="str">
        <f t="shared" si="49"/>
        <v/>
      </c>
    </row>
    <row r="1541" spans="1:25" s="228" customFormat="1" ht="20.25">
      <c r="A1541" s="257"/>
      <c r="B1541" s="232" t="str">
        <f>IF(LEN(A1541)=0,"",INDEX('Smelter Reference List'!$A:$A,MATCH($A1541,'Smelter Reference List'!$E:$E,0)))</f>
        <v/>
      </c>
      <c r="C1541" s="297" t="str">
        <f>IF(LEN(A1541)=0,"",INDEX('Smelter Reference List'!$C:$C,MATCH($A1541,'Smelter Reference List'!$E:$E,0)))</f>
        <v/>
      </c>
      <c r="D1541" s="161" t="str">
        <f ca="1">IF(ISERROR($S1541),"",OFFSET('Smelter Reference List'!$C$4,$S1541-4,0)&amp;"")</f>
        <v/>
      </c>
      <c r="E1541" s="161" t="str">
        <f ca="1">IF(ISERROR($S1541),"",OFFSET('Smelter Reference List'!$D$4,$S1541-4,0)&amp;"")</f>
        <v/>
      </c>
      <c r="F1541" s="161" t="str">
        <f ca="1">IF(ISERROR($S1541),"",OFFSET('Smelter Reference List'!$E$4,$S1541-4,0))</f>
        <v/>
      </c>
      <c r="G1541" s="161" t="str">
        <f ca="1">IF(C1541=$U$4,"Enter smelter details", IF(ISERROR($S1541),"",OFFSET('Smelter Reference List'!$F$4,$S1541-4,0)))</f>
        <v/>
      </c>
      <c r="H1541" s="247" t="str">
        <f ca="1">IF(ISERROR($S1541),"",OFFSET('Smelter Reference List'!$G$4,$S1541-4,0))</f>
        <v/>
      </c>
      <c r="I1541" s="248" t="str">
        <f ca="1">IF(ISERROR($S1541),"",OFFSET('Smelter Reference List'!$H$4,$S1541-4,0))</f>
        <v/>
      </c>
      <c r="J1541" s="248" t="str">
        <f ca="1">IF(ISERROR($S1541),"",OFFSET('Smelter Reference List'!$I$4,$S1541-4,0))</f>
        <v/>
      </c>
      <c r="K1541" s="245"/>
      <c r="L1541" s="245"/>
      <c r="M1541" s="245"/>
      <c r="N1541" s="245"/>
      <c r="O1541" s="245"/>
      <c r="P1541" s="245"/>
      <c r="Q1541" s="246"/>
      <c r="R1541" s="233"/>
      <c r="S1541" s="234" t="e">
        <f>IF(C1541="",NA(),MATCH($B1541&amp;$C1541,'Smelter Reference List'!$J:$J,0))</f>
        <v>#N/A</v>
      </c>
      <c r="T1541" s="235"/>
      <c r="U1541" s="235">
        <f t="shared" ca="1" si="48"/>
        <v>0</v>
      </c>
      <c r="V1541" s="235"/>
      <c r="W1541" s="235"/>
      <c r="Y1541" s="228" t="str">
        <f t="shared" si="49"/>
        <v/>
      </c>
    </row>
    <row r="1542" spans="1:25" s="228" customFormat="1" ht="20.25">
      <c r="A1542" s="257"/>
      <c r="B1542" s="232" t="str">
        <f>IF(LEN(A1542)=0,"",INDEX('Smelter Reference List'!$A:$A,MATCH($A1542,'Smelter Reference List'!$E:$E,0)))</f>
        <v/>
      </c>
      <c r="C1542" s="297" t="str">
        <f>IF(LEN(A1542)=0,"",INDEX('Smelter Reference List'!$C:$C,MATCH($A1542,'Smelter Reference List'!$E:$E,0)))</f>
        <v/>
      </c>
      <c r="D1542" s="161" t="str">
        <f ca="1">IF(ISERROR($S1542),"",OFFSET('Smelter Reference List'!$C$4,$S1542-4,0)&amp;"")</f>
        <v/>
      </c>
      <c r="E1542" s="161" t="str">
        <f ca="1">IF(ISERROR($S1542),"",OFFSET('Smelter Reference List'!$D$4,$S1542-4,0)&amp;"")</f>
        <v/>
      </c>
      <c r="F1542" s="161" t="str">
        <f ca="1">IF(ISERROR($S1542),"",OFFSET('Smelter Reference List'!$E$4,$S1542-4,0))</f>
        <v/>
      </c>
      <c r="G1542" s="161" t="str">
        <f ca="1">IF(C1542=$U$4,"Enter smelter details", IF(ISERROR($S1542),"",OFFSET('Smelter Reference List'!$F$4,$S1542-4,0)))</f>
        <v/>
      </c>
      <c r="H1542" s="247" t="str">
        <f ca="1">IF(ISERROR($S1542),"",OFFSET('Smelter Reference List'!$G$4,$S1542-4,0))</f>
        <v/>
      </c>
      <c r="I1542" s="248" t="str">
        <f ca="1">IF(ISERROR($S1542),"",OFFSET('Smelter Reference List'!$H$4,$S1542-4,0))</f>
        <v/>
      </c>
      <c r="J1542" s="248" t="str">
        <f ca="1">IF(ISERROR($S1542),"",OFFSET('Smelter Reference List'!$I$4,$S1542-4,0))</f>
        <v/>
      </c>
      <c r="K1542" s="245"/>
      <c r="L1542" s="245"/>
      <c r="M1542" s="245"/>
      <c r="N1542" s="245"/>
      <c r="O1542" s="245"/>
      <c r="P1542" s="245"/>
      <c r="Q1542" s="246"/>
      <c r="R1542" s="233"/>
      <c r="S1542" s="234" t="e">
        <f>IF(C1542="",NA(),MATCH($B1542&amp;$C1542,'Smelter Reference List'!$J:$J,0))</f>
        <v>#N/A</v>
      </c>
      <c r="T1542" s="235"/>
      <c r="U1542" s="235">
        <f t="shared" ca="1" si="48"/>
        <v>0</v>
      </c>
      <c r="V1542" s="235"/>
      <c r="W1542" s="235"/>
      <c r="Y1542" s="228" t="str">
        <f t="shared" si="49"/>
        <v/>
      </c>
    </row>
    <row r="1543" spans="1:25" s="228" customFormat="1" ht="20.25">
      <c r="A1543" s="257"/>
      <c r="B1543" s="232" t="str">
        <f>IF(LEN(A1543)=0,"",INDEX('Smelter Reference List'!$A:$A,MATCH($A1543,'Smelter Reference List'!$E:$E,0)))</f>
        <v/>
      </c>
      <c r="C1543" s="297" t="str">
        <f>IF(LEN(A1543)=0,"",INDEX('Smelter Reference List'!$C:$C,MATCH($A1543,'Smelter Reference List'!$E:$E,0)))</f>
        <v/>
      </c>
      <c r="D1543" s="161" t="str">
        <f ca="1">IF(ISERROR($S1543),"",OFFSET('Smelter Reference List'!$C$4,$S1543-4,0)&amp;"")</f>
        <v/>
      </c>
      <c r="E1543" s="161" t="str">
        <f ca="1">IF(ISERROR($S1543),"",OFFSET('Smelter Reference List'!$D$4,$S1543-4,0)&amp;"")</f>
        <v/>
      </c>
      <c r="F1543" s="161" t="str">
        <f ca="1">IF(ISERROR($S1543),"",OFFSET('Smelter Reference List'!$E$4,$S1543-4,0))</f>
        <v/>
      </c>
      <c r="G1543" s="161" t="str">
        <f ca="1">IF(C1543=$U$4,"Enter smelter details", IF(ISERROR($S1543),"",OFFSET('Smelter Reference List'!$F$4,$S1543-4,0)))</f>
        <v/>
      </c>
      <c r="H1543" s="247" t="str">
        <f ca="1">IF(ISERROR($S1543),"",OFFSET('Smelter Reference List'!$G$4,$S1543-4,0))</f>
        <v/>
      </c>
      <c r="I1543" s="248" t="str">
        <f ca="1">IF(ISERROR($S1543),"",OFFSET('Smelter Reference List'!$H$4,$S1543-4,0))</f>
        <v/>
      </c>
      <c r="J1543" s="248" t="str">
        <f ca="1">IF(ISERROR($S1543),"",OFFSET('Smelter Reference List'!$I$4,$S1543-4,0))</f>
        <v/>
      </c>
      <c r="K1543" s="245"/>
      <c r="L1543" s="245"/>
      <c r="M1543" s="245"/>
      <c r="N1543" s="245"/>
      <c r="O1543" s="245"/>
      <c r="P1543" s="245"/>
      <c r="Q1543" s="246"/>
      <c r="R1543" s="233"/>
      <c r="S1543" s="234" t="e">
        <f>IF(C1543="",NA(),MATCH($B1543&amp;$C1543,'Smelter Reference List'!$J:$J,0))</f>
        <v>#N/A</v>
      </c>
      <c r="T1543" s="235"/>
      <c r="U1543" s="235">
        <f t="shared" ca="1" si="48"/>
        <v>0</v>
      </c>
      <c r="V1543" s="235"/>
      <c r="W1543" s="235"/>
      <c r="Y1543" s="228" t="str">
        <f t="shared" si="49"/>
        <v/>
      </c>
    </row>
    <row r="1544" spans="1:25" s="228" customFormat="1" ht="20.25">
      <c r="A1544" s="257"/>
      <c r="B1544" s="232" t="str">
        <f>IF(LEN(A1544)=0,"",INDEX('Smelter Reference List'!$A:$A,MATCH($A1544,'Smelter Reference List'!$E:$E,0)))</f>
        <v/>
      </c>
      <c r="C1544" s="297" t="str">
        <f>IF(LEN(A1544)=0,"",INDEX('Smelter Reference List'!$C:$C,MATCH($A1544,'Smelter Reference List'!$E:$E,0)))</f>
        <v/>
      </c>
      <c r="D1544" s="161" t="str">
        <f ca="1">IF(ISERROR($S1544),"",OFFSET('Smelter Reference List'!$C$4,$S1544-4,0)&amp;"")</f>
        <v/>
      </c>
      <c r="E1544" s="161" t="str">
        <f ca="1">IF(ISERROR($S1544),"",OFFSET('Smelter Reference List'!$D$4,$S1544-4,0)&amp;"")</f>
        <v/>
      </c>
      <c r="F1544" s="161" t="str">
        <f ca="1">IF(ISERROR($S1544),"",OFFSET('Smelter Reference List'!$E$4,$S1544-4,0))</f>
        <v/>
      </c>
      <c r="G1544" s="161" t="str">
        <f ca="1">IF(C1544=$U$4,"Enter smelter details", IF(ISERROR($S1544),"",OFFSET('Smelter Reference List'!$F$4,$S1544-4,0)))</f>
        <v/>
      </c>
      <c r="H1544" s="247" t="str">
        <f ca="1">IF(ISERROR($S1544),"",OFFSET('Smelter Reference List'!$G$4,$S1544-4,0))</f>
        <v/>
      </c>
      <c r="I1544" s="248" t="str">
        <f ca="1">IF(ISERROR($S1544),"",OFFSET('Smelter Reference List'!$H$4,$S1544-4,0))</f>
        <v/>
      </c>
      <c r="J1544" s="248" t="str">
        <f ca="1">IF(ISERROR($S1544),"",OFFSET('Smelter Reference List'!$I$4,$S1544-4,0))</f>
        <v/>
      </c>
      <c r="K1544" s="245"/>
      <c r="L1544" s="245"/>
      <c r="M1544" s="245"/>
      <c r="N1544" s="245"/>
      <c r="O1544" s="245"/>
      <c r="P1544" s="245"/>
      <c r="Q1544" s="246"/>
      <c r="R1544" s="233"/>
      <c r="S1544" s="234" t="e">
        <f>IF(C1544="",NA(),MATCH($B1544&amp;$C1544,'Smelter Reference List'!$J:$J,0))</f>
        <v>#N/A</v>
      </c>
      <c r="T1544" s="235"/>
      <c r="U1544" s="235">
        <f t="shared" ca="1" si="48"/>
        <v>0</v>
      </c>
      <c r="V1544" s="235"/>
      <c r="W1544" s="235"/>
      <c r="Y1544" s="228" t="str">
        <f t="shared" si="49"/>
        <v/>
      </c>
    </row>
    <row r="1545" spans="1:25" s="228" customFormat="1" ht="20.25">
      <c r="A1545" s="257"/>
      <c r="B1545" s="232" t="str">
        <f>IF(LEN(A1545)=0,"",INDEX('Smelter Reference List'!$A:$A,MATCH($A1545,'Smelter Reference List'!$E:$E,0)))</f>
        <v/>
      </c>
      <c r="C1545" s="297" t="str">
        <f>IF(LEN(A1545)=0,"",INDEX('Smelter Reference List'!$C:$C,MATCH($A1545,'Smelter Reference List'!$E:$E,0)))</f>
        <v/>
      </c>
      <c r="D1545" s="161" t="str">
        <f ca="1">IF(ISERROR($S1545),"",OFFSET('Smelter Reference List'!$C$4,$S1545-4,0)&amp;"")</f>
        <v/>
      </c>
      <c r="E1545" s="161" t="str">
        <f ca="1">IF(ISERROR($S1545),"",OFFSET('Smelter Reference List'!$D$4,$S1545-4,0)&amp;"")</f>
        <v/>
      </c>
      <c r="F1545" s="161" t="str">
        <f ca="1">IF(ISERROR($S1545),"",OFFSET('Smelter Reference List'!$E$4,$S1545-4,0))</f>
        <v/>
      </c>
      <c r="G1545" s="161" t="str">
        <f ca="1">IF(C1545=$U$4,"Enter smelter details", IF(ISERROR($S1545),"",OFFSET('Smelter Reference List'!$F$4,$S1545-4,0)))</f>
        <v/>
      </c>
      <c r="H1545" s="247" t="str">
        <f ca="1">IF(ISERROR($S1545),"",OFFSET('Smelter Reference List'!$G$4,$S1545-4,0))</f>
        <v/>
      </c>
      <c r="I1545" s="248" t="str">
        <f ca="1">IF(ISERROR($S1545),"",OFFSET('Smelter Reference List'!$H$4,$S1545-4,0))</f>
        <v/>
      </c>
      <c r="J1545" s="248" t="str">
        <f ca="1">IF(ISERROR($S1545),"",OFFSET('Smelter Reference List'!$I$4,$S1545-4,0))</f>
        <v/>
      </c>
      <c r="K1545" s="245"/>
      <c r="L1545" s="245"/>
      <c r="M1545" s="245"/>
      <c r="N1545" s="245"/>
      <c r="O1545" s="245"/>
      <c r="P1545" s="245"/>
      <c r="Q1545" s="246"/>
      <c r="R1545" s="233"/>
      <c r="S1545" s="234" t="e">
        <f>IF(C1545="",NA(),MATCH($B1545&amp;$C1545,'Smelter Reference List'!$J:$J,0))</f>
        <v>#N/A</v>
      </c>
      <c r="T1545" s="235"/>
      <c r="U1545" s="235">
        <f t="shared" ca="1" si="48"/>
        <v>0</v>
      </c>
      <c r="V1545" s="235"/>
      <c r="W1545" s="235"/>
      <c r="Y1545" s="228" t="str">
        <f t="shared" si="49"/>
        <v/>
      </c>
    </row>
    <row r="1546" spans="1:25" s="228" customFormat="1" ht="20.25">
      <c r="A1546" s="257"/>
      <c r="B1546" s="232" t="str">
        <f>IF(LEN(A1546)=0,"",INDEX('Smelter Reference List'!$A:$A,MATCH($A1546,'Smelter Reference List'!$E:$E,0)))</f>
        <v/>
      </c>
      <c r="C1546" s="297" t="str">
        <f>IF(LEN(A1546)=0,"",INDEX('Smelter Reference List'!$C:$C,MATCH($A1546,'Smelter Reference List'!$E:$E,0)))</f>
        <v/>
      </c>
      <c r="D1546" s="161" t="str">
        <f ca="1">IF(ISERROR($S1546),"",OFFSET('Smelter Reference List'!$C$4,$S1546-4,0)&amp;"")</f>
        <v/>
      </c>
      <c r="E1546" s="161" t="str">
        <f ca="1">IF(ISERROR($S1546),"",OFFSET('Smelter Reference List'!$D$4,$S1546-4,0)&amp;"")</f>
        <v/>
      </c>
      <c r="F1546" s="161" t="str">
        <f ca="1">IF(ISERROR($S1546),"",OFFSET('Smelter Reference List'!$E$4,$S1546-4,0))</f>
        <v/>
      </c>
      <c r="G1546" s="161" t="str">
        <f ca="1">IF(C1546=$U$4,"Enter smelter details", IF(ISERROR($S1546),"",OFFSET('Smelter Reference List'!$F$4,$S1546-4,0)))</f>
        <v/>
      </c>
      <c r="H1546" s="247" t="str">
        <f ca="1">IF(ISERROR($S1546),"",OFFSET('Smelter Reference List'!$G$4,$S1546-4,0))</f>
        <v/>
      </c>
      <c r="I1546" s="248" t="str">
        <f ca="1">IF(ISERROR($S1546),"",OFFSET('Smelter Reference List'!$H$4,$S1546-4,0))</f>
        <v/>
      </c>
      <c r="J1546" s="248" t="str">
        <f ca="1">IF(ISERROR($S1546),"",OFFSET('Smelter Reference List'!$I$4,$S1546-4,0))</f>
        <v/>
      </c>
      <c r="K1546" s="245"/>
      <c r="L1546" s="245"/>
      <c r="M1546" s="245"/>
      <c r="N1546" s="245"/>
      <c r="O1546" s="245"/>
      <c r="P1546" s="245"/>
      <c r="Q1546" s="246"/>
      <c r="R1546" s="233"/>
      <c r="S1546" s="234" t="e">
        <f>IF(C1546="",NA(),MATCH($B1546&amp;$C1546,'Smelter Reference List'!$J:$J,0))</f>
        <v>#N/A</v>
      </c>
      <c r="T1546" s="235"/>
      <c r="U1546" s="235">
        <f t="shared" ca="1" si="48"/>
        <v>0</v>
      </c>
      <c r="V1546" s="235"/>
      <c r="W1546" s="235"/>
      <c r="Y1546" s="228" t="str">
        <f t="shared" si="49"/>
        <v/>
      </c>
    </row>
    <row r="1547" spans="1:25" s="228" customFormat="1" ht="20.25">
      <c r="A1547" s="257"/>
      <c r="B1547" s="232" t="str">
        <f>IF(LEN(A1547)=0,"",INDEX('Smelter Reference List'!$A:$A,MATCH($A1547,'Smelter Reference List'!$E:$E,0)))</f>
        <v/>
      </c>
      <c r="C1547" s="297" t="str">
        <f>IF(LEN(A1547)=0,"",INDEX('Smelter Reference List'!$C:$C,MATCH($A1547,'Smelter Reference List'!$E:$E,0)))</f>
        <v/>
      </c>
      <c r="D1547" s="161" t="str">
        <f ca="1">IF(ISERROR($S1547),"",OFFSET('Smelter Reference List'!$C$4,$S1547-4,0)&amp;"")</f>
        <v/>
      </c>
      <c r="E1547" s="161" t="str">
        <f ca="1">IF(ISERROR($S1547),"",OFFSET('Smelter Reference List'!$D$4,$S1547-4,0)&amp;"")</f>
        <v/>
      </c>
      <c r="F1547" s="161" t="str">
        <f ca="1">IF(ISERROR($S1547),"",OFFSET('Smelter Reference List'!$E$4,$S1547-4,0))</f>
        <v/>
      </c>
      <c r="G1547" s="161" t="str">
        <f ca="1">IF(C1547=$U$4,"Enter smelter details", IF(ISERROR($S1547),"",OFFSET('Smelter Reference List'!$F$4,$S1547-4,0)))</f>
        <v/>
      </c>
      <c r="H1547" s="247" t="str">
        <f ca="1">IF(ISERROR($S1547),"",OFFSET('Smelter Reference List'!$G$4,$S1547-4,0))</f>
        <v/>
      </c>
      <c r="I1547" s="248" t="str">
        <f ca="1">IF(ISERROR($S1547),"",OFFSET('Smelter Reference List'!$H$4,$S1547-4,0))</f>
        <v/>
      </c>
      <c r="J1547" s="248" t="str">
        <f ca="1">IF(ISERROR($S1547),"",OFFSET('Smelter Reference List'!$I$4,$S1547-4,0))</f>
        <v/>
      </c>
      <c r="K1547" s="245"/>
      <c r="L1547" s="245"/>
      <c r="M1547" s="245"/>
      <c r="N1547" s="245"/>
      <c r="O1547" s="245"/>
      <c r="P1547" s="245"/>
      <c r="Q1547" s="246"/>
      <c r="R1547" s="233"/>
      <c r="S1547" s="234" t="e">
        <f>IF(C1547="",NA(),MATCH($B1547&amp;$C1547,'Smelter Reference List'!$J:$J,0))</f>
        <v>#N/A</v>
      </c>
      <c r="T1547" s="235"/>
      <c r="U1547" s="235">
        <f t="shared" ca="1" si="48"/>
        <v>0</v>
      </c>
      <c r="V1547" s="235"/>
      <c r="W1547" s="235"/>
      <c r="Y1547" s="228" t="str">
        <f t="shared" si="49"/>
        <v/>
      </c>
    </row>
    <row r="1548" spans="1:25" s="228" customFormat="1" ht="20.25">
      <c r="A1548" s="257"/>
      <c r="B1548" s="232" t="str">
        <f>IF(LEN(A1548)=0,"",INDEX('Smelter Reference List'!$A:$A,MATCH($A1548,'Smelter Reference List'!$E:$E,0)))</f>
        <v/>
      </c>
      <c r="C1548" s="297" t="str">
        <f>IF(LEN(A1548)=0,"",INDEX('Smelter Reference List'!$C:$C,MATCH($A1548,'Smelter Reference List'!$E:$E,0)))</f>
        <v/>
      </c>
      <c r="D1548" s="161" t="str">
        <f ca="1">IF(ISERROR($S1548),"",OFFSET('Smelter Reference List'!$C$4,$S1548-4,0)&amp;"")</f>
        <v/>
      </c>
      <c r="E1548" s="161" t="str">
        <f ca="1">IF(ISERROR($S1548),"",OFFSET('Smelter Reference List'!$D$4,$S1548-4,0)&amp;"")</f>
        <v/>
      </c>
      <c r="F1548" s="161" t="str">
        <f ca="1">IF(ISERROR($S1548),"",OFFSET('Smelter Reference List'!$E$4,$S1548-4,0))</f>
        <v/>
      </c>
      <c r="G1548" s="161" t="str">
        <f ca="1">IF(C1548=$U$4,"Enter smelter details", IF(ISERROR($S1548),"",OFFSET('Smelter Reference List'!$F$4,$S1548-4,0)))</f>
        <v/>
      </c>
      <c r="H1548" s="247" t="str">
        <f ca="1">IF(ISERROR($S1548),"",OFFSET('Smelter Reference List'!$G$4,$S1548-4,0))</f>
        <v/>
      </c>
      <c r="I1548" s="248" t="str">
        <f ca="1">IF(ISERROR($S1548),"",OFFSET('Smelter Reference List'!$H$4,$S1548-4,0))</f>
        <v/>
      </c>
      <c r="J1548" s="248" t="str">
        <f ca="1">IF(ISERROR($S1548),"",OFFSET('Smelter Reference List'!$I$4,$S1548-4,0))</f>
        <v/>
      </c>
      <c r="K1548" s="245"/>
      <c r="L1548" s="245"/>
      <c r="M1548" s="245"/>
      <c r="N1548" s="245"/>
      <c r="O1548" s="245"/>
      <c r="P1548" s="245"/>
      <c r="Q1548" s="246"/>
      <c r="R1548" s="233"/>
      <c r="S1548" s="234" t="e">
        <f>IF(C1548="",NA(),MATCH($B1548&amp;$C1548,'Smelter Reference List'!$J:$J,0))</f>
        <v>#N/A</v>
      </c>
      <c r="T1548" s="235"/>
      <c r="U1548" s="235">
        <f t="shared" ca="1" si="48"/>
        <v>0</v>
      </c>
      <c r="V1548" s="235"/>
      <c r="W1548" s="235"/>
      <c r="Y1548" s="228" t="str">
        <f t="shared" si="49"/>
        <v/>
      </c>
    </row>
    <row r="1549" spans="1:25" s="228" customFormat="1" ht="20.25">
      <c r="A1549" s="257"/>
      <c r="B1549" s="232" t="str">
        <f>IF(LEN(A1549)=0,"",INDEX('Smelter Reference List'!$A:$A,MATCH($A1549,'Smelter Reference List'!$E:$E,0)))</f>
        <v/>
      </c>
      <c r="C1549" s="297" t="str">
        <f>IF(LEN(A1549)=0,"",INDEX('Smelter Reference List'!$C:$C,MATCH($A1549,'Smelter Reference List'!$E:$E,0)))</f>
        <v/>
      </c>
      <c r="D1549" s="161" t="str">
        <f ca="1">IF(ISERROR($S1549),"",OFFSET('Smelter Reference List'!$C$4,$S1549-4,0)&amp;"")</f>
        <v/>
      </c>
      <c r="E1549" s="161" t="str">
        <f ca="1">IF(ISERROR($S1549),"",OFFSET('Smelter Reference List'!$D$4,$S1549-4,0)&amp;"")</f>
        <v/>
      </c>
      <c r="F1549" s="161" t="str">
        <f ca="1">IF(ISERROR($S1549),"",OFFSET('Smelter Reference List'!$E$4,$S1549-4,0))</f>
        <v/>
      </c>
      <c r="G1549" s="161" t="str">
        <f ca="1">IF(C1549=$U$4,"Enter smelter details", IF(ISERROR($S1549),"",OFFSET('Smelter Reference List'!$F$4,$S1549-4,0)))</f>
        <v/>
      </c>
      <c r="H1549" s="247" t="str">
        <f ca="1">IF(ISERROR($S1549),"",OFFSET('Smelter Reference List'!$G$4,$S1549-4,0))</f>
        <v/>
      </c>
      <c r="I1549" s="248" t="str">
        <f ca="1">IF(ISERROR($S1549),"",OFFSET('Smelter Reference List'!$H$4,$S1549-4,0))</f>
        <v/>
      </c>
      <c r="J1549" s="248" t="str">
        <f ca="1">IF(ISERROR($S1549),"",OFFSET('Smelter Reference List'!$I$4,$S1549-4,0))</f>
        <v/>
      </c>
      <c r="K1549" s="245"/>
      <c r="L1549" s="245"/>
      <c r="M1549" s="245"/>
      <c r="N1549" s="245"/>
      <c r="O1549" s="245"/>
      <c r="P1549" s="245"/>
      <c r="Q1549" s="246"/>
      <c r="R1549" s="233"/>
      <c r="S1549" s="234" t="e">
        <f>IF(C1549="",NA(),MATCH($B1549&amp;$C1549,'Smelter Reference List'!$J:$J,0))</f>
        <v>#N/A</v>
      </c>
      <c r="T1549" s="235"/>
      <c r="U1549" s="235">
        <f t="shared" ca="1" si="48"/>
        <v>0</v>
      </c>
      <c r="V1549" s="235"/>
      <c r="W1549" s="235"/>
      <c r="Y1549" s="228" t="str">
        <f t="shared" si="49"/>
        <v/>
      </c>
    </row>
    <row r="1550" spans="1:25" s="228" customFormat="1" ht="20.25">
      <c r="A1550" s="257"/>
      <c r="B1550" s="232" t="str">
        <f>IF(LEN(A1550)=0,"",INDEX('Smelter Reference List'!$A:$A,MATCH($A1550,'Smelter Reference List'!$E:$E,0)))</f>
        <v/>
      </c>
      <c r="C1550" s="297" t="str">
        <f>IF(LEN(A1550)=0,"",INDEX('Smelter Reference List'!$C:$C,MATCH($A1550,'Smelter Reference List'!$E:$E,0)))</f>
        <v/>
      </c>
      <c r="D1550" s="161" t="str">
        <f ca="1">IF(ISERROR($S1550),"",OFFSET('Smelter Reference List'!$C$4,$S1550-4,0)&amp;"")</f>
        <v/>
      </c>
      <c r="E1550" s="161" t="str">
        <f ca="1">IF(ISERROR($S1550),"",OFFSET('Smelter Reference List'!$D$4,$S1550-4,0)&amp;"")</f>
        <v/>
      </c>
      <c r="F1550" s="161" t="str">
        <f ca="1">IF(ISERROR($S1550),"",OFFSET('Smelter Reference List'!$E$4,$S1550-4,0))</f>
        <v/>
      </c>
      <c r="G1550" s="161" t="str">
        <f ca="1">IF(C1550=$U$4,"Enter smelter details", IF(ISERROR($S1550),"",OFFSET('Smelter Reference List'!$F$4,$S1550-4,0)))</f>
        <v/>
      </c>
      <c r="H1550" s="247" t="str">
        <f ca="1">IF(ISERROR($S1550),"",OFFSET('Smelter Reference List'!$G$4,$S1550-4,0))</f>
        <v/>
      </c>
      <c r="I1550" s="248" t="str">
        <f ca="1">IF(ISERROR($S1550),"",OFFSET('Smelter Reference List'!$H$4,$S1550-4,0))</f>
        <v/>
      </c>
      <c r="J1550" s="248" t="str">
        <f ca="1">IF(ISERROR($S1550),"",OFFSET('Smelter Reference List'!$I$4,$S1550-4,0))</f>
        <v/>
      </c>
      <c r="K1550" s="245"/>
      <c r="L1550" s="245"/>
      <c r="M1550" s="245"/>
      <c r="N1550" s="245"/>
      <c r="O1550" s="245"/>
      <c r="P1550" s="245"/>
      <c r="Q1550" s="246"/>
      <c r="R1550" s="233"/>
      <c r="S1550" s="234" t="e">
        <f>IF(C1550="",NA(),MATCH($B1550&amp;$C1550,'Smelter Reference List'!$J:$J,0))</f>
        <v>#N/A</v>
      </c>
      <c r="T1550" s="235"/>
      <c r="U1550" s="235">
        <f t="shared" ca="1" si="48"/>
        <v>0</v>
      </c>
      <c r="V1550" s="235"/>
      <c r="W1550" s="235"/>
      <c r="Y1550" s="228" t="str">
        <f t="shared" si="49"/>
        <v/>
      </c>
    </row>
    <row r="1551" spans="1:25" s="228" customFormat="1" ht="20.25">
      <c r="A1551" s="257"/>
      <c r="B1551" s="232" t="str">
        <f>IF(LEN(A1551)=0,"",INDEX('Smelter Reference List'!$A:$A,MATCH($A1551,'Smelter Reference List'!$E:$E,0)))</f>
        <v/>
      </c>
      <c r="C1551" s="297" t="str">
        <f>IF(LEN(A1551)=0,"",INDEX('Smelter Reference List'!$C:$C,MATCH($A1551,'Smelter Reference List'!$E:$E,0)))</f>
        <v/>
      </c>
      <c r="D1551" s="161" t="str">
        <f ca="1">IF(ISERROR($S1551),"",OFFSET('Smelter Reference List'!$C$4,$S1551-4,0)&amp;"")</f>
        <v/>
      </c>
      <c r="E1551" s="161" t="str">
        <f ca="1">IF(ISERROR($S1551),"",OFFSET('Smelter Reference List'!$D$4,$S1551-4,0)&amp;"")</f>
        <v/>
      </c>
      <c r="F1551" s="161" t="str">
        <f ca="1">IF(ISERROR($S1551),"",OFFSET('Smelter Reference List'!$E$4,$S1551-4,0))</f>
        <v/>
      </c>
      <c r="G1551" s="161" t="str">
        <f ca="1">IF(C1551=$U$4,"Enter smelter details", IF(ISERROR($S1551),"",OFFSET('Smelter Reference List'!$F$4,$S1551-4,0)))</f>
        <v/>
      </c>
      <c r="H1551" s="247" t="str">
        <f ca="1">IF(ISERROR($S1551),"",OFFSET('Smelter Reference List'!$G$4,$S1551-4,0))</f>
        <v/>
      </c>
      <c r="I1551" s="248" t="str">
        <f ca="1">IF(ISERROR($S1551),"",OFFSET('Smelter Reference List'!$H$4,$S1551-4,0))</f>
        <v/>
      </c>
      <c r="J1551" s="248" t="str">
        <f ca="1">IF(ISERROR($S1551),"",OFFSET('Smelter Reference List'!$I$4,$S1551-4,0))</f>
        <v/>
      </c>
      <c r="K1551" s="245"/>
      <c r="L1551" s="245"/>
      <c r="M1551" s="245"/>
      <c r="N1551" s="245"/>
      <c r="O1551" s="245"/>
      <c r="P1551" s="245"/>
      <c r="Q1551" s="246"/>
      <c r="R1551" s="233"/>
      <c r="S1551" s="234" t="e">
        <f>IF(C1551="",NA(),MATCH($B1551&amp;$C1551,'Smelter Reference List'!$J:$J,0))</f>
        <v>#N/A</v>
      </c>
      <c r="T1551" s="235"/>
      <c r="U1551" s="235">
        <f t="shared" ca="1" si="48"/>
        <v>0</v>
      </c>
      <c r="V1551" s="235"/>
      <c r="W1551" s="235"/>
      <c r="Y1551" s="228" t="str">
        <f t="shared" si="49"/>
        <v/>
      </c>
    </row>
    <row r="1552" spans="1:25" s="228" customFormat="1" ht="20.25">
      <c r="A1552" s="257"/>
      <c r="B1552" s="232" t="str">
        <f>IF(LEN(A1552)=0,"",INDEX('Smelter Reference List'!$A:$A,MATCH($A1552,'Smelter Reference List'!$E:$E,0)))</f>
        <v/>
      </c>
      <c r="C1552" s="297" t="str">
        <f>IF(LEN(A1552)=0,"",INDEX('Smelter Reference List'!$C:$C,MATCH($A1552,'Smelter Reference List'!$E:$E,0)))</f>
        <v/>
      </c>
      <c r="D1552" s="161" t="str">
        <f ca="1">IF(ISERROR($S1552),"",OFFSET('Smelter Reference List'!$C$4,$S1552-4,0)&amp;"")</f>
        <v/>
      </c>
      <c r="E1552" s="161" t="str">
        <f ca="1">IF(ISERROR($S1552),"",OFFSET('Smelter Reference List'!$D$4,$S1552-4,0)&amp;"")</f>
        <v/>
      </c>
      <c r="F1552" s="161" t="str">
        <f ca="1">IF(ISERROR($S1552),"",OFFSET('Smelter Reference List'!$E$4,$S1552-4,0))</f>
        <v/>
      </c>
      <c r="G1552" s="161" t="str">
        <f ca="1">IF(C1552=$U$4,"Enter smelter details", IF(ISERROR($S1552),"",OFFSET('Smelter Reference List'!$F$4,$S1552-4,0)))</f>
        <v/>
      </c>
      <c r="H1552" s="247" t="str">
        <f ca="1">IF(ISERROR($S1552),"",OFFSET('Smelter Reference List'!$G$4,$S1552-4,0))</f>
        <v/>
      </c>
      <c r="I1552" s="248" t="str">
        <f ca="1">IF(ISERROR($S1552),"",OFFSET('Smelter Reference List'!$H$4,$S1552-4,0))</f>
        <v/>
      </c>
      <c r="J1552" s="248" t="str">
        <f ca="1">IF(ISERROR($S1552),"",OFFSET('Smelter Reference List'!$I$4,$S1552-4,0))</f>
        <v/>
      </c>
      <c r="K1552" s="245"/>
      <c r="L1552" s="245"/>
      <c r="M1552" s="245"/>
      <c r="N1552" s="245"/>
      <c r="O1552" s="245"/>
      <c r="P1552" s="245"/>
      <c r="Q1552" s="246"/>
      <c r="R1552" s="233"/>
      <c r="S1552" s="234" t="e">
        <f>IF(C1552="",NA(),MATCH($B1552&amp;$C1552,'Smelter Reference List'!$J:$J,0))</f>
        <v>#N/A</v>
      </c>
      <c r="T1552" s="235"/>
      <c r="U1552" s="235">
        <f t="shared" ca="1" si="48"/>
        <v>0</v>
      </c>
      <c r="V1552" s="235"/>
      <c r="W1552" s="235"/>
      <c r="Y1552" s="228" t="str">
        <f t="shared" si="49"/>
        <v/>
      </c>
    </row>
    <row r="1553" spans="1:25" s="228" customFormat="1" ht="20.25">
      <c r="A1553" s="257"/>
      <c r="B1553" s="232" t="str">
        <f>IF(LEN(A1553)=0,"",INDEX('Smelter Reference List'!$A:$A,MATCH($A1553,'Smelter Reference List'!$E:$E,0)))</f>
        <v/>
      </c>
      <c r="C1553" s="297" t="str">
        <f>IF(LEN(A1553)=0,"",INDEX('Smelter Reference List'!$C:$C,MATCH($A1553,'Smelter Reference List'!$E:$E,0)))</f>
        <v/>
      </c>
      <c r="D1553" s="161" t="str">
        <f ca="1">IF(ISERROR($S1553),"",OFFSET('Smelter Reference List'!$C$4,$S1553-4,0)&amp;"")</f>
        <v/>
      </c>
      <c r="E1553" s="161" t="str">
        <f ca="1">IF(ISERROR($S1553),"",OFFSET('Smelter Reference List'!$D$4,$S1553-4,0)&amp;"")</f>
        <v/>
      </c>
      <c r="F1553" s="161" t="str">
        <f ca="1">IF(ISERROR($S1553),"",OFFSET('Smelter Reference List'!$E$4,$S1553-4,0))</f>
        <v/>
      </c>
      <c r="G1553" s="161" t="str">
        <f ca="1">IF(C1553=$U$4,"Enter smelter details", IF(ISERROR($S1553),"",OFFSET('Smelter Reference List'!$F$4,$S1553-4,0)))</f>
        <v/>
      </c>
      <c r="H1553" s="247" t="str">
        <f ca="1">IF(ISERROR($S1553),"",OFFSET('Smelter Reference List'!$G$4,$S1553-4,0))</f>
        <v/>
      </c>
      <c r="I1553" s="248" t="str">
        <f ca="1">IF(ISERROR($S1553),"",OFFSET('Smelter Reference List'!$H$4,$S1553-4,0))</f>
        <v/>
      </c>
      <c r="J1553" s="248" t="str">
        <f ca="1">IF(ISERROR($S1553),"",OFFSET('Smelter Reference List'!$I$4,$S1553-4,0))</f>
        <v/>
      </c>
      <c r="K1553" s="245"/>
      <c r="L1553" s="245"/>
      <c r="M1553" s="245"/>
      <c r="N1553" s="245"/>
      <c r="O1553" s="245"/>
      <c r="P1553" s="245"/>
      <c r="Q1553" s="246"/>
      <c r="R1553" s="233"/>
      <c r="S1553" s="234" t="e">
        <f>IF(C1553="",NA(),MATCH($B1553&amp;$C1553,'Smelter Reference List'!$J:$J,0))</f>
        <v>#N/A</v>
      </c>
      <c r="T1553" s="235"/>
      <c r="U1553" s="235">
        <f t="shared" ca="1" si="48"/>
        <v>0</v>
      </c>
      <c r="V1553" s="235"/>
      <c r="W1553" s="235"/>
      <c r="Y1553" s="228" t="str">
        <f t="shared" si="49"/>
        <v/>
      </c>
    </row>
    <row r="1554" spans="1:25" s="228" customFormat="1" ht="20.25">
      <c r="A1554" s="257"/>
      <c r="B1554" s="232" t="str">
        <f>IF(LEN(A1554)=0,"",INDEX('Smelter Reference List'!$A:$A,MATCH($A1554,'Smelter Reference List'!$E:$E,0)))</f>
        <v/>
      </c>
      <c r="C1554" s="297" t="str">
        <f>IF(LEN(A1554)=0,"",INDEX('Smelter Reference List'!$C:$C,MATCH($A1554,'Smelter Reference List'!$E:$E,0)))</f>
        <v/>
      </c>
      <c r="D1554" s="161" t="str">
        <f ca="1">IF(ISERROR($S1554),"",OFFSET('Smelter Reference List'!$C$4,$S1554-4,0)&amp;"")</f>
        <v/>
      </c>
      <c r="E1554" s="161" t="str">
        <f ca="1">IF(ISERROR($S1554),"",OFFSET('Smelter Reference List'!$D$4,$S1554-4,0)&amp;"")</f>
        <v/>
      </c>
      <c r="F1554" s="161" t="str">
        <f ca="1">IF(ISERROR($S1554),"",OFFSET('Smelter Reference List'!$E$4,$S1554-4,0))</f>
        <v/>
      </c>
      <c r="G1554" s="161" t="str">
        <f ca="1">IF(C1554=$U$4,"Enter smelter details", IF(ISERROR($S1554),"",OFFSET('Smelter Reference List'!$F$4,$S1554-4,0)))</f>
        <v/>
      </c>
      <c r="H1554" s="247" t="str">
        <f ca="1">IF(ISERROR($S1554),"",OFFSET('Smelter Reference List'!$G$4,$S1554-4,0))</f>
        <v/>
      </c>
      <c r="I1554" s="248" t="str">
        <f ca="1">IF(ISERROR($S1554),"",OFFSET('Smelter Reference List'!$H$4,$S1554-4,0))</f>
        <v/>
      </c>
      <c r="J1554" s="248" t="str">
        <f ca="1">IF(ISERROR($S1554),"",OFFSET('Smelter Reference List'!$I$4,$S1554-4,0))</f>
        <v/>
      </c>
      <c r="K1554" s="245"/>
      <c r="L1554" s="245"/>
      <c r="M1554" s="245"/>
      <c r="N1554" s="245"/>
      <c r="O1554" s="245"/>
      <c r="P1554" s="245"/>
      <c r="Q1554" s="246"/>
      <c r="R1554" s="233"/>
      <c r="S1554" s="234" t="e">
        <f>IF(C1554="",NA(),MATCH($B1554&amp;$C1554,'Smelter Reference List'!$J:$J,0))</f>
        <v>#N/A</v>
      </c>
      <c r="T1554" s="235"/>
      <c r="U1554" s="235">
        <f t="shared" ca="1" si="48"/>
        <v>0</v>
      </c>
      <c r="V1554" s="235"/>
      <c r="W1554" s="235"/>
      <c r="Y1554" s="228" t="str">
        <f t="shared" si="49"/>
        <v/>
      </c>
    </row>
    <row r="1555" spans="1:25" s="228" customFormat="1" ht="20.25">
      <c r="A1555" s="257"/>
      <c r="B1555" s="232" t="str">
        <f>IF(LEN(A1555)=0,"",INDEX('Smelter Reference List'!$A:$A,MATCH($A1555,'Smelter Reference List'!$E:$E,0)))</f>
        <v/>
      </c>
      <c r="C1555" s="297" t="str">
        <f>IF(LEN(A1555)=0,"",INDEX('Smelter Reference List'!$C:$C,MATCH($A1555,'Smelter Reference List'!$E:$E,0)))</f>
        <v/>
      </c>
      <c r="D1555" s="161" t="str">
        <f ca="1">IF(ISERROR($S1555),"",OFFSET('Smelter Reference List'!$C$4,$S1555-4,0)&amp;"")</f>
        <v/>
      </c>
      <c r="E1555" s="161" t="str">
        <f ca="1">IF(ISERROR($S1555),"",OFFSET('Smelter Reference List'!$D$4,$S1555-4,0)&amp;"")</f>
        <v/>
      </c>
      <c r="F1555" s="161" t="str">
        <f ca="1">IF(ISERROR($S1555),"",OFFSET('Smelter Reference List'!$E$4,$S1555-4,0))</f>
        <v/>
      </c>
      <c r="G1555" s="161" t="str">
        <f ca="1">IF(C1555=$U$4,"Enter smelter details", IF(ISERROR($S1555),"",OFFSET('Smelter Reference List'!$F$4,$S1555-4,0)))</f>
        <v/>
      </c>
      <c r="H1555" s="247" t="str">
        <f ca="1">IF(ISERROR($S1555),"",OFFSET('Smelter Reference List'!$G$4,$S1555-4,0))</f>
        <v/>
      </c>
      <c r="I1555" s="248" t="str">
        <f ca="1">IF(ISERROR($S1555),"",OFFSET('Smelter Reference List'!$H$4,$S1555-4,0))</f>
        <v/>
      </c>
      <c r="J1555" s="248" t="str">
        <f ca="1">IF(ISERROR($S1555),"",OFFSET('Smelter Reference List'!$I$4,$S1555-4,0))</f>
        <v/>
      </c>
      <c r="K1555" s="245"/>
      <c r="L1555" s="245"/>
      <c r="M1555" s="245"/>
      <c r="N1555" s="245"/>
      <c r="O1555" s="245"/>
      <c r="P1555" s="245"/>
      <c r="Q1555" s="246"/>
      <c r="R1555" s="233"/>
      <c r="S1555" s="234" t="e">
        <f>IF(C1555="",NA(),MATCH($B1555&amp;$C1555,'Smelter Reference List'!$J:$J,0))</f>
        <v>#N/A</v>
      </c>
      <c r="T1555" s="235"/>
      <c r="U1555" s="235">
        <f t="shared" ca="1" si="48"/>
        <v>0</v>
      </c>
      <c r="V1555" s="235"/>
      <c r="W1555" s="235"/>
      <c r="Y1555" s="228" t="str">
        <f t="shared" si="49"/>
        <v/>
      </c>
    </row>
    <row r="1556" spans="1:25" s="228" customFormat="1" ht="20.25">
      <c r="A1556" s="257"/>
      <c r="B1556" s="232" t="str">
        <f>IF(LEN(A1556)=0,"",INDEX('Smelter Reference List'!$A:$A,MATCH($A1556,'Smelter Reference List'!$E:$E,0)))</f>
        <v/>
      </c>
      <c r="C1556" s="297" t="str">
        <f>IF(LEN(A1556)=0,"",INDEX('Smelter Reference List'!$C:$C,MATCH($A1556,'Smelter Reference List'!$E:$E,0)))</f>
        <v/>
      </c>
      <c r="D1556" s="161" t="str">
        <f ca="1">IF(ISERROR($S1556),"",OFFSET('Smelter Reference List'!$C$4,$S1556-4,0)&amp;"")</f>
        <v/>
      </c>
      <c r="E1556" s="161" t="str">
        <f ca="1">IF(ISERROR($S1556),"",OFFSET('Smelter Reference List'!$D$4,$S1556-4,0)&amp;"")</f>
        <v/>
      </c>
      <c r="F1556" s="161" t="str">
        <f ca="1">IF(ISERROR($S1556),"",OFFSET('Smelter Reference List'!$E$4,$S1556-4,0))</f>
        <v/>
      </c>
      <c r="G1556" s="161" t="str">
        <f ca="1">IF(C1556=$U$4,"Enter smelter details", IF(ISERROR($S1556),"",OFFSET('Smelter Reference List'!$F$4,$S1556-4,0)))</f>
        <v/>
      </c>
      <c r="H1556" s="247" t="str">
        <f ca="1">IF(ISERROR($S1556),"",OFFSET('Smelter Reference List'!$G$4,$S1556-4,0))</f>
        <v/>
      </c>
      <c r="I1556" s="248" t="str">
        <f ca="1">IF(ISERROR($S1556),"",OFFSET('Smelter Reference List'!$H$4,$S1556-4,0))</f>
        <v/>
      </c>
      <c r="J1556" s="248" t="str">
        <f ca="1">IF(ISERROR($S1556),"",OFFSET('Smelter Reference List'!$I$4,$S1556-4,0))</f>
        <v/>
      </c>
      <c r="K1556" s="245"/>
      <c r="L1556" s="245"/>
      <c r="M1556" s="245"/>
      <c r="N1556" s="245"/>
      <c r="O1556" s="245"/>
      <c r="P1556" s="245"/>
      <c r="Q1556" s="246"/>
      <c r="R1556" s="233"/>
      <c r="S1556" s="234" t="e">
        <f>IF(C1556="",NA(),MATCH($B1556&amp;$C1556,'Smelter Reference List'!$J:$J,0))</f>
        <v>#N/A</v>
      </c>
      <c r="T1556" s="235"/>
      <c r="U1556" s="235">
        <f t="shared" ca="1" si="48"/>
        <v>0</v>
      </c>
      <c r="V1556" s="235"/>
      <c r="W1556" s="235"/>
      <c r="Y1556" s="228" t="str">
        <f t="shared" si="49"/>
        <v/>
      </c>
    </row>
    <row r="1557" spans="1:25" s="228" customFormat="1" ht="20.25">
      <c r="A1557" s="257"/>
      <c r="B1557" s="232" t="str">
        <f>IF(LEN(A1557)=0,"",INDEX('Smelter Reference List'!$A:$A,MATCH($A1557,'Smelter Reference List'!$E:$E,0)))</f>
        <v/>
      </c>
      <c r="C1557" s="297" t="str">
        <f>IF(LEN(A1557)=0,"",INDEX('Smelter Reference List'!$C:$C,MATCH($A1557,'Smelter Reference List'!$E:$E,0)))</f>
        <v/>
      </c>
      <c r="D1557" s="161" t="str">
        <f ca="1">IF(ISERROR($S1557),"",OFFSET('Smelter Reference List'!$C$4,$S1557-4,0)&amp;"")</f>
        <v/>
      </c>
      <c r="E1557" s="161" t="str">
        <f ca="1">IF(ISERROR($S1557),"",OFFSET('Smelter Reference List'!$D$4,$S1557-4,0)&amp;"")</f>
        <v/>
      </c>
      <c r="F1557" s="161" t="str">
        <f ca="1">IF(ISERROR($S1557),"",OFFSET('Smelter Reference List'!$E$4,$S1557-4,0))</f>
        <v/>
      </c>
      <c r="G1557" s="161" t="str">
        <f ca="1">IF(C1557=$U$4,"Enter smelter details", IF(ISERROR($S1557),"",OFFSET('Smelter Reference List'!$F$4,$S1557-4,0)))</f>
        <v/>
      </c>
      <c r="H1557" s="247" t="str">
        <f ca="1">IF(ISERROR($S1557),"",OFFSET('Smelter Reference List'!$G$4,$S1557-4,0))</f>
        <v/>
      </c>
      <c r="I1557" s="248" t="str">
        <f ca="1">IF(ISERROR($S1557),"",OFFSET('Smelter Reference List'!$H$4,$S1557-4,0))</f>
        <v/>
      </c>
      <c r="J1557" s="248" t="str">
        <f ca="1">IF(ISERROR($S1557),"",OFFSET('Smelter Reference List'!$I$4,$S1557-4,0))</f>
        <v/>
      </c>
      <c r="K1557" s="245"/>
      <c r="L1557" s="245"/>
      <c r="M1557" s="245"/>
      <c r="N1557" s="245"/>
      <c r="O1557" s="245"/>
      <c r="P1557" s="245"/>
      <c r="Q1557" s="246"/>
      <c r="R1557" s="233"/>
      <c r="S1557" s="234" t="e">
        <f>IF(C1557="",NA(),MATCH($B1557&amp;$C1557,'Smelter Reference List'!$J:$J,0))</f>
        <v>#N/A</v>
      </c>
      <c r="T1557" s="235"/>
      <c r="U1557" s="235">
        <f t="shared" ca="1" si="48"/>
        <v>0</v>
      </c>
      <c r="V1557" s="235"/>
      <c r="W1557" s="235"/>
      <c r="Y1557" s="228" t="str">
        <f t="shared" si="49"/>
        <v/>
      </c>
    </row>
    <row r="1558" spans="1:25" s="228" customFormat="1" ht="20.25">
      <c r="A1558" s="257"/>
      <c r="B1558" s="232" t="str">
        <f>IF(LEN(A1558)=0,"",INDEX('Smelter Reference List'!$A:$A,MATCH($A1558,'Smelter Reference List'!$E:$E,0)))</f>
        <v/>
      </c>
      <c r="C1558" s="297" t="str">
        <f>IF(LEN(A1558)=0,"",INDEX('Smelter Reference List'!$C:$C,MATCH($A1558,'Smelter Reference List'!$E:$E,0)))</f>
        <v/>
      </c>
      <c r="D1558" s="161" t="str">
        <f ca="1">IF(ISERROR($S1558),"",OFFSET('Smelter Reference List'!$C$4,$S1558-4,0)&amp;"")</f>
        <v/>
      </c>
      <c r="E1558" s="161" t="str">
        <f ca="1">IF(ISERROR($S1558),"",OFFSET('Smelter Reference List'!$D$4,$S1558-4,0)&amp;"")</f>
        <v/>
      </c>
      <c r="F1558" s="161" t="str">
        <f ca="1">IF(ISERROR($S1558),"",OFFSET('Smelter Reference List'!$E$4,$S1558-4,0))</f>
        <v/>
      </c>
      <c r="G1558" s="161" t="str">
        <f ca="1">IF(C1558=$U$4,"Enter smelter details", IF(ISERROR($S1558),"",OFFSET('Smelter Reference List'!$F$4,$S1558-4,0)))</f>
        <v/>
      </c>
      <c r="H1558" s="247" t="str">
        <f ca="1">IF(ISERROR($S1558),"",OFFSET('Smelter Reference List'!$G$4,$S1558-4,0))</f>
        <v/>
      </c>
      <c r="I1558" s="248" t="str">
        <f ca="1">IF(ISERROR($S1558),"",OFFSET('Smelter Reference List'!$H$4,$S1558-4,0))</f>
        <v/>
      </c>
      <c r="J1558" s="248" t="str">
        <f ca="1">IF(ISERROR($S1558),"",OFFSET('Smelter Reference List'!$I$4,$S1558-4,0))</f>
        <v/>
      </c>
      <c r="K1558" s="245"/>
      <c r="L1558" s="245"/>
      <c r="M1558" s="245"/>
      <c r="N1558" s="245"/>
      <c r="O1558" s="245"/>
      <c r="P1558" s="245"/>
      <c r="Q1558" s="246"/>
      <c r="R1558" s="233"/>
      <c r="S1558" s="234" t="e">
        <f>IF(C1558="",NA(),MATCH($B1558&amp;$C1558,'Smelter Reference List'!$J:$J,0))</f>
        <v>#N/A</v>
      </c>
      <c r="T1558" s="235"/>
      <c r="U1558" s="235">
        <f t="shared" ca="1" si="48"/>
        <v>0</v>
      </c>
      <c r="V1558" s="235"/>
      <c r="W1558" s="235"/>
      <c r="Y1558" s="228" t="str">
        <f t="shared" si="49"/>
        <v/>
      </c>
    </row>
    <row r="1559" spans="1:25" s="228" customFormat="1" ht="20.25">
      <c r="A1559" s="257"/>
      <c r="B1559" s="232" t="str">
        <f>IF(LEN(A1559)=0,"",INDEX('Smelter Reference List'!$A:$A,MATCH($A1559,'Smelter Reference List'!$E:$E,0)))</f>
        <v/>
      </c>
      <c r="C1559" s="297" t="str">
        <f>IF(LEN(A1559)=0,"",INDEX('Smelter Reference List'!$C:$C,MATCH($A1559,'Smelter Reference List'!$E:$E,0)))</f>
        <v/>
      </c>
      <c r="D1559" s="161" t="str">
        <f ca="1">IF(ISERROR($S1559),"",OFFSET('Smelter Reference List'!$C$4,$S1559-4,0)&amp;"")</f>
        <v/>
      </c>
      <c r="E1559" s="161" t="str">
        <f ca="1">IF(ISERROR($S1559),"",OFFSET('Smelter Reference List'!$D$4,$S1559-4,0)&amp;"")</f>
        <v/>
      </c>
      <c r="F1559" s="161" t="str">
        <f ca="1">IF(ISERROR($S1559),"",OFFSET('Smelter Reference List'!$E$4,$S1559-4,0))</f>
        <v/>
      </c>
      <c r="G1559" s="161" t="str">
        <f ca="1">IF(C1559=$U$4,"Enter smelter details", IF(ISERROR($S1559),"",OFFSET('Smelter Reference List'!$F$4,$S1559-4,0)))</f>
        <v/>
      </c>
      <c r="H1559" s="247" t="str">
        <f ca="1">IF(ISERROR($S1559),"",OFFSET('Smelter Reference List'!$G$4,$S1559-4,0))</f>
        <v/>
      </c>
      <c r="I1559" s="248" t="str">
        <f ca="1">IF(ISERROR($S1559),"",OFFSET('Smelter Reference List'!$H$4,$S1559-4,0))</f>
        <v/>
      </c>
      <c r="J1559" s="248" t="str">
        <f ca="1">IF(ISERROR($S1559),"",OFFSET('Smelter Reference List'!$I$4,$S1559-4,0))</f>
        <v/>
      </c>
      <c r="K1559" s="245"/>
      <c r="L1559" s="245"/>
      <c r="M1559" s="245"/>
      <c r="N1559" s="245"/>
      <c r="O1559" s="245"/>
      <c r="P1559" s="245"/>
      <c r="Q1559" s="246"/>
      <c r="R1559" s="233"/>
      <c r="S1559" s="234" t="e">
        <f>IF(C1559="",NA(),MATCH($B1559&amp;$C1559,'Smelter Reference List'!$J:$J,0))</f>
        <v>#N/A</v>
      </c>
      <c r="T1559" s="235"/>
      <c r="U1559" s="235">
        <f t="shared" ca="1" si="48"/>
        <v>0</v>
      </c>
      <c r="V1559" s="235"/>
      <c r="W1559" s="235"/>
      <c r="Y1559" s="228" t="str">
        <f t="shared" si="49"/>
        <v/>
      </c>
    </row>
    <row r="1560" spans="1:25" s="228" customFormat="1" ht="20.25">
      <c r="A1560" s="257"/>
      <c r="B1560" s="232" t="str">
        <f>IF(LEN(A1560)=0,"",INDEX('Smelter Reference List'!$A:$A,MATCH($A1560,'Smelter Reference List'!$E:$E,0)))</f>
        <v/>
      </c>
      <c r="C1560" s="297" t="str">
        <f>IF(LEN(A1560)=0,"",INDEX('Smelter Reference List'!$C:$C,MATCH($A1560,'Smelter Reference List'!$E:$E,0)))</f>
        <v/>
      </c>
      <c r="D1560" s="161" t="str">
        <f ca="1">IF(ISERROR($S1560),"",OFFSET('Smelter Reference List'!$C$4,$S1560-4,0)&amp;"")</f>
        <v/>
      </c>
      <c r="E1560" s="161" t="str">
        <f ca="1">IF(ISERROR($S1560),"",OFFSET('Smelter Reference List'!$D$4,$S1560-4,0)&amp;"")</f>
        <v/>
      </c>
      <c r="F1560" s="161" t="str">
        <f ca="1">IF(ISERROR($S1560),"",OFFSET('Smelter Reference List'!$E$4,$S1560-4,0))</f>
        <v/>
      </c>
      <c r="G1560" s="161" t="str">
        <f ca="1">IF(C1560=$U$4,"Enter smelter details", IF(ISERROR($S1560),"",OFFSET('Smelter Reference List'!$F$4,$S1560-4,0)))</f>
        <v/>
      </c>
      <c r="H1560" s="247" t="str">
        <f ca="1">IF(ISERROR($S1560),"",OFFSET('Smelter Reference List'!$G$4,$S1560-4,0))</f>
        <v/>
      </c>
      <c r="I1560" s="248" t="str">
        <f ca="1">IF(ISERROR($S1560),"",OFFSET('Smelter Reference List'!$H$4,$S1560-4,0))</f>
        <v/>
      </c>
      <c r="J1560" s="248" t="str">
        <f ca="1">IF(ISERROR($S1560),"",OFFSET('Smelter Reference List'!$I$4,$S1560-4,0))</f>
        <v/>
      </c>
      <c r="K1560" s="245"/>
      <c r="L1560" s="245"/>
      <c r="M1560" s="245"/>
      <c r="N1560" s="245"/>
      <c r="O1560" s="245"/>
      <c r="P1560" s="245"/>
      <c r="Q1560" s="246"/>
      <c r="R1560" s="233"/>
      <c r="S1560" s="234" t="e">
        <f>IF(C1560="",NA(),MATCH($B1560&amp;$C1560,'Smelter Reference List'!$J:$J,0))</f>
        <v>#N/A</v>
      </c>
      <c r="T1560" s="235"/>
      <c r="U1560" s="235">
        <f t="shared" ref="U1560:U1623" ca="1" si="50">IF(AND(C1560="Smelter not listed",OR(LEN(D1560)=0,LEN(E1560)=0)),1,0)</f>
        <v>0</v>
      </c>
      <c r="V1560" s="235"/>
      <c r="W1560" s="235"/>
      <c r="Y1560" s="228" t="str">
        <f t="shared" ref="Y1560:Y1623" si="51">B1560&amp;C1560</f>
        <v/>
      </c>
    </row>
    <row r="1561" spans="1:25" s="228" customFormat="1" ht="20.25">
      <c r="A1561" s="257"/>
      <c r="B1561" s="232" t="str">
        <f>IF(LEN(A1561)=0,"",INDEX('Smelter Reference List'!$A:$A,MATCH($A1561,'Smelter Reference List'!$E:$E,0)))</f>
        <v/>
      </c>
      <c r="C1561" s="297" t="str">
        <f>IF(LEN(A1561)=0,"",INDEX('Smelter Reference List'!$C:$C,MATCH($A1561,'Smelter Reference List'!$E:$E,0)))</f>
        <v/>
      </c>
      <c r="D1561" s="161" t="str">
        <f ca="1">IF(ISERROR($S1561),"",OFFSET('Smelter Reference List'!$C$4,$S1561-4,0)&amp;"")</f>
        <v/>
      </c>
      <c r="E1561" s="161" t="str">
        <f ca="1">IF(ISERROR($S1561),"",OFFSET('Smelter Reference List'!$D$4,$S1561-4,0)&amp;"")</f>
        <v/>
      </c>
      <c r="F1561" s="161" t="str">
        <f ca="1">IF(ISERROR($S1561),"",OFFSET('Smelter Reference List'!$E$4,$S1561-4,0))</f>
        <v/>
      </c>
      <c r="G1561" s="161" t="str">
        <f ca="1">IF(C1561=$U$4,"Enter smelter details", IF(ISERROR($S1561),"",OFFSET('Smelter Reference List'!$F$4,$S1561-4,0)))</f>
        <v/>
      </c>
      <c r="H1561" s="247" t="str">
        <f ca="1">IF(ISERROR($S1561),"",OFFSET('Smelter Reference List'!$G$4,$S1561-4,0))</f>
        <v/>
      </c>
      <c r="I1561" s="248" t="str">
        <f ca="1">IF(ISERROR($S1561),"",OFFSET('Smelter Reference List'!$H$4,$S1561-4,0))</f>
        <v/>
      </c>
      <c r="J1561" s="248" t="str">
        <f ca="1">IF(ISERROR($S1561),"",OFFSET('Smelter Reference List'!$I$4,$S1561-4,0))</f>
        <v/>
      </c>
      <c r="K1561" s="245"/>
      <c r="L1561" s="245"/>
      <c r="M1561" s="245"/>
      <c r="N1561" s="245"/>
      <c r="O1561" s="245"/>
      <c r="P1561" s="245"/>
      <c r="Q1561" s="246"/>
      <c r="R1561" s="233"/>
      <c r="S1561" s="234" t="e">
        <f>IF(C1561="",NA(),MATCH($B1561&amp;$C1561,'Smelter Reference List'!$J:$J,0))</f>
        <v>#N/A</v>
      </c>
      <c r="T1561" s="235"/>
      <c r="U1561" s="235">
        <f t="shared" ca="1" si="50"/>
        <v>0</v>
      </c>
      <c r="V1561" s="235"/>
      <c r="W1561" s="235"/>
      <c r="Y1561" s="228" t="str">
        <f t="shared" si="51"/>
        <v/>
      </c>
    </row>
    <row r="1562" spans="1:25" s="228" customFormat="1" ht="20.25">
      <c r="A1562" s="257"/>
      <c r="B1562" s="232" t="str">
        <f>IF(LEN(A1562)=0,"",INDEX('Smelter Reference List'!$A:$A,MATCH($A1562,'Smelter Reference List'!$E:$E,0)))</f>
        <v/>
      </c>
      <c r="C1562" s="297" t="str">
        <f>IF(LEN(A1562)=0,"",INDEX('Smelter Reference List'!$C:$C,MATCH($A1562,'Smelter Reference List'!$E:$E,0)))</f>
        <v/>
      </c>
      <c r="D1562" s="161" t="str">
        <f ca="1">IF(ISERROR($S1562),"",OFFSET('Smelter Reference List'!$C$4,$S1562-4,0)&amp;"")</f>
        <v/>
      </c>
      <c r="E1562" s="161" t="str">
        <f ca="1">IF(ISERROR($S1562),"",OFFSET('Smelter Reference List'!$D$4,$S1562-4,0)&amp;"")</f>
        <v/>
      </c>
      <c r="F1562" s="161" t="str">
        <f ca="1">IF(ISERROR($S1562),"",OFFSET('Smelter Reference List'!$E$4,$S1562-4,0))</f>
        <v/>
      </c>
      <c r="G1562" s="161" t="str">
        <f ca="1">IF(C1562=$U$4,"Enter smelter details", IF(ISERROR($S1562),"",OFFSET('Smelter Reference List'!$F$4,$S1562-4,0)))</f>
        <v/>
      </c>
      <c r="H1562" s="247" t="str">
        <f ca="1">IF(ISERROR($S1562),"",OFFSET('Smelter Reference List'!$G$4,$S1562-4,0))</f>
        <v/>
      </c>
      <c r="I1562" s="248" t="str">
        <f ca="1">IF(ISERROR($S1562),"",OFFSET('Smelter Reference List'!$H$4,$S1562-4,0))</f>
        <v/>
      </c>
      <c r="J1562" s="248" t="str">
        <f ca="1">IF(ISERROR($S1562),"",OFFSET('Smelter Reference List'!$I$4,$S1562-4,0))</f>
        <v/>
      </c>
      <c r="K1562" s="245"/>
      <c r="L1562" s="245"/>
      <c r="M1562" s="245"/>
      <c r="N1562" s="245"/>
      <c r="O1562" s="245"/>
      <c r="P1562" s="245"/>
      <c r="Q1562" s="246"/>
      <c r="R1562" s="233"/>
      <c r="S1562" s="234" t="e">
        <f>IF(C1562="",NA(),MATCH($B1562&amp;$C1562,'Smelter Reference List'!$J:$J,0))</f>
        <v>#N/A</v>
      </c>
      <c r="T1562" s="235"/>
      <c r="U1562" s="235">
        <f t="shared" ca="1" si="50"/>
        <v>0</v>
      </c>
      <c r="V1562" s="235"/>
      <c r="W1562" s="235"/>
      <c r="Y1562" s="228" t="str">
        <f t="shared" si="51"/>
        <v/>
      </c>
    </row>
    <row r="1563" spans="1:25" s="228" customFormat="1" ht="20.25">
      <c r="A1563" s="257"/>
      <c r="B1563" s="232" t="str">
        <f>IF(LEN(A1563)=0,"",INDEX('Smelter Reference List'!$A:$A,MATCH($A1563,'Smelter Reference List'!$E:$E,0)))</f>
        <v/>
      </c>
      <c r="C1563" s="297" t="str">
        <f>IF(LEN(A1563)=0,"",INDEX('Smelter Reference List'!$C:$C,MATCH($A1563,'Smelter Reference List'!$E:$E,0)))</f>
        <v/>
      </c>
      <c r="D1563" s="161" t="str">
        <f ca="1">IF(ISERROR($S1563),"",OFFSET('Smelter Reference List'!$C$4,$S1563-4,0)&amp;"")</f>
        <v/>
      </c>
      <c r="E1563" s="161" t="str">
        <f ca="1">IF(ISERROR($S1563),"",OFFSET('Smelter Reference List'!$D$4,$S1563-4,0)&amp;"")</f>
        <v/>
      </c>
      <c r="F1563" s="161" t="str">
        <f ca="1">IF(ISERROR($S1563),"",OFFSET('Smelter Reference List'!$E$4,$S1563-4,0))</f>
        <v/>
      </c>
      <c r="G1563" s="161" t="str">
        <f ca="1">IF(C1563=$U$4,"Enter smelter details", IF(ISERROR($S1563),"",OFFSET('Smelter Reference List'!$F$4,$S1563-4,0)))</f>
        <v/>
      </c>
      <c r="H1563" s="247" t="str">
        <f ca="1">IF(ISERROR($S1563),"",OFFSET('Smelter Reference List'!$G$4,$S1563-4,0))</f>
        <v/>
      </c>
      <c r="I1563" s="248" t="str">
        <f ca="1">IF(ISERROR($S1563),"",OFFSET('Smelter Reference List'!$H$4,$S1563-4,0))</f>
        <v/>
      </c>
      <c r="J1563" s="248" t="str">
        <f ca="1">IF(ISERROR($S1563),"",OFFSET('Smelter Reference List'!$I$4,$S1563-4,0))</f>
        <v/>
      </c>
      <c r="K1563" s="245"/>
      <c r="L1563" s="245"/>
      <c r="M1563" s="245"/>
      <c r="N1563" s="245"/>
      <c r="O1563" s="245"/>
      <c r="P1563" s="245"/>
      <c r="Q1563" s="246"/>
      <c r="R1563" s="233"/>
      <c r="S1563" s="234" t="e">
        <f>IF(C1563="",NA(),MATCH($B1563&amp;$C1563,'Smelter Reference List'!$J:$J,0))</f>
        <v>#N/A</v>
      </c>
      <c r="T1563" s="235"/>
      <c r="U1563" s="235">
        <f t="shared" ca="1" si="50"/>
        <v>0</v>
      </c>
      <c r="V1563" s="235"/>
      <c r="W1563" s="235"/>
      <c r="Y1563" s="228" t="str">
        <f t="shared" si="51"/>
        <v/>
      </c>
    </row>
    <row r="1564" spans="1:25" s="228" customFormat="1" ht="20.25">
      <c r="A1564" s="257"/>
      <c r="B1564" s="232" t="str">
        <f>IF(LEN(A1564)=0,"",INDEX('Smelter Reference List'!$A:$A,MATCH($A1564,'Smelter Reference List'!$E:$E,0)))</f>
        <v/>
      </c>
      <c r="C1564" s="297" t="str">
        <f>IF(LEN(A1564)=0,"",INDEX('Smelter Reference List'!$C:$C,MATCH($A1564,'Smelter Reference List'!$E:$E,0)))</f>
        <v/>
      </c>
      <c r="D1564" s="161" t="str">
        <f ca="1">IF(ISERROR($S1564),"",OFFSET('Smelter Reference List'!$C$4,$S1564-4,0)&amp;"")</f>
        <v/>
      </c>
      <c r="E1564" s="161" t="str">
        <f ca="1">IF(ISERROR($S1564),"",OFFSET('Smelter Reference List'!$D$4,$S1564-4,0)&amp;"")</f>
        <v/>
      </c>
      <c r="F1564" s="161" t="str">
        <f ca="1">IF(ISERROR($S1564),"",OFFSET('Smelter Reference List'!$E$4,$S1564-4,0))</f>
        <v/>
      </c>
      <c r="G1564" s="161" t="str">
        <f ca="1">IF(C1564=$U$4,"Enter smelter details", IF(ISERROR($S1564),"",OFFSET('Smelter Reference List'!$F$4,$S1564-4,0)))</f>
        <v/>
      </c>
      <c r="H1564" s="247" t="str">
        <f ca="1">IF(ISERROR($S1564),"",OFFSET('Smelter Reference List'!$G$4,$S1564-4,0))</f>
        <v/>
      </c>
      <c r="I1564" s="248" t="str">
        <f ca="1">IF(ISERROR($S1564),"",OFFSET('Smelter Reference List'!$H$4,$S1564-4,0))</f>
        <v/>
      </c>
      <c r="J1564" s="248" t="str">
        <f ca="1">IF(ISERROR($S1564),"",OFFSET('Smelter Reference List'!$I$4,$S1564-4,0))</f>
        <v/>
      </c>
      <c r="K1564" s="245"/>
      <c r="L1564" s="245"/>
      <c r="M1564" s="245"/>
      <c r="N1564" s="245"/>
      <c r="O1564" s="245"/>
      <c r="P1564" s="245"/>
      <c r="Q1564" s="246"/>
      <c r="R1564" s="233"/>
      <c r="S1564" s="234" t="e">
        <f>IF(C1564="",NA(),MATCH($B1564&amp;$C1564,'Smelter Reference List'!$J:$J,0))</f>
        <v>#N/A</v>
      </c>
      <c r="T1564" s="235"/>
      <c r="U1564" s="235">
        <f t="shared" ca="1" si="50"/>
        <v>0</v>
      </c>
      <c r="V1564" s="235"/>
      <c r="W1564" s="235"/>
      <c r="Y1564" s="228" t="str">
        <f t="shared" si="51"/>
        <v/>
      </c>
    </row>
    <row r="1565" spans="1:25" s="228" customFormat="1" ht="20.25">
      <c r="A1565" s="257"/>
      <c r="B1565" s="232" t="str">
        <f>IF(LEN(A1565)=0,"",INDEX('Smelter Reference List'!$A:$A,MATCH($A1565,'Smelter Reference List'!$E:$E,0)))</f>
        <v/>
      </c>
      <c r="C1565" s="297" t="str">
        <f>IF(LEN(A1565)=0,"",INDEX('Smelter Reference List'!$C:$C,MATCH($A1565,'Smelter Reference List'!$E:$E,0)))</f>
        <v/>
      </c>
      <c r="D1565" s="161" t="str">
        <f ca="1">IF(ISERROR($S1565),"",OFFSET('Smelter Reference List'!$C$4,$S1565-4,0)&amp;"")</f>
        <v/>
      </c>
      <c r="E1565" s="161" t="str">
        <f ca="1">IF(ISERROR($S1565),"",OFFSET('Smelter Reference List'!$D$4,$S1565-4,0)&amp;"")</f>
        <v/>
      </c>
      <c r="F1565" s="161" t="str">
        <f ca="1">IF(ISERROR($S1565),"",OFFSET('Smelter Reference List'!$E$4,$S1565-4,0))</f>
        <v/>
      </c>
      <c r="G1565" s="161" t="str">
        <f ca="1">IF(C1565=$U$4,"Enter smelter details", IF(ISERROR($S1565),"",OFFSET('Smelter Reference List'!$F$4,$S1565-4,0)))</f>
        <v/>
      </c>
      <c r="H1565" s="247" t="str">
        <f ca="1">IF(ISERROR($S1565),"",OFFSET('Smelter Reference List'!$G$4,$S1565-4,0))</f>
        <v/>
      </c>
      <c r="I1565" s="248" t="str">
        <f ca="1">IF(ISERROR($S1565),"",OFFSET('Smelter Reference List'!$H$4,$S1565-4,0))</f>
        <v/>
      </c>
      <c r="J1565" s="248" t="str">
        <f ca="1">IF(ISERROR($S1565),"",OFFSET('Smelter Reference List'!$I$4,$S1565-4,0))</f>
        <v/>
      </c>
      <c r="K1565" s="245"/>
      <c r="L1565" s="245"/>
      <c r="M1565" s="245"/>
      <c r="N1565" s="245"/>
      <c r="O1565" s="245"/>
      <c r="P1565" s="245"/>
      <c r="Q1565" s="246"/>
      <c r="R1565" s="233"/>
      <c r="S1565" s="234" t="e">
        <f>IF(C1565="",NA(),MATCH($B1565&amp;$C1565,'Smelter Reference List'!$J:$J,0))</f>
        <v>#N/A</v>
      </c>
      <c r="T1565" s="235"/>
      <c r="U1565" s="235">
        <f t="shared" ca="1" si="50"/>
        <v>0</v>
      </c>
      <c r="V1565" s="235"/>
      <c r="W1565" s="235"/>
      <c r="Y1565" s="228" t="str">
        <f t="shared" si="51"/>
        <v/>
      </c>
    </row>
    <row r="1566" spans="1:25" s="228" customFormat="1" ht="20.25">
      <c r="A1566" s="257"/>
      <c r="B1566" s="232" t="str">
        <f>IF(LEN(A1566)=0,"",INDEX('Smelter Reference List'!$A:$A,MATCH($A1566,'Smelter Reference List'!$E:$E,0)))</f>
        <v/>
      </c>
      <c r="C1566" s="297" t="str">
        <f>IF(LEN(A1566)=0,"",INDEX('Smelter Reference List'!$C:$C,MATCH($A1566,'Smelter Reference List'!$E:$E,0)))</f>
        <v/>
      </c>
      <c r="D1566" s="161" t="str">
        <f ca="1">IF(ISERROR($S1566),"",OFFSET('Smelter Reference List'!$C$4,$S1566-4,0)&amp;"")</f>
        <v/>
      </c>
      <c r="E1566" s="161" t="str">
        <f ca="1">IF(ISERROR($S1566),"",OFFSET('Smelter Reference List'!$D$4,$S1566-4,0)&amp;"")</f>
        <v/>
      </c>
      <c r="F1566" s="161" t="str">
        <f ca="1">IF(ISERROR($S1566),"",OFFSET('Smelter Reference List'!$E$4,$S1566-4,0))</f>
        <v/>
      </c>
      <c r="G1566" s="161" t="str">
        <f ca="1">IF(C1566=$U$4,"Enter smelter details", IF(ISERROR($S1566),"",OFFSET('Smelter Reference List'!$F$4,$S1566-4,0)))</f>
        <v/>
      </c>
      <c r="H1566" s="247" t="str">
        <f ca="1">IF(ISERROR($S1566),"",OFFSET('Smelter Reference List'!$G$4,$S1566-4,0))</f>
        <v/>
      </c>
      <c r="I1566" s="248" t="str">
        <f ca="1">IF(ISERROR($S1566),"",OFFSET('Smelter Reference List'!$H$4,$S1566-4,0))</f>
        <v/>
      </c>
      <c r="J1566" s="248" t="str">
        <f ca="1">IF(ISERROR($S1566),"",OFFSET('Smelter Reference List'!$I$4,$S1566-4,0))</f>
        <v/>
      </c>
      <c r="K1566" s="245"/>
      <c r="L1566" s="245"/>
      <c r="M1566" s="245"/>
      <c r="N1566" s="245"/>
      <c r="O1566" s="245"/>
      <c r="P1566" s="245"/>
      <c r="Q1566" s="246"/>
      <c r="R1566" s="233"/>
      <c r="S1566" s="234" t="e">
        <f>IF(C1566="",NA(),MATCH($B1566&amp;$C1566,'Smelter Reference List'!$J:$J,0))</f>
        <v>#N/A</v>
      </c>
      <c r="T1566" s="235"/>
      <c r="U1566" s="235">
        <f t="shared" ca="1" si="50"/>
        <v>0</v>
      </c>
      <c r="V1566" s="235"/>
      <c r="W1566" s="235"/>
      <c r="Y1566" s="228" t="str">
        <f t="shared" si="51"/>
        <v/>
      </c>
    </row>
    <row r="1567" spans="1:25" s="228" customFormat="1" ht="20.25">
      <c r="A1567" s="257"/>
      <c r="B1567" s="232" t="str">
        <f>IF(LEN(A1567)=0,"",INDEX('Smelter Reference List'!$A:$A,MATCH($A1567,'Smelter Reference List'!$E:$E,0)))</f>
        <v/>
      </c>
      <c r="C1567" s="297" t="str">
        <f>IF(LEN(A1567)=0,"",INDEX('Smelter Reference List'!$C:$C,MATCH($A1567,'Smelter Reference List'!$E:$E,0)))</f>
        <v/>
      </c>
      <c r="D1567" s="161" t="str">
        <f ca="1">IF(ISERROR($S1567),"",OFFSET('Smelter Reference List'!$C$4,$S1567-4,0)&amp;"")</f>
        <v/>
      </c>
      <c r="E1567" s="161" t="str">
        <f ca="1">IF(ISERROR($S1567),"",OFFSET('Smelter Reference List'!$D$4,$S1567-4,0)&amp;"")</f>
        <v/>
      </c>
      <c r="F1567" s="161" t="str">
        <f ca="1">IF(ISERROR($S1567),"",OFFSET('Smelter Reference List'!$E$4,$S1567-4,0))</f>
        <v/>
      </c>
      <c r="G1567" s="161" t="str">
        <f ca="1">IF(C1567=$U$4,"Enter smelter details", IF(ISERROR($S1567),"",OFFSET('Smelter Reference List'!$F$4,$S1567-4,0)))</f>
        <v/>
      </c>
      <c r="H1567" s="247" t="str">
        <f ca="1">IF(ISERROR($S1567),"",OFFSET('Smelter Reference List'!$G$4,$S1567-4,0))</f>
        <v/>
      </c>
      <c r="I1567" s="248" t="str">
        <f ca="1">IF(ISERROR($S1567),"",OFFSET('Smelter Reference List'!$H$4,$S1567-4,0))</f>
        <v/>
      </c>
      <c r="J1567" s="248" t="str">
        <f ca="1">IF(ISERROR($S1567),"",OFFSET('Smelter Reference List'!$I$4,$S1567-4,0))</f>
        <v/>
      </c>
      <c r="K1567" s="245"/>
      <c r="L1567" s="245"/>
      <c r="M1567" s="245"/>
      <c r="N1567" s="245"/>
      <c r="O1567" s="245"/>
      <c r="P1567" s="245"/>
      <c r="Q1567" s="246"/>
      <c r="R1567" s="233"/>
      <c r="S1567" s="234" t="e">
        <f>IF(C1567="",NA(),MATCH($B1567&amp;$C1567,'Smelter Reference List'!$J:$J,0))</f>
        <v>#N/A</v>
      </c>
      <c r="T1567" s="235"/>
      <c r="U1567" s="235">
        <f t="shared" ca="1" si="50"/>
        <v>0</v>
      </c>
      <c r="V1567" s="235"/>
      <c r="W1567" s="235"/>
      <c r="Y1567" s="228" t="str">
        <f t="shared" si="51"/>
        <v/>
      </c>
    </row>
    <row r="1568" spans="1:25" s="228" customFormat="1" ht="20.25">
      <c r="A1568" s="257"/>
      <c r="B1568" s="232" t="str">
        <f>IF(LEN(A1568)=0,"",INDEX('Smelter Reference List'!$A:$A,MATCH($A1568,'Smelter Reference List'!$E:$E,0)))</f>
        <v/>
      </c>
      <c r="C1568" s="297" t="str">
        <f>IF(LEN(A1568)=0,"",INDEX('Smelter Reference List'!$C:$C,MATCH($A1568,'Smelter Reference List'!$E:$E,0)))</f>
        <v/>
      </c>
      <c r="D1568" s="161" t="str">
        <f ca="1">IF(ISERROR($S1568),"",OFFSET('Smelter Reference List'!$C$4,$S1568-4,0)&amp;"")</f>
        <v/>
      </c>
      <c r="E1568" s="161" t="str">
        <f ca="1">IF(ISERROR($S1568),"",OFFSET('Smelter Reference List'!$D$4,$S1568-4,0)&amp;"")</f>
        <v/>
      </c>
      <c r="F1568" s="161" t="str">
        <f ca="1">IF(ISERROR($S1568),"",OFFSET('Smelter Reference List'!$E$4,$S1568-4,0))</f>
        <v/>
      </c>
      <c r="G1568" s="161" t="str">
        <f ca="1">IF(C1568=$U$4,"Enter smelter details", IF(ISERROR($S1568),"",OFFSET('Smelter Reference List'!$F$4,$S1568-4,0)))</f>
        <v/>
      </c>
      <c r="H1568" s="247" t="str">
        <f ca="1">IF(ISERROR($S1568),"",OFFSET('Smelter Reference List'!$G$4,$S1568-4,0))</f>
        <v/>
      </c>
      <c r="I1568" s="248" t="str">
        <f ca="1">IF(ISERROR($S1568),"",OFFSET('Smelter Reference List'!$H$4,$S1568-4,0))</f>
        <v/>
      </c>
      <c r="J1568" s="248" t="str">
        <f ca="1">IF(ISERROR($S1568),"",OFFSET('Smelter Reference List'!$I$4,$S1568-4,0))</f>
        <v/>
      </c>
      <c r="K1568" s="245"/>
      <c r="L1568" s="245"/>
      <c r="M1568" s="245"/>
      <c r="N1568" s="245"/>
      <c r="O1568" s="245"/>
      <c r="P1568" s="245"/>
      <c r="Q1568" s="246"/>
      <c r="R1568" s="233"/>
      <c r="S1568" s="234" t="e">
        <f>IF(C1568="",NA(),MATCH($B1568&amp;$C1568,'Smelter Reference List'!$J:$J,0))</f>
        <v>#N/A</v>
      </c>
      <c r="T1568" s="235"/>
      <c r="U1568" s="235">
        <f t="shared" ca="1" si="50"/>
        <v>0</v>
      </c>
      <c r="V1568" s="235"/>
      <c r="W1568" s="235"/>
      <c r="Y1568" s="228" t="str">
        <f t="shared" si="51"/>
        <v/>
      </c>
    </row>
    <row r="1569" spans="1:25" s="228" customFormat="1" ht="20.25">
      <c r="A1569" s="257"/>
      <c r="B1569" s="232" t="str">
        <f>IF(LEN(A1569)=0,"",INDEX('Smelter Reference List'!$A:$A,MATCH($A1569,'Smelter Reference List'!$E:$E,0)))</f>
        <v/>
      </c>
      <c r="C1569" s="297" t="str">
        <f>IF(LEN(A1569)=0,"",INDEX('Smelter Reference List'!$C:$C,MATCH($A1569,'Smelter Reference List'!$E:$E,0)))</f>
        <v/>
      </c>
      <c r="D1569" s="161" t="str">
        <f ca="1">IF(ISERROR($S1569),"",OFFSET('Smelter Reference List'!$C$4,$S1569-4,0)&amp;"")</f>
        <v/>
      </c>
      <c r="E1569" s="161" t="str">
        <f ca="1">IF(ISERROR($S1569),"",OFFSET('Smelter Reference List'!$D$4,$S1569-4,0)&amp;"")</f>
        <v/>
      </c>
      <c r="F1569" s="161" t="str">
        <f ca="1">IF(ISERROR($S1569),"",OFFSET('Smelter Reference List'!$E$4,$S1569-4,0))</f>
        <v/>
      </c>
      <c r="G1569" s="161" t="str">
        <f ca="1">IF(C1569=$U$4,"Enter smelter details", IF(ISERROR($S1569),"",OFFSET('Smelter Reference List'!$F$4,$S1569-4,0)))</f>
        <v/>
      </c>
      <c r="H1569" s="247" t="str">
        <f ca="1">IF(ISERROR($S1569),"",OFFSET('Smelter Reference List'!$G$4,$S1569-4,0))</f>
        <v/>
      </c>
      <c r="I1569" s="248" t="str">
        <f ca="1">IF(ISERROR($S1569),"",OFFSET('Smelter Reference List'!$H$4,$S1569-4,0))</f>
        <v/>
      </c>
      <c r="J1569" s="248" t="str">
        <f ca="1">IF(ISERROR($S1569),"",OFFSET('Smelter Reference List'!$I$4,$S1569-4,0))</f>
        <v/>
      </c>
      <c r="K1569" s="245"/>
      <c r="L1569" s="245"/>
      <c r="M1569" s="245"/>
      <c r="N1569" s="245"/>
      <c r="O1569" s="245"/>
      <c r="P1569" s="245"/>
      <c r="Q1569" s="246"/>
      <c r="R1569" s="233"/>
      <c r="S1569" s="234" t="e">
        <f>IF(C1569="",NA(),MATCH($B1569&amp;$C1569,'Smelter Reference List'!$J:$J,0))</f>
        <v>#N/A</v>
      </c>
      <c r="T1569" s="235"/>
      <c r="U1569" s="235">
        <f t="shared" ca="1" si="50"/>
        <v>0</v>
      </c>
      <c r="V1569" s="235"/>
      <c r="W1569" s="235"/>
      <c r="Y1569" s="228" t="str">
        <f t="shared" si="51"/>
        <v/>
      </c>
    </row>
    <row r="1570" spans="1:25" s="228" customFormat="1" ht="20.25">
      <c r="A1570" s="257"/>
      <c r="B1570" s="232" t="str">
        <f>IF(LEN(A1570)=0,"",INDEX('Smelter Reference List'!$A:$A,MATCH($A1570,'Smelter Reference List'!$E:$E,0)))</f>
        <v/>
      </c>
      <c r="C1570" s="297" t="str">
        <f>IF(LEN(A1570)=0,"",INDEX('Smelter Reference List'!$C:$C,MATCH($A1570,'Smelter Reference List'!$E:$E,0)))</f>
        <v/>
      </c>
      <c r="D1570" s="161" t="str">
        <f ca="1">IF(ISERROR($S1570),"",OFFSET('Smelter Reference List'!$C$4,$S1570-4,0)&amp;"")</f>
        <v/>
      </c>
      <c r="E1570" s="161" t="str">
        <f ca="1">IF(ISERROR($S1570),"",OFFSET('Smelter Reference List'!$D$4,$S1570-4,0)&amp;"")</f>
        <v/>
      </c>
      <c r="F1570" s="161" t="str">
        <f ca="1">IF(ISERROR($S1570),"",OFFSET('Smelter Reference List'!$E$4,$S1570-4,0))</f>
        <v/>
      </c>
      <c r="G1570" s="161" t="str">
        <f ca="1">IF(C1570=$U$4,"Enter smelter details", IF(ISERROR($S1570),"",OFFSET('Smelter Reference List'!$F$4,$S1570-4,0)))</f>
        <v/>
      </c>
      <c r="H1570" s="247" t="str">
        <f ca="1">IF(ISERROR($S1570),"",OFFSET('Smelter Reference List'!$G$4,$S1570-4,0))</f>
        <v/>
      </c>
      <c r="I1570" s="248" t="str">
        <f ca="1">IF(ISERROR($S1570),"",OFFSET('Smelter Reference List'!$H$4,$S1570-4,0))</f>
        <v/>
      </c>
      <c r="J1570" s="248" t="str">
        <f ca="1">IF(ISERROR($S1570),"",OFFSET('Smelter Reference List'!$I$4,$S1570-4,0))</f>
        <v/>
      </c>
      <c r="K1570" s="245"/>
      <c r="L1570" s="245"/>
      <c r="M1570" s="245"/>
      <c r="N1570" s="245"/>
      <c r="O1570" s="245"/>
      <c r="P1570" s="245"/>
      <c r="Q1570" s="246"/>
      <c r="R1570" s="233"/>
      <c r="S1570" s="234" t="e">
        <f>IF(C1570="",NA(),MATCH($B1570&amp;$C1570,'Smelter Reference List'!$J:$J,0))</f>
        <v>#N/A</v>
      </c>
      <c r="T1570" s="235"/>
      <c r="U1570" s="235">
        <f t="shared" ca="1" si="50"/>
        <v>0</v>
      </c>
      <c r="V1570" s="235"/>
      <c r="W1570" s="235"/>
      <c r="Y1570" s="228" t="str">
        <f t="shared" si="51"/>
        <v/>
      </c>
    </row>
    <row r="1571" spans="1:25" s="228" customFormat="1" ht="20.25">
      <c r="A1571" s="257"/>
      <c r="B1571" s="232" t="str">
        <f>IF(LEN(A1571)=0,"",INDEX('Smelter Reference List'!$A:$A,MATCH($A1571,'Smelter Reference List'!$E:$E,0)))</f>
        <v/>
      </c>
      <c r="C1571" s="297" t="str">
        <f>IF(LEN(A1571)=0,"",INDEX('Smelter Reference List'!$C:$C,MATCH($A1571,'Smelter Reference List'!$E:$E,0)))</f>
        <v/>
      </c>
      <c r="D1571" s="161" t="str">
        <f ca="1">IF(ISERROR($S1571),"",OFFSET('Smelter Reference List'!$C$4,$S1571-4,0)&amp;"")</f>
        <v/>
      </c>
      <c r="E1571" s="161" t="str">
        <f ca="1">IF(ISERROR($S1571),"",OFFSET('Smelter Reference List'!$D$4,$S1571-4,0)&amp;"")</f>
        <v/>
      </c>
      <c r="F1571" s="161" t="str">
        <f ca="1">IF(ISERROR($S1571),"",OFFSET('Smelter Reference List'!$E$4,$S1571-4,0))</f>
        <v/>
      </c>
      <c r="G1571" s="161" t="str">
        <f ca="1">IF(C1571=$U$4,"Enter smelter details", IF(ISERROR($S1571),"",OFFSET('Smelter Reference List'!$F$4,$S1571-4,0)))</f>
        <v/>
      </c>
      <c r="H1571" s="247" t="str">
        <f ca="1">IF(ISERROR($S1571),"",OFFSET('Smelter Reference List'!$G$4,$S1571-4,0))</f>
        <v/>
      </c>
      <c r="I1571" s="248" t="str">
        <f ca="1">IF(ISERROR($S1571),"",OFFSET('Smelter Reference List'!$H$4,$S1571-4,0))</f>
        <v/>
      </c>
      <c r="J1571" s="248" t="str">
        <f ca="1">IF(ISERROR($S1571),"",OFFSET('Smelter Reference List'!$I$4,$S1571-4,0))</f>
        <v/>
      </c>
      <c r="K1571" s="245"/>
      <c r="L1571" s="245"/>
      <c r="M1571" s="245"/>
      <c r="N1571" s="245"/>
      <c r="O1571" s="245"/>
      <c r="P1571" s="245"/>
      <c r="Q1571" s="246"/>
      <c r="R1571" s="233"/>
      <c r="S1571" s="234" t="e">
        <f>IF(C1571="",NA(),MATCH($B1571&amp;$C1571,'Smelter Reference List'!$J:$J,0))</f>
        <v>#N/A</v>
      </c>
      <c r="T1571" s="235"/>
      <c r="U1571" s="235">
        <f t="shared" ca="1" si="50"/>
        <v>0</v>
      </c>
      <c r="V1571" s="235"/>
      <c r="W1571" s="235"/>
      <c r="Y1571" s="228" t="str">
        <f t="shared" si="51"/>
        <v/>
      </c>
    </row>
    <row r="1572" spans="1:25" s="228" customFormat="1" ht="20.25">
      <c r="A1572" s="257"/>
      <c r="B1572" s="232" t="str">
        <f>IF(LEN(A1572)=0,"",INDEX('Smelter Reference List'!$A:$A,MATCH($A1572,'Smelter Reference List'!$E:$E,0)))</f>
        <v/>
      </c>
      <c r="C1572" s="297" t="str">
        <f>IF(LEN(A1572)=0,"",INDEX('Smelter Reference List'!$C:$C,MATCH($A1572,'Smelter Reference List'!$E:$E,0)))</f>
        <v/>
      </c>
      <c r="D1572" s="161" t="str">
        <f ca="1">IF(ISERROR($S1572),"",OFFSET('Smelter Reference List'!$C$4,$S1572-4,0)&amp;"")</f>
        <v/>
      </c>
      <c r="E1572" s="161" t="str">
        <f ca="1">IF(ISERROR($S1572),"",OFFSET('Smelter Reference List'!$D$4,$S1572-4,0)&amp;"")</f>
        <v/>
      </c>
      <c r="F1572" s="161" t="str">
        <f ca="1">IF(ISERROR($S1572),"",OFFSET('Smelter Reference List'!$E$4,$S1572-4,0))</f>
        <v/>
      </c>
      <c r="G1572" s="161" t="str">
        <f ca="1">IF(C1572=$U$4,"Enter smelter details", IF(ISERROR($S1572),"",OFFSET('Smelter Reference List'!$F$4,$S1572-4,0)))</f>
        <v/>
      </c>
      <c r="H1572" s="247" t="str">
        <f ca="1">IF(ISERROR($S1572),"",OFFSET('Smelter Reference List'!$G$4,$S1572-4,0))</f>
        <v/>
      </c>
      <c r="I1572" s="248" t="str">
        <f ca="1">IF(ISERROR($S1572),"",OFFSET('Smelter Reference List'!$H$4,$S1572-4,0))</f>
        <v/>
      </c>
      <c r="J1572" s="248" t="str">
        <f ca="1">IF(ISERROR($S1572),"",OFFSET('Smelter Reference List'!$I$4,$S1572-4,0))</f>
        <v/>
      </c>
      <c r="K1572" s="245"/>
      <c r="L1572" s="245"/>
      <c r="M1572" s="245"/>
      <c r="N1572" s="245"/>
      <c r="O1572" s="245"/>
      <c r="P1572" s="245"/>
      <c r="Q1572" s="246"/>
      <c r="R1572" s="233"/>
      <c r="S1572" s="234" t="e">
        <f>IF(C1572="",NA(),MATCH($B1572&amp;$C1572,'Smelter Reference List'!$J:$J,0))</f>
        <v>#N/A</v>
      </c>
      <c r="T1572" s="235"/>
      <c r="U1572" s="235">
        <f t="shared" ca="1" si="50"/>
        <v>0</v>
      </c>
      <c r="V1572" s="235"/>
      <c r="W1572" s="235"/>
      <c r="Y1572" s="228" t="str">
        <f t="shared" si="51"/>
        <v/>
      </c>
    </row>
    <row r="1573" spans="1:25" s="228" customFormat="1" ht="20.25">
      <c r="A1573" s="257"/>
      <c r="B1573" s="232" t="str">
        <f>IF(LEN(A1573)=0,"",INDEX('Smelter Reference List'!$A:$A,MATCH($A1573,'Smelter Reference List'!$E:$E,0)))</f>
        <v/>
      </c>
      <c r="C1573" s="297" t="str">
        <f>IF(LEN(A1573)=0,"",INDEX('Smelter Reference List'!$C:$C,MATCH($A1573,'Smelter Reference List'!$E:$E,0)))</f>
        <v/>
      </c>
      <c r="D1573" s="161" t="str">
        <f ca="1">IF(ISERROR($S1573),"",OFFSET('Smelter Reference List'!$C$4,$S1573-4,0)&amp;"")</f>
        <v/>
      </c>
      <c r="E1573" s="161" t="str">
        <f ca="1">IF(ISERROR($S1573),"",OFFSET('Smelter Reference List'!$D$4,$S1573-4,0)&amp;"")</f>
        <v/>
      </c>
      <c r="F1573" s="161" t="str">
        <f ca="1">IF(ISERROR($S1573),"",OFFSET('Smelter Reference List'!$E$4,$S1573-4,0))</f>
        <v/>
      </c>
      <c r="G1573" s="161" t="str">
        <f ca="1">IF(C1573=$U$4,"Enter smelter details", IF(ISERROR($S1573),"",OFFSET('Smelter Reference List'!$F$4,$S1573-4,0)))</f>
        <v/>
      </c>
      <c r="H1573" s="247" t="str">
        <f ca="1">IF(ISERROR($S1573),"",OFFSET('Smelter Reference List'!$G$4,$S1573-4,0))</f>
        <v/>
      </c>
      <c r="I1573" s="248" t="str">
        <f ca="1">IF(ISERROR($S1573),"",OFFSET('Smelter Reference List'!$H$4,$S1573-4,0))</f>
        <v/>
      </c>
      <c r="J1573" s="248" t="str">
        <f ca="1">IF(ISERROR($S1573),"",OFFSET('Smelter Reference List'!$I$4,$S1573-4,0))</f>
        <v/>
      </c>
      <c r="K1573" s="245"/>
      <c r="L1573" s="245"/>
      <c r="M1573" s="245"/>
      <c r="N1573" s="245"/>
      <c r="O1573" s="245"/>
      <c r="P1573" s="245"/>
      <c r="Q1573" s="246"/>
      <c r="R1573" s="233"/>
      <c r="S1573" s="234" t="e">
        <f>IF(C1573="",NA(),MATCH($B1573&amp;$C1573,'Smelter Reference List'!$J:$J,0))</f>
        <v>#N/A</v>
      </c>
      <c r="T1573" s="235"/>
      <c r="U1573" s="235">
        <f t="shared" ca="1" si="50"/>
        <v>0</v>
      </c>
      <c r="V1573" s="235"/>
      <c r="W1573" s="235"/>
      <c r="Y1573" s="228" t="str">
        <f t="shared" si="51"/>
        <v/>
      </c>
    </row>
    <row r="1574" spans="1:25" s="228" customFormat="1" ht="20.25">
      <c r="A1574" s="257"/>
      <c r="B1574" s="232" t="str">
        <f>IF(LEN(A1574)=0,"",INDEX('Smelter Reference List'!$A:$A,MATCH($A1574,'Smelter Reference List'!$E:$E,0)))</f>
        <v/>
      </c>
      <c r="C1574" s="297" t="str">
        <f>IF(LEN(A1574)=0,"",INDEX('Smelter Reference List'!$C:$C,MATCH($A1574,'Smelter Reference List'!$E:$E,0)))</f>
        <v/>
      </c>
      <c r="D1574" s="161" t="str">
        <f ca="1">IF(ISERROR($S1574),"",OFFSET('Smelter Reference List'!$C$4,$S1574-4,0)&amp;"")</f>
        <v/>
      </c>
      <c r="E1574" s="161" t="str">
        <f ca="1">IF(ISERROR($S1574),"",OFFSET('Smelter Reference List'!$D$4,$S1574-4,0)&amp;"")</f>
        <v/>
      </c>
      <c r="F1574" s="161" t="str">
        <f ca="1">IF(ISERROR($S1574),"",OFFSET('Smelter Reference List'!$E$4,$S1574-4,0))</f>
        <v/>
      </c>
      <c r="G1574" s="161" t="str">
        <f ca="1">IF(C1574=$U$4,"Enter smelter details", IF(ISERROR($S1574),"",OFFSET('Smelter Reference List'!$F$4,$S1574-4,0)))</f>
        <v/>
      </c>
      <c r="H1574" s="247" t="str">
        <f ca="1">IF(ISERROR($S1574),"",OFFSET('Smelter Reference List'!$G$4,$S1574-4,0))</f>
        <v/>
      </c>
      <c r="I1574" s="248" t="str">
        <f ca="1">IF(ISERROR($S1574),"",OFFSET('Smelter Reference List'!$H$4,$S1574-4,0))</f>
        <v/>
      </c>
      <c r="J1574" s="248" t="str">
        <f ca="1">IF(ISERROR($S1574),"",OFFSET('Smelter Reference List'!$I$4,$S1574-4,0))</f>
        <v/>
      </c>
      <c r="K1574" s="245"/>
      <c r="L1574" s="245"/>
      <c r="M1574" s="245"/>
      <c r="N1574" s="245"/>
      <c r="O1574" s="245"/>
      <c r="P1574" s="245"/>
      <c r="Q1574" s="246"/>
      <c r="R1574" s="233"/>
      <c r="S1574" s="234" t="e">
        <f>IF(C1574="",NA(),MATCH($B1574&amp;$C1574,'Smelter Reference List'!$J:$J,0))</f>
        <v>#N/A</v>
      </c>
      <c r="T1574" s="235"/>
      <c r="U1574" s="235">
        <f t="shared" ca="1" si="50"/>
        <v>0</v>
      </c>
      <c r="V1574" s="235"/>
      <c r="W1574" s="235"/>
      <c r="Y1574" s="228" t="str">
        <f t="shared" si="51"/>
        <v/>
      </c>
    </row>
    <row r="1575" spans="1:25" s="228" customFormat="1" ht="20.25">
      <c r="A1575" s="257"/>
      <c r="B1575" s="232" t="str">
        <f>IF(LEN(A1575)=0,"",INDEX('Smelter Reference List'!$A:$A,MATCH($A1575,'Smelter Reference List'!$E:$E,0)))</f>
        <v/>
      </c>
      <c r="C1575" s="297" t="str">
        <f>IF(LEN(A1575)=0,"",INDEX('Smelter Reference List'!$C:$C,MATCH($A1575,'Smelter Reference List'!$E:$E,0)))</f>
        <v/>
      </c>
      <c r="D1575" s="161" t="str">
        <f ca="1">IF(ISERROR($S1575),"",OFFSET('Smelter Reference List'!$C$4,$S1575-4,0)&amp;"")</f>
        <v/>
      </c>
      <c r="E1575" s="161" t="str">
        <f ca="1">IF(ISERROR($S1575),"",OFFSET('Smelter Reference List'!$D$4,$S1575-4,0)&amp;"")</f>
        <v/>
      </c>
      <c r="F1575" s="161" t="str">
        <f ca="1">IF(ISERROR($S1575),"",OFFSET('Smelter Reference List'!$E$4,$S1575-4,0))</f>
        <v/>
      </c>
      <c r="G1575" s="161" t="str">
        <f ca="1">IF(C1575=$U$4,"Enter smelter details", IF(ISERROR($S1575),"",OFFSET('Smelter Reference List'!$F$4,$S1575-4,0)))</f>
        <v/>
      </c>
      <c r="H1575" s="247" t="str">
        <f ca="1">IF(ISERROR($S1575),"",OFFSET('Smelter Reference List'!$G$4,$S1575-4,0))</f>
        <v/>
      </c>
      <c r="I1575" s="248" t="str">
        <f ca="1">IF(ISERROR($S1575),"",OFFSET('Smelter Reference List'!$H$4,$S1575-4,0))</f>
        <v/>
      </c>
      <c r="J1575" s="248" t="str">
        <f ca="1">IF(ISERROR($S1575),"",OFFSET('Smelter Reference List'!$I$4,$S1575-4,0))</f>
        <v/>
      </c>
      <c r="K1575" s="245"/>
      <c r="L1575" s="245"/>
      <c r="M1575" s="245"/>
      <c r="N1575" s="245"/>
      <c r="O1575" s="245"/>
      <c r="P1575" s="245"/>
      <c r="Q1575" s="246"/>
      <c r="R1575" s="233"/>
      <c r="S1575" s="234" t="e">
        <f>IF(C1575="",NA(),MATCH($B1575&amp;$C1575,'Smelter Reference List'!$J:$J,0))</f>
        <v>#N/A</v>
      </c>
      <c r="T1575" s="235"/>
      <c r="U1575" s="235">
        <f t="shared" ca="1" si="50"/>
        <v>0</v>
      </c>
      <c r="V1575" s="235"/>
      <c r="W1575" s="235"/>
      <c r="Y1575" s="228" t="str">
        <f t="shared" si="51"/>
        <v/>
      </c>
    </row>
    <row r="1576" spans="1:25" s="228" customFormat="1" ht="20.25">
      <c r="A1576" s="257"/>
      <c r="B1576" s="232" t="str">
        <f>IF(LEN(A1576)=0,"",INDEX('Smelter Reference List'!$A:$A,MATCH($A1576,'Smelter Reference List'!$E:$E,0)))</f>
        <v/>
      </c>
      <c r="C1576" s="297" t="str">
        <f>IF(LEN(A1576)=0,"",INDEX('Smelter Reference List'!$C:$C,MATCH($A1576,'Smelter Reference List'!$E:$E,0)))</f>
        <v/>
      </c>
      <c r="D1576" s="161" t="str">
        <f ca="1">IF(ISERROR($S1576),"",OFFSET('Smelter Reference List'!$C$4,$S1576-4,0)&amp;"")</f>
        <v/>
      </c>
      <c r="E1576" s="161" t="str">
        <f ca="1">IF(ISERROR($S1576),"",OFFSET('Smelter Reference List'!$D$4,$S1576-4,0)&amp;"")</f>
        <v/>
      </c>
      <c r="F1576" s="161" t="str">
        <f ca="1">IF(ISERROR($S1576),"",OFFSET('Smelter Reference List'!$E$4,$S1576-4,0))</f>
        <v/>
      </c>
      <c r="G1576" s="161" t="str">
        <f ca="1">IF(C1576=$U$4,"Enter smelter details", IF(ISERROR($S1576),"",OFFSET('Smelter Reference List'!$F$4,$S1576-4,0)))</f>
        <v/>
      </c>
      <c r="H1576" s="247" t="str">
        <f ca="1">IF(ISERROR($S1576),"",OFFSET('Smelter Reference List'!$G$4,$S1576-4,0))</f>
        <v/>
      </c>
      <c r="I1576" s="248" t="str">
        <f ca="1">IF(ISERROR($S1576),"",OFFSET('Smelter Reference List'!$H$4,$S1576-4,0))</f>
        <v/>
      </c>
      <c r="J1576" s="248" t="str">
        <f ca="1">IF(ISERROR($S1576),"",OFFSET('Smelter Reference List'!$I$4,$S1576-4,0))</f>
        <v/>
      </c>
      <c r="K1576" s="245"/>
      <c r="L1576" s="245"/>
      <c r="M1576" s="245"/>
      <c r="N1576" s="245"/>
      <c r="O1576" s="245"/>
      <c r="P1576" s="245"/>
      <c r="Q1576" s="246"/>
      <c r="R1576" s="233"/>
      <c r="S1576" s="234" t="e">
        <f>IF(C1576="",NA(),MATCH($B1576&amp;$C1576,'Smelter Reference List'!$J:$J,0))</f>
        <v>#N/A</v>
      </c>
      <c r="T1576" s="235"/>
      <c r="U1576" s="235">
        <f t="shared" ca="1" si="50"/>
        <v>0</v>
      </c>
      <c r="V1576" s="235"/>
      <c r="W1576" s="235"/>
      <c r="Y1576" s="228" t="str">
        <f t="shared" si="51"/>
        <v/>
      </c>
    </row>
    <row r="1577" spans="1:25" s="228" customFormat="1" ht="20.25">
      <c r="A1577" s="257"/>
      <c r="B1577" s="232" t="str">
        <f>IF(LEN(A1577)=0,"",INDEX('Smelter Reference List'!$A:$A,MATCH($A1577,'Smelter Reference List'!$E:$E,0)))</f>
        <v/>
      </c>
      <c r="C1577" s="297" t="str">
        <f>IF(LEN(A1577)=0,"",INDEX('Smelter Reference List'!$C:$C,MATCH($A1577,'Smelter Reference List'!$E:$E,0)))</f>
        <v/>
      </c>
      <c r="D1577" s="161" t="str">
        <f ca="1">IF(ISERROR($S1577),"",OFFSET('Smelter Reference List'!$C$4,$S1577-4,0)&amp;"")</f>
        <v/>
      </c>
      <c r="E1577" s="161" t="str">
        <f ca="1">IF(ISERROR($S1577),"",OFFSET('Smelter Reference List'!$D$4,$S1577-4,0)&amp;"")</f>
        <v/>
      </c>
      <c r="F1577" s="161" t="str">
        <f ca="1">IF(ISERROR($S1577),"",OFFSET('Smelter Reference List'!$E$4,$S1577-4,0))</f>
        <v/>
      </c>
      <c r="G1577" s="161" t="str">
        <f ca="1">IF(C1577=$U$4,"Enter smelter details", IF(ISERROR($S1577),"",OFFSET('Smelter Reference List'!$F$4,$S1577-4,0)))</f>
        <v/>
      </c>
      <c r="H1577" s="247" t="str">
        <f ca="1">IF(ISERROR($S1577),"",OFFSET('Smelter Reference List'!$G$4,$S1577-4,0))</f>
        <v/>
      </c>
      <c r="I1577" s="248" t="str">
        <f ca="1">IF(ISERROR($S1577),"",OFFSET('Smelter Reference List'!$H$4,$S1577-4,0))</f>
        <v/>
      </c>
      <c r="J1577" s="248" t="str">
        <f ca="1">IF(ISERROR($S1577),"",OFFSET('Smelter Reference List'!$I$4,$S1577-4,0))</f>
        <v/>
      </c>
      <c r="K1577" s="245"/>
      <c r="L1577" s="245"/>
      <c r="M1577" s="245"/>
      <c r="N1577" s="245"/>
      <c r="O1577" s="245"/>
      <c r="P1577" s="245"/>
      <c r="Q1577" s="246"/>
      <c r="R1577" s="233"/>
      <c r="S1577" s="234" t="e">
        <f>IF(C1577="",NA(),MATCH($B1577&amp;$C1577,'Smelter Reference List'!$J:$J,0))</f>
        <v>#N/A</v>
      </c>
      <c r="T1577" s="235"/>
      <c r="U1577" s="235">
        <f t="shared" ca="1" si="50"/>
        <v>0</v>
      </c>
      <c r="V1577" s="235"/>
      <c r="W1577" s="235"/>
      <c r="Y1577" s="228" t="str">
        <f t="shared" si="51"/>
        <v/>
      </c>
    </row>
    <row r="1578" spans="1:25" s="228" customFormat="1" ht="20.25">
      <c r="A1578" s="257"/>
      <c r="B1578" s="232" t="str">
        <f>IF(LEN(A1578)=0,"",INDEX('Smelter Reference List'!$A:$A,MATCH($A1578,'Smelter Reference List'!$E:$E,0)))</f>
        <v/>
      </c>
      <c r="C1578" s="297" t="str">
        <f>IF(LEN(A1578)=0,"",INDEX('Smelter Reference List'!$C:$C,MATCH($A1578,'Smelter Reference List'!$E:$E,0)))</f>
        <v/>
      </c>
      <c r="D1578" s="161" t="str">
        <f ca="1">IF(ISERROR($S1578),"",OFFSET('Smelter Reference List'!$C$4,$S1578-4,0)&amp;"")</f>
        <v/>
      </c>
      <c r="E1578" s="161" t="str">
        <f ca="1">IF(ISERROR($S1578),"",OFFSET('Smelter Reference List'!$D$4,$S1578-4,0)&amp;"")</f>
        <v/>
      </c>
      <c r="F1578" s="161" t="str">
        <f ca="1">IF(ISERROR($S1578),"",OFFSET('Smelter Reference List'!$E$4,$S1578-4,0))</f>
        <v/>
      </c>
      <c r="G1578" s="161" t="str">
        <f ca="1">IF(C1578=$U$4,"Enter smelter details", IF(ISERROR($S1578),"",OFFSET('Smelter Reference List'!$F$4,$S1578-4,0)))</f>
        <v/>
      </c>
      <c r="H1578" s="247" t="str">
        <f ca="1">IF(ISERROR($S1578),"",OFFSET('Smelter Reference List'!$G$4,$S1578-4,0))</f>
        <v/>
      </c>
      <c r="I1578" s="248" t="str">
        <f ca="1">IF(ISERROR($S1578),"",OFFSET('Smelter Reference List'!$H$4,$S1578-4,0))</f>
        <v/>
      </c>
      <c r="J1578" s="248" t="str">
        <f ca="1">IF(ISERROR($S1578),"",OFFSET('Smelter Reference List'!$I$4,$S1578-4,0))</f>
        <v/>
      </c>
      <c r="K1578" s="245"/>
      <c r="L1578" s="245"/>
      <c r="M1578" s="245"/>
      <c r="N1578" s="245"/>
      <c r="O1578" s="245"/>
      <c r="P1578" s="245"/>
      <c r="Q1578" s="246"/>
      <c r="R1578" s="233"/>
      <c r="S1578" s="234" t="e">
        <f>IF(C1578="",NA(),MATCH($B1578&amp;$C1578,'Smelter Reference List'!$J:$J,0))</f>
        <v>#N/A</v>
      </c>
      <c r="T1578" s="235"/>
      <c r="U1578" s="235">
        <f t="shared" ca="1" si="50"/>
        <v>0</v>
      </c>
      <c r="V1578" s="235"/>
      <c r="W1578" s="235"/>
      <c r="Y1578" s="228" t="str">
        <f t="shared" si="51"/>
        <v/>
      </c>
    </row>
    <row r="1579" spans="1:25" s="228" customFormat="1" ht="20.25">
      <c r="A1579" s="257"/>
      <c r="B1579" s="232" t="str">
        <f>IF(LEN(A1579)=0,"",INDEX('Smelter Reference List'!$A:$A,MATCH($A1579,'Smelter Reference List'!$E:$E,0)))</f>
        <v/>
      </c>
      <c r="C1579" s="297" t="str">
        <f>IF(LEN(A1579)=0,"",INDEX('Smelter Reference List'!$C:$C,MATCH($A1579,'Smelter Reference List'!$E:$E,0)))</f>
        <v/>
      </c>
      <c r="D1579" s="161" t="str">
        <f ca="1">IF(ISERROR($S1579),"",OFFSET('Smelter Reference List'!$C$4,$S1579-4,0)&amp;"")</f>
        <v/>
      </c>
      <c r="E1579" s="161" t="str">
        <f ca="1">IF(ISERROR($S1579),"",OFFSET('Smelter Reference List'!$D$4,$S1579-4,0)&amp;"")</f>
        <v/>
      </c>
      <c r="F1579" s="161" t="str">
        <f ca="1">IF(ISERROR($S1579),"",OFFSET('Smelter Reference List'!$E$4,$S1579-4,0))</f>
        <v/>
      </c>
      <c r="G1579" s="161" t="str">
        <f ca="1">IF(C1579=$U$4,"Enter smelter details", IF(ISERROR($S1579),"",OFFSET('Smelter Reference List'!$F$4,$S1579-4,0)))</f>
        <v/>
      </c>
      <c r="H1579" s="247" t="str">
        <f ca="1">IF(ISERROR($S1579),"",OFFSET('Smelter Reference List'!$G$4,$S1579-4,0))</f>
        <v/>
      </c>
      <c r="I1579" s="248" t="str">
        <f ca="1">IF(ISERROR($S1579),"",OFFSET('Smelter Reference List'!$H$4,$S1579-4,0))</f>
        <v/>
      </c>
      <c r="J1579" s="248" t="str">
        <f ca="1">IF(ISERROR($S1579),"",OFFSET('Smelter Reference List'!$I$4,$S1579-4,0))</f>
        <v/>
      </c>
      <c r="K1579" s="245"/>
      <c r="L1579" s="245"/>
      <c r="M1579" s="245"/>
      <c r="N1579" s="245"/>
      <c r="O1579" s="245"/>
      <c r="P1579" s="245"/>
      <c r="Q1579" s="246"/>
      <c r="R1579" s="233"/>
      <c r="S1579" s="234" t="e">
        <f>IF(C1579="",NA(),MATCH($B1579&amp;$C1579,'Smelter Reference List'!$J:$J,0))</f>
        <v>#N/A</v>
      </c>
      <c r="T1579" s="235"/>
      <c r="U1579" s="235">
        <f t="shared" ca="1" si="50"/>
        <v>0</v>
      </c>
      <c r="V1579" s="235"/>
      <c r="W1579" s="235"/>
      <c r="Y1579" s="228" t="str">
        <f t="shared" si="51"/>
        <v/>
      </c>
    </row>
    <row r="1580" spans="1:25" s="228" customFormat="1" ht="20.25">
      <c r="A1580" s="257"/>
      <c r="B1580" s="232" t="str">
        <f>IF(LEN(A1580)=0,"",INDEX('Smelter Reference List'!$A:$A,MATCH($A1580,'Smelter Reference List'!$E:$E,0)))</f>
        <v/>
      </c>
      <c r="C1580" s="297" t="str">
        <f>IF(LEN(A1580)=0,"",INDEX('Smelter Reference List'!$C:$C,MATCH($A1580,'Smelter Reference List'!$E:$E,0)))</f>
        <v/>
      </c>
      <c r="D1580" s="161" t="str">
        <f ca="1">IF(ISERROR($S1580),"",OFFSET('Smelter Reference List'!$C$4,$S1580-4,0)&amp;"")</f>
        <v/>
      </c>
      <c r="E1580" s="161" t="str">
        <f ca="1">IF(ISERROR($S1580),"",OFFSET('Smelter Reference List'!$D$4,$S1580-4,0)&amp;"")</f>
        <v/>
      </c>
      <c r="F1580" s="161" t="str">
        <f ca="1">IF(ISERROR($S1580),"",OFFSET('Smelter Reference List'!$E$4,$S1580-4,0))</f>
        <v/>
      </c>
      <c r="G1580" s="161" t="str">
        <f ca="1">IF(C1580=$U$4,"Enter smelter details", IF(ISERROR($S1580),"",OFFSET('Smelter Reference List'!$F$4,$S1580-4,0)))</f>
        <v/>
      </c>
      <c r="H1580" s="247" t="str">
        <f ca="1">IF(ISERROR($S1580),"",OFFSET('Smelter Reference List'!$G$4,$S1580-4,0))</f>
        <v/>
      </c>
      <c r="I1580" s="248" t="str">
        <f ca="1">IF(ISERROR($S1580),"",OFFSET('Smelter Reference List'!$H$4,$S1580-4,0))</f>
        <v/>
      </c>
      <c r="J1580" s="248" t="str">
        <f ca="1">IF(ISERROR($S1580),"",OFFSET('Smelter Reference List'!$I$4,$S1580-4,0))</f>
        <v/>
      </c>
      <c r="K1580" s="245"/>
      <c r="L1580" s="245"/>
      <c r="M1580" s="245"/>
      <c r="N1580" s="245"/>
      <c r="O1580" s="245"/>
      <c r="P1580" s="245"/>
      <c r="Q1580" s="246"/>
      <c r="R1580" s="233"/>
      <c r="S1580" s="234" t="e">
        <f>IF(C1580="",NA(),MATCH($B1580&amp;$C1580,'Smelter Reference List'!$J:$J,0))</f>
        <v>#N/A</v>
      </c>
      <c r="T1580" s="235"/>
      <c r="U1580" s="235">
        <f t="shared" ca="1" si="50"/>
        <v>0</v>
      </c>
      <c r="V1580" s="235"/>
      <c r="W1580" s="235"/>
      <c r="Y1580" s="228" t="str">
        <f t="shared" si="51"/>
        <v/>
      </c>
    </row>
    <row r="1581" spans="1:25" s="228" customFormat="1" ht="20.25">
      <c r="A1581" s="257"/>
      <c r="B1581" s="232" t="str">
        <f>IF(LEN(A1581)=0,"",INDEX('Smelter Reference List'!$A:$A,MATCH($A1581,'Smelter Reference List'!$E:$E,0)))</f>
        <v/>
      </c>
      <c r="C1581" s="297" t="str">
        <f>IF(LEN(A1581)=0,"",INDEX('Smelter Reference List'!$C:$C,MATCH($A1581,'Smelter Reference List'!$E:$E,0)))</f>
        <v/>
      </c>
      <c r="D1581" s="161" t="str">
        <f ca="1">IF(ISERROR($S1581),"",OFFSET('Smelter Reference List'!$C$4,$S1581-4,0)&amp;"")</f>
        <v/>
      </c>
      <c r="E1581" s="161" t="str">
        <f ca="1">IF(ISERROR($S1581),"",OFFSET('Smelter Reference List'!$D$4,$S1581-4,0)&amp;"")</f>
        <v/>
      </c>
      <c r="F1581" s="161" t="str">
        <f ca="1">IF(ISERROR($S1581),"",OFFSET('Smelter Reference List'!$E$4,$S1581-4,0))</f>
        <v/>
      </c>
      <c r="G1581" s="161" t="str">
        <f ca="1">IF(C1581=$U$4,"Enter smelter details", IF(ISERROR($S1581),"",OFFSET('Smelter Reference List'!$F$4,$S1581-4,0)))</f>
        <v/>
      </c>
      <c r="H1581" s="247" t="str">
        <f ca="1">IF(ISERROR($S1581),"",OFFSET('Smelter Reference List'!$G$4,$S1581-4,0))</f>
        <v/>
      </c>
      <c r="I1581" s="248" t="str">
        <f ca="1">IF(ISERROR($S1581),"",OFFSET('Smelter Reference List'!$H$4,$S1581-4,0))</f>
        <v/>
      </c>
      <c r="J1581" s="248" t="str">
        <f ca="1">IF(ISERROR($S1581),"",OFFSET('Smelter Reference List'!$I$4,$S1581-4,0))</f>
        <v/>
      </c>
      <c r="K1581" s="245"/>
      <c r="L1581" s="245"/>
      <c r="M1581" s="245"/>
      <c r="N1581" s="245"/>
      <c r="O1581" s="245"/>
      <c r="P1581" s="245"/>
      <c r="Q1581" s="246"/>
      <c r="R1581" s="233"/>
      <c r="S1581" s="234" t="e">
        <f>IF(C1581="",NA(),MATCH($B1581&amp;$C1581,'Smelter Reference List'!$J:$J,0))</f>
        <v>#N/A</v>
      </c>
      <c r="T1581" s="235"/>
      <c r="U1581" s="235">
        <f t="shared" ca="1" si="50"/>
        <v>0</v>
      </c>
      <c r="V1581" s="235"/>
      <c r="W1581" s="235"/>
      <c r="Y1581" s="228" t="str">
        <f t="shared" si="51"/>
        <v/>
      </c>
    </row>
    <row r="1582" spans="1:25" s="228" customFormat="1" ht="20.25">
      <c r="A1582" s="257"/>
      <c r="B1582" s="232" t="str">
        <f>IF(LEN(A1582)=0,"",INDEX('Smelter Reference List'!$A:$A,MATCH($A1582,'Smelter Reference List'!$E:$E,0)))</f>
        <v/>
      </c>
      <c r="C1582" s="297" t="str">
        <f>IF(LEN(A1582)=0,"",INDEX('Smelter Reference List'!$C:$C,MATCH($A1582,'Smelter Reference List'!$E:$E,0)))</f>
        <v/>
      </c>
      <c r="D1582" s="161" t="str">
        <f ca="1">IF(ISERROR($S1582),"",OFFSET('Smelter Reference List'!$C$4,$S1582-4,0)&amp;"")</f>
        <v/>
      </c>
      <c r="E1582" s="161" t="str">
        <f ca="1">IF(ISERROR($S1582),"",OFFSET('Smelter Reference List'!$D$4,$S1582-4,0)&amp;"")</f>
        <v/>
      </c>
      <c r="F1582" s="161" t="str">
        <f ca="1">IF(ISERROR($S1582),"",OFFSET('Smelter Reference List'!$E$4,$S1582-4,0))</f>
        <v/>
      </c>
      <c r="G1582" s="161" t="str">
        <f ca="1">IF(C1582=$U$4,"Enter smelter details", IF(ISERROR($S1582),"",OFFSET('Smelter Reference List'!$F$4,$S1582-4,0)))</f>
        <v/>
      </c>
      <c r="H1582" s="247" t="str">
        <f ca="1">IF(ISERROR($S1582),"",OFFSET('Smelter Reference List'!$G$4,$S1582-4,0))</f>
        <v/>
      </c>
      <c r="I1582" s="248" t="str">
        <f ca="1">IF(ISERROR($S1582),"",OFFSET('Smelter Reference List'!$H$4,$S1582-4,0))</f>
        <v/>
      </c>
      <c r="J1582" s="248" t="str">
        <f ca="1">IF(ISERROR($S1582),"",OFFSET('Smelter Reference List'!$I$4,$S1582-4,0))</f>
        <v/>
      </c>
      <c r="K1582" s="245"/>
      <c r="L1582" s="245"/>
      <c r="M1582" s="245"/>
      <c r="N1582" s="245"/>
      <c r="O1582" s="245"/>
      <c r="P1582" s="245"/>
      <c r="Q1582" s="246"/>
      <c r="R1582" s="233"/>
      <c r="S1582" s="234" t="e">
        <f>IF(C1582="",NA(),MATCH($B1582&amp;$C1582,'Smelter Reference List'!$J:$J,0))</f>
        <v>#N/A</v>
      </c>
      <c r="T1582" s="235"/>
      <c r="U1582" s="235">
        <f t="shared" ca="1" si="50"/>
        <v>0</v>
      </c>
      <c r="V1582" s="235"/>
      <c r="W1582" s="235"/>
      <c r="Y1582" s="228" t="str">
        <f t="shared" si="51"/>
        <v/>
      </c>
    </row>
    <row r="1583" spans="1:25" s="228" customFormat="1" ht="20.25">
      <c r="A1583" s="257"/>
      <c r="B1583" s="232" t="str">
        <f>IF(LEN(A1583)=0,"",INDEX('Smelter Reference List'!$A:$A,MATCH($A1583,'Smelter Reference List'!$E:$E,0)))</f>
        <v/>
      </c>
      <c r="C1583" s="297" t="str">
        <f>IF(LEN(A1583)=0,"",INDEX('Smelter Reference List'!$C:$C,MATCH($A1583,'Smelter Reference List'!$E:$E,0)))</f>
        <v/>
      </c>
      <c r="D1583" s="161" t="str">
        <f ca="1">IF(ISERROR($S1583),"",OFFSET('Smelter Reference List'!$C$4,$S1583-4,0)&amp;"")</f>
        <v/>
      </c>
      <c r="E1583" s="161" t="str">
        <f ca="1">IF(ISERROR($S1583),"",OFFSET('Smelter Reference List'!$D$4,$S1583-4,0)&amp;"")</f>
        <v/>
      </c>
      <c r="F1583" s="161" t="str">
        <f ca="1">IF(ISERROR($S1583),"",OFFSET('Smelter Reference List'!$E$4,$S1583-4,0))</f>
        <v/>
      </c>
      <c r="G1583" s="161" t="str">
        <f ca="1">IF(C1583=$U$4,"Enter smelter details", IF(ISERROR($S1583),"",OFFSET('Smelter Reference List'!$F$4,$S1583-4,0)))</f>
        <v/>
      </c>
      <c r="H1583" s="247" t="str">
        <f ca="1">IF(ISERROR($S1583),"",OFFSET('Smelter Reference List'!$G$4,$S1583-4,0))</f>
        <v/>
      </c>
      <c r="I1583" s="248" t="str">
        <f ca="1">IF(ISERROR($S1583),"",OFFSET('Smelter Reference List'!$H$4,$S1583-4,0))</f>
        <v/>
      </c>
      <c r="J1583" s="248" t="str">
        <f ca="1">IF(ISERROR($S1583),"",OFFSET('Smelter Reference List'!$I$4,$S1583-4,0))</f>
        <v/>
      </c>
      <c r="K1583" s="245"/>
      <c r="L1583" s="245"/>
      <c r="M1583" s="245"/>
      <c r="N1583" s="245"/>
      <c r="O1583" s="245"/>
      <c r="P1583" s="245"/>
      <c r="Q1583" s="246"/>
      <c r="R1583" s="233"/>
      <c r="S1583" s="234" t="e">
        <f>IF(C1583="",NA(),MATCH($B1583&amp;$C1583,'Smelter Reference List'!$J:$J,0))</f>
        <v>#N/A</v>
      </c>
      <c r="T1583" s="235"/>
      <c r="U1583" s="235">
        <f t="shared" ca="1" si="50"/>
        <v>0</v>
      </c>
      <c r="V1583" s="235"/>
      <c r="W1583" s="235"/>
      <c r="Y1583" s="228" t="str">
        <f t="shared" si="51"/>
        <v/>
      </c>
    </row>
    <row r="1584" spans="1:25" s="228" customFormat="1" ht="20.25">
      <c r="A1584" s="257"/>
      <c r="B1584" s="232" t="str">
        <f>IF(LEN(A1584)=0,"",INDEX('Smelter Reference List'!$A:$A,MATCH($A1584,'Smelter Reference List'!$E:$E,0)))</f>
        <v/>
      </c>
      <c r="C1584" s="297" t="str">
        <f>IF(LEN(A1584)=0,"",INDEX('Smelter Reference List'!$C:$C,MATCH($A1584,'Smelter Reference List'!$E:$E,0)))</f>
        <v/>
      </c>
      <c r="D1584" s="161" t="str">
        <f ca="1">IF(ISERROR($S1584),"",OFFSET('Smelter Reference List'!$C$4,$S1584-4,0)&amp;"")</f>
        <v/>
      </c>
      <c r="E1584" s="161" t="str">
        <f ca="1">IF(ISERROR($S1584),"",OFFSET('Smelter Reference List'!$D$4,$S1584-4,0)&amp;"")</f>
        <v/>
      </c>
      <c r="F1584" s="161" t="str">
        <f ca="1">IF(ISERROR($S1584),"",OFFSET('Smelter Reference List'!$E$4,$S1584-4,0))</f>
        <v/>
      </c>
      <c r="G1584" s="161" t="str">
        <f ca="1">IF(C1584=$U$4,"Enter smelter details", IF(ISERROR($S1584),"",OFFSET('Smelter Reference List'!$F$4,$S1584-4,0)))</f>
        <v/>
      </c>
      <c r="H1584" s="247" t="str">
        <f ca="1">IF(ISERROR($S1584),"",OFFSET('Smelter Reference List'!$G$4,$S1584-4,0))</f>
        <v/>
      </c>
      <c r="I1584" s="248" t="str">
        <f ca="1">IF(ISERROR($S1584),"",OFFSET('Smelter Reference List'!$H$4,$S1584-4,0))</f>
        <v/>
      </c>
      <c r="J1584" s="248" t="str">
        <f ca="1">IF(ISERROR($S1584),"",OFFSET('Smelter Reference List'!$I$4,$S1584-4,0))</f>
        <v/>
      </c>
      <c r="K1584" s="245"/>
      <c r="L1584" s="245"/>
      <c r="M1584" s="245"/>
      <c r="N1584" s="245"/>
      <c r="O1584" s="245"/>
      <c r="P1584" s="245"/>
      <c r="Q1584" s="246"/>
      <c r="R1584" s="233"/>
      <c r="S1584" s="234" t="e">
        <f>IF(C1584="",NA(),MATCH($B1584&amp;$C1584,'Smelter Reference List'!$J:$J,0))</f>
        <v>#N/A</v>
      </c>
      <c r="T1584" s="235"/>
      <c r="U1584" s="235">
        <f t="shared" ca="1" si="50"/>
        <v>0</v>
      </c>
      <c r="V1584" s="235"/>
      <c r="W1584" s="235"/>
      <c r="Y1584" s="228" t="str">
        <f t="shared" si="51"/>
        <v/>
      </c>
    </row>
    <row r="1585" spans="1:25" s="228" customFormat="1" ht="20.25">
      <c r="A1585" s="257"/>
      <c r="B1585" s="232" t="str">
        <f>IF(LEN(A1585)=0,"",INDEX('Smelter Reference List'!$A:$A,MATCH($A1585,'Smelter Reference List'!$E:$E,0)))</f>
        <v/>
      </c>
      <c r="C1585" s="297" t="str">
        <f>IF(LEN(A1585)=0,"",INDEX('Smelter Reference List'!$C:$C,MATCH($A1585,'Smelter Reference List'!$E:$E,0)))</f>
        <v/>
      </c>
      <c r="D1585" s="161" t="str">
        <f ca="1">IF(ISERROR($S1585),"",OFFSET('Smelter Reference List'!$C$4,$S1585-4,0)&amp;"")</f>
        <v/>
      </c>
      <c r="E1585" s="161" t="str">
        <f ca="1">IF(ISERROR($S1585),"",OFFSET('Smelter Reference List'!$D$4,$S1585-4,0)&amp;"")</f>
        <v/>
      </c>
      <c r="F1585" s="161" t="str">
        <f ca="1">IF(ISERROR($S1585),"",OFFSET('Smelter Reference List'!$E$4,$S1585-4,0))</f>
        <v/>
      </c>
      <c r="G1585" s="161" t="str">
        <f ca="1">IF(C1585=$U$4,"Enter smelter details", IF(ISERROR($S1585),"",OFFSET('Smelter Reference List'!$F$4,$S1585-4,0)))</f>
        <v/>
      </c>
      <c r="H1585" s="247" t="str">
        <f ca="1">IF(ISERROR($S1585),"",OFFSET('Smelter Reference List'!$G$4,$S1585-4,0))</f>
        <v/>
      </c>
      <c r="I1585" s="248" t="str">
        <f ca="1">IF(ISERROR($S1585),"",OFFSET('Smelter Reference List'!$H$4,$S1585-4,0))</f>
        <v/>
      </c>
      <c r="J1585" s="248" t="str">
        <f ca="1">IF(ISERROR($S1585),"",OFFSET('Smelter Reference List'!$I$4,$S1585-4,0))</f>
        <v/>
      </c>
      <c r="K1585" s="245"/>
      <c r="L1585" s="245"/>
      <c r="M1585" s="245"/>
      <c r="N1585" s="245"/>
      <c r="O1585" s="245"/>
      <c r="P1585" s="245"/>
      <c r="Q1585" s="246"/>
      <c r="R1585" s="233"/>
      <c r="S1585" s="234" t="e">
        <f>IF(C1585="",NA(),MATCH($B1585&amp;$C1585,'Smelter Reference List'!$J:$J,0))</f>
        <v>#N/A</v>
      </c>
      <c r="T1585" s="235"/>
      <c r="U1585" s="235">
        <f t="shared" ca="1" si="50"/>
        <v>0</v>
      </c>
      <c r="V1585" s="235"/>
      <c r="W1585" s="235"/>
      <c r="Y1585" s="228" t="str">
        <f t="shared" si="51"/>
        <v/>
      </c>
    </row>
    <row r="1586" spans="1:25" s="228" customFormat="1" ht="20.25">
      <c r="A1586" s="257"/>
      <c r="B1586" s="232" t="str">
        <f>IF(LEN(A1586)=0,"",INDEX('Smelter Reference List'!$A:$A,MATCH($A1586,'Smelter Reference List'!$E:$E,0)))</f>
        <v/>
      </c>
      <c r="C1586" s="297" t="str">
        <f>IF(LEN(A1586)=0,"",INDEX('Smelter Reference List'!$C:$C,MATCH($A1586,'Smelter Reference List'!$E:$E,0)))</f>
        <v/>
      </c>
      <c r="D1586" s="161" t="str">
        <f ca="1">IF(ISERROR($S1586),"",OFFSET('Smelter Reference List'!$C$4,$S1586-4,0)&amp;"")</f>
        <v/>
      </c>
      <c r="E1586" s="161" t="str">
        <f ca="1">IF(ISERROR($S1586),"",OFFSET('Smelter Reference List'!$D$4,$S1586-4,0)&amp;"")</f>
        <v/>
      </c>
      <c r="F1586" s="161" t="str">
        <f ca="1">IF(ISERROR($S1586),"",OFFSET('Smelter Reference List'!$E$4,$S1586-4,0))</f>
        <v/>
      </c>
      <c r="G1586" s="161" t="str">
        <f ca="1">IF(C1586=$U$4,"Enter smelter details", IF(ISERROR($S1586),"",OFFSET('Smelter Reference List'!$F$4,$S1586-4,0)))</f>
        <v/>
      </c>
      <c r="H1586" s="247" t="str">
        <f ca="1">IF(ISERROR($S1586),"",OFFSET('Smelter Reference List'!$G$4,$S1586-4,0))</f>
        <v/>
      </c>
      <c r="I1586" s="248" t="str">
        <f ca="1">IF(ISERROR($S1586),"",OFFSET('Smelter Reference List'!$H$4,$S1586-4,0))</f>
        <v/>
      </c>
      <c r="J1586" s="248" t="str">
        <f ca="1">IF(ISERROR($S1586),"",OFFSET('Smelter Reference List'!$I$4,$S1586-4,0))</f>
        <v/>
      </c>
      <c r="K1586" s="245"/>
      <c r="L1586" s="245"/>
      <c r="M1586" s="245"/>
      <c r="N1586" s="245"/>
      <c r="O1586" s="245"/>
      <c r="P1586" s="245"/>
      <c r="Q1586" s="246"/>
      <c r="R1586" s="233"/>
      <c r="S1586" s="234" t="e">
        <f>IF(C1586="",NA(),MATCH($B1586&amp;$C1586,'Smelter Reference List'!$J:$J,0))</f>
        <v>#N/A</v>
      </c>
      <c r="T1586" s="235"/>
      <c r="U1586" s="235">
        <f t="shared" ca="1" si="50"/>
        <v>0</v>
      </c>
      <c r="V1586" s="235"/>
      <c r="W1586" s="235"/>
      <c r="Y1586" s="228" t="str">
        <f t="shared" si="51"/>
        <v/>
      </c>
    </row>
    <row r="1587" spans="1:25" s="228" customFormat="1" ht="20.25">
      <c r="A1587" s="257"/>
      <c r="B1587" s="232" t="str">
        <f>IF(LEN(A1587)=0,"",INDEX('Smelter Reference List'!$A:$A,MATCH($A1587,'Smelter Reference List'!$E:$E,0)))</f>
        <v/>
      </c>
      <c r="C1587" s="297" t="str">
        <f>IF(LEN(A1587)=0,"",INDEX('Smelter Reference List'!$C:$C,MATCH($A1587,'Smelter Reference List'!$E:$E,0)))</f>
        <v/>
      </c>
      <c r="D1587" s="161" t="str">
        <f ca="1">IF(ISERROR($S1587),"",OFFSET('Smelter Reference List'!$C$4,$S1587-4,0)&amp;"")</f>
        <v/>
      </c>
      <c r="E1587" s="161" t="str">
        <f ca="1">IF(ISERROR($S1587),"",OFFSET('Smelter Reference List'!$D$4,$S1587-4,0)&amp;"")</f>
        <v/>
      </c>
      <c r="F1587" s="161" t="str">
        <f ca="1">IF(ISERROR($S1587),"",OFFSET('Smelter Reference List'!$E$4,$S1587-4,0))</f>
        <v/>
      </c>
      <c r="G1587" s="161" t="str">
        <f ca="1">IF(C1587=$U$4,"Enter smelter details", IF(ISERROR($S1587),"",OFFSET('Smelter Reference List'!$F$4,$S1587-4,0)))</f>
        <v/>
      </c>
      <c r="H1587" s="247" t="str">
        <f ca="1">IF(ISERROR($S1587),"",OFFSET('Smelter Reference List'!$G$4,$S1587-4,0))</f>
        <v/>
      </c>
      <c r="I1587" s="248" t="str">
        <f ca="1">IF(ISERROR($S1587),"",OFFSET('Smelter Reference List'!$H$4,$S1587-4,0))</f>
        <v/>
      </c>
      <c r="J1587" s="248" t="str">
        <f ca="1">IF(ISERROR($S1587),"",OFFSET('Smelter Reference List'!$I$4,$S1587-4,0))</f>
        <v/>
      </c>
      <c r="K1587" s="245"/>
      <c r="L1587" s="245"/>
      <c r="M1587" s="245"/>
      <c r="N1587" s="245"/>
      <c r="O1587" s="245"/>
      <c r="P1587" s="245"/>
      <c r="Q1587" s="246"/>
      <c r="R1587" s="233"/>
      <c r="S1587" s="234" t="e">
        <f>IF(C1587="",NA(),MATCH($B1587&amp;$C1587,'Smelter Reference List'!$J:$J,0))</f>
        <v>#N/A</v>
      </c>
      <c r="T1587" s="235"/>
      <c r="U1587" s="235">
        <f t="shared" ca="1" si="50"/>
        <v>0</v>
      </c>
      <c r="V1587" s="235"/>
      <c r="W1587" s="235"/>
      <c r="Y1587" s="228" t="str">
        <f t="shared" si="51"/>
        <v/>
      </c>
    </row>
    <row r="1588" spans="1:25" s="228" customFormat="1" ht="20.25">
      <c r="A1588" s="257"/>
      <c r="B1588" s="232" t="str">
        <f>IF(LEN(A1588)=0,"",INDEX('Smelter Reference List'!$A:$A,MATCH($A1588,'Smelter Reference List'!$E:$E,0)))</f>
        <v/>
      </c>
      <c r="C1588" s="297" t="str">
        <f>IF(LEN(A1588)=0,"",INDEX('Smelter Reference List'!$C:$C,MATCH($A1588,'Smelter Reference List'!$E:$E,0)))</f>
        <v/>
      </c>
      <c r="D1588" s="161" t="str">
        <f ca="1">IF(ISERROR($S1588),"",OFFSET('Smelter Reference List'!$C$4,$S1588-4,0)&amp;"")</f>
        <v/>
      </c>
      <c r="E1588" s="161" t="str">
        <f ca="1">IF(ISERROR($S1588),"",OFFSET('Smelter Reference List'!$D$4,$S1588-4,0)&amp;"")</f>
        <v/>
      </c>
      <c r="F1588" s="161" t="str">
        <f ca="1">IF(ISERROR($S1588),"",OFFSET('Smelter Reference List'!$E$4,$S1588-4,0))</f>
        <v/>
      </c>
      <c r="G1588" s="161" t="str">
        <f ca="1">IF(C1588=$U$4,"Enter smelter details", IF(ISERROR($S1588),"",OFFSET('Smelter Reference List'!$F$4,$S1588-4,0)))</f>
        <v/>
      </c>
      <c r="H1588" s="247" t="str">
        <f ca="1">IF(ISERROR($S1588),"",OFFSET('Smelter Reference List'!$G$4,$S1588-4,0))</f>
        <v/>
      </c>
      <c r="I1588" s="248" t="str">
        <f ca="1">IF(ISERROR($S1588),"",OFFSET('Smelter Reference List'!$H$4,$S1588-4,0))</f>
        <v/>
      </c>
      <c r="J1588" s="248" t="str">
        <f ca="1">IF(ISERROR($S1588),"",OFFSET('Smelter Reference List'!$I$4,$S1588-4,0))</f>
        <v/>
      </c>
      <c r="K1588" s="245"/>
      <c r="L1588" s="245"/>
      <c r="M1588" s="245"/>
      <c r="N1588" s="245"/>
      <c r="O1588" s="245"/>
      <c r="P1588" s="245"/>
      <c r="Q1588" s="246"/>
      <c r="R1588" s="233"/>
      <c r="S1588" s="234" t="e">
        <f>IF(C1588="",NA(),MATCH($B1588&amp;$C1588,'Smelter Reference List'!$J:$J,0))</f>
        <v>#N/A</v>
      </c>
      <c r="T1588" s="235"/>
      <c r="U1588" s="235">
        <f t="shared" ca="1" si="50"/>
        <v>0</v>
      </c>
      <c r="V1588" s="235"/>
      <c r="W1588" s="235"/>
      <c r="Y1588" s="228" t="str">
        <f t="shared" si="51"/>
        <v/>
      </c>
    </row>
    <row r="1589" spans="1:25" s="228" customFormat="1" ht="20.25">
      <c r="A1589" s="257"/>
      <c r="B1589" s="232" t="str">
        <f>IF(LEN(A1589)=0,"",INDEX('Smelter Reference List'!$A:$A,MATCH($A1589,'Smelter Reference List'!$E:$E,0)))</f>
        <v/>
      </c>
      <c r="C1589" s="297" t="str">
        <f>IF(LEN(A1589)=0,"",INDEX('Smelter Reference List'!$C:$C,MATCH($A1589,'Smelter Reference List'!$E:$E,0)))</f>
        <v/>
      </c>
      <c r="D1589" s="161" t="str">
        <f ca="1">IF(ISERROR($S1589),"",OFFSET('Smelter Reference List'!$C$4,$S1589-4,0)&amp;"")</f>
        <v/>
      </c>
      <c r="E1589" s="161" t="str">
        <f ca="1">IF(ISERROR($S1589),"",OFFSET('Smelter Reference List'!$D$4,$S1589-4,0)&amp;"")</f>
        <v/>
      </c>
      <c r="F1589" s="161" t="str">
        <f ca="1">IF(ISERROR($S1589),"",OFFSET('Smelter Reference List'!$E$4,$S1589-4,0))</f>
        <v/>
      </c>
      <c r="G1589" s="161" t="str">
        <f ca="1">IF(C1589=$U$4,"Enter smelter details", IF(ISERROR($S1589),"",OFFSET('Smelter Reference List'!$F$4,$S1589-4,0)))</f>
        <v/>
      </c>
      <c r="H1589" s="247" t="str">
        <f ca="1">IF(ISERROR($S1589),"",OFFSET('Smelter Reference List'!$G$4,$S1589-4,0))</f>
        <v/>
      </c>
      <c r="I1589" s="248" t="str">
        <f ca="1">IF(ISERROR($S1589),"",OFFSET('Smelter Reference List'!$H$4,$S1589-4,0))</f>
        <v/>
      </c>
      <c r="J1589" s="248" t="str">
        <f ca="1">IF(ISERROR($S1589),"",OFFSET('Smelter Reference List'!$I$4,$S1589-4,0))</f>
        <v/>
      </c>
      <c r="K1589" s="245"/>
      <c r="L1589" s="245"/>
      <c r="M1589" s="245"/>
      <c r="N1589" s="245"/>
      <c r="O1589" s="245"/>
      <c r="P1589" s="245"/>
      <c r="Q1589" s="246"/>
      <c r="R1589" s="233"/>
      <c r="S1589" s="234" t="e">
        <f>IF(C1589="",NA(),MATCH($B1589&amp;$C1589,'Smelter Reference List'!$J:$J,0))</f>
        <v>#N/A</v>
      </c>
      <c r="T1589" s="235"/>
      <c r="U1589" s="235">
        <f t="shared" ca="1" si="50"/>
        <v>0</v>
      </c>
      <c r="V1589" s="235"/>
      <c r="W1589" s="235"/>
      <c r="Y1589" s="228" t="str">
        <f t="shared" si="51"/>
        <v/>
      </c>
    </row>
    <row r="1590" spans="1:25" s="228" customFormat="1" ht="20.25">
      <c r="A1590" s="257"/>
      <c r="B1590" s="232" t="str">
        <f>IF(LEN(A1590)=0,"",INDEX('Smelter Reference List'!$A:$A,MATCH($A1590,'Smelter Reference List'!$E:$E,0)))</f>
        <v/>
      </c>
      <c r="C1590" s="297" t="str">
        <f>IF(LEN(A1590)=0,"",INDEX('Smelter Reference List'!$C:$C,MATCH($A1590,'Smelter Reference List'!$E:$E,0)))</f>
        <v/>
      </c>
      <c r="D1590" s="161" t="str">
        <f ca="1">IF(ISERROR($S1590),"",OFFSET('Smelter Reference List'!$C$4,$S1590-4,0)&amp;"")</f>
        <v/>
      </c>
      <c r="E1590" s="161" t="str">
        <f ca="1">IF(ISERROR($S1590),"",OFFSET('Smelter Reference List'!$D$4,$S1590-4,0)&amp;"")</f>
        <v/>
      </c>
      <c r="F1590" s="161" t="str">
        <f ca="1">IF(ISERROR($S1590),"",OFFSET('Smelter Reference List'!$E$4,$S1590-4,0))</f>
        <v/>
      </c>
      <c r="G1590" s="161" t="str">
        <f ca="1">IF(C1590=$U$4,"Enter smelter details", IF(ISERROR($S1590),"",OFFSET('Smelter Reference List'!$F$4,$S1590-4,0)))</f>
        <v/>
      </c>
      <c r="H1590" s="247" t="str">
        <f ca="1">IF(ISERROR($S1590),"",OFFSET('Smelter Reference List'!$G$4,$S1590-4,0))</f>
        <v/>
      </c>
      <c r="I1590" s="248" t="str">
        <f ca="1">IF(ISERROR($S1590),"",OFFSET('Smelter Reference List'!$H$4,$S1590-4,0))</f>
        <v/>
      </c>
      <c r="J1590" s="248" t="str">
        <f ca="1">IF(ISERROR($S1590),"",OFFSET('Smelter Reference List'!$I$4,$S1590-4,0))</f>
        <v/>
      </c>
      <c r="K1590" s="245"/>
      <c r="L1590" s="245"/>
      <c r="M1590" s="245"/>
      <c r="N1590" s="245"/>
      <c r="O1590" s="245"/>
      <c r="P1590" s="245"/>
      <c r="Q1590" s="246"/>
      <c r="R1590" s="233"/>
      <c r="S1590" s="234" t="e">
        <f>IF(C1590="",NA(),MATCH($B1590&amp;$C1590,'Smelter Reference List'!$J:$J,0))</f>
        <v>#N/A</v>
      </c>
      <c r="T1590" s="235"/>
      <c r="U1590" s="235">
        <f t="shared" ca="1" si="50"/>
        <v>0</v>
      </c>
      <c r="V1590" s="235"/>
      <c r="W1590" s="235"/>
      <c r="Y1590" s="228" t="str">
        <f t="shared" si="51"/>
        <v/>
      </c>
    </row>
    <row r="1591" spans="1:25" s="228" customFormat="1" ht="20.25">
      <c r="A1591" s="257"/>
      <c r="B1591" s="232" t="str">
        <f>IF(LEN(A1591)=0,"",INDEX('Smelter Reference List'!$A:$A,MATCH($A1591,'Smelter Reference List'!$E:$E,0)))</f>
        <v/>
      </c>
      <c r="C1591" s="297" t="str">
        <f>IF(LEN(A1591)=0,"",INDEX('Smelter Reference List'!$C:$C,MATCH($A1591,'Smelter Reference List'!$E:$E,0)))</f>
        <v/>
      </c>
      <c r="D1591" s="161" t="str">
        <f ca="1">IF(ISERROR($S1591),"",OFFSET('Smelter Reference List'!$C$4,$S1591-4,0)&amp;"")</f>
        <v/>
      </c>
      <c r="E1591" s="161" t="str">
        <f ca="1">IF(ISERROR($S1591),"",OFFSET('Smelter Reference List'!$D$4,$S1591-4,0)&amp;"")</f>
        <v/>
      </c>
      <c r="F1591" s="161" t="str">
        <f ca="1">IF(ISERROR($S1591),"",OFFSET('Smelter Reference List'!$E$4,$S1591-4,0))</f>
        <v/>
      </c>
      <c r="G1591" s="161" t="str">
        <f ca="1">IF(C1591=$U$4,"Enter smelter details", IF(ISERROR($S1591),"",OFFSET('Smelter Reference List'!$F$4,$S1591-4,0)))</f>
        <v/>
      </c>
      <c r="H1591" s="247" t="str">
        <f ca="1">IF(ISERROR($S1591),"",OFFSET('Smelter Reference List'!$G$4,$S1591-4,0))</f>
        <v/>
      </c>
      <c r="I1591" s="248" t="str">
        <f ca="1">IF(ISERROR($S1591),"",OFFSET('Smelter Reference List'!$H$4,$S1591-4,0))</f>
        <v/>
      </c>
      <c r="J1591" s="248" t="str">
        <f ca="1">IF(ISERROR($S1591),"",OFFSET('Smelter Reference List'!$I$4,$S1591-4,0))</f>
        <v/>
      </c>
      <c r="K1591" s="245"/>
      <c r="L1591" s="245"/>
      <c r="M1591" s="245"/>
      <c r="N1591" s="245"/>
      <c r="O1591" s="245"/>
      <c r="P1591" s="245"/>
      <c r="Q1591" s="246"/>
      <c r="R1591" s="233"/>
      <c r="S1591" s="234" t="e">
        <f>IF(C1591="",NA(),MATCH($B1591&amp;$C1591,'Smelter Reference List'!$J:$J,0))</f>
        <v>#N/A</v>
      </c>
      <c r="T1591" s="235"/>
      <c r="U1591" s="235">
        <f t="shared" ca="1" si="50"/>
        <v>0</v>
      </c>
      <c r="V1591" s="235"/>
      <c r="W1591" s="235"/>
      <c r="Y1591" s="228" t="str">
        <f t="shared" si="51"/>
        <v/>
      </c>
    </row>
    <row r="1592" spans="1:25" s="228" customFormat="1" ht="20.25">
      <c r="A1592" s="257"/>
      <c r="B1592" s="232" t="str">
        <f>IF(LEN(A1592)=0,"",INDEX('Smelter Reference List'!$A:$A,MATCH($A1592,'Smelter Reference List'!$E:$E,0)))</f>
        <v/>
      </c>
      <c r="C1592" s="297" t="str">
        <f>IF(LEN(A1592)=0,"",INDEX('Smelter Reference List'!$C:$C,MATCH($A1592,'Smelter Reference List'!$E:$E,0)))</f>
        <v/>
      </c>
      <c r="D1592" s="161" t="str">
        <f ca="1">IF(ISERROR($S1592),"",OFFSET('Smelter Reference List'!$C$4,$S1592-4,0)&amp;"")</f>
        <v/>
      </c>
      <c r="E1592" s="161" t="str">
        <f ca="1">IF(ISERROR($S1592),"",OFFSET('Smelter Reference List'!$D$4,$S1592-4,0)&amp;"")</f>
        <v/>
      </c>
      <c r="F1592" s="161" t="str">
        <f ca="1">IF(ISERROR($S1592),"",OFFSET('Smelter Reference List'!$E$4,$S1592-4,0))</f>
        <v/>
      </c>
      <c r="G1592" s="161" t="str">
        <f ca="1">IF(C1592=$U$4,"Enter smelter details", IF(ISERROR($S1592),"",OFFSET('Smelter Reference List'!$F$4,$S1592-4,0)))</f>
        <v/>
      </c>
      <c r="H1592" s="247" t="str">
        <f ca="1">IF(ISERROR($S1592),"",OFFSET('Smelter Reference List'!$G$4,$S1592-4,0))</f>
        <v/>
      </c>
      <c r="I1592" s="248" t="str">
        <f ca="1">IF(ISERROR($S1592),"",OFFSET('Smelter Reference List'!$H$4,$S1592-4,0))</f>
        <v/>
      </c>
      <c r="J1592" s="248" t="str">
        <f ca="1">IF(ISERROR($S1592),"",OFFSET('Smelter Reference List'!$I$4,$S1592-4,0))</f>
        <v/>
      </c>
      <c r="K1592" s="245"/>
      <c r="L1592" s="245"/>
      <c r="M1592" s="245"/>
      <c r="N1592" s="245"/>
      <c r="O1592" s="245"/>
      <c r="P1592" s="245"/>
      <c r="Q1592" s="246"/>
      <c r="R1592" s="233"/>
      <c r="S1592" s="234" t="e">
        <f>IF(C1592="",NA(),MATCH($B1592&amp;$C1592,'Smelter Reference List'!$J:$J,0))</f>
        <v>#N/A</v>
      </c>
      <c r="T1592" s="235"/>
      <c r="U1592" s="235">
        <f t="shared" ca="1" si="50"/>
        <v>0</v>
      </c>
      <c r="V1592" s="235"/>
      <c r="W1592" s="235"/>
      <c r="Y1592" s="228" t="str">
        <f t="shared" si="51"/>
        <v/>
      </c>
    </row>
    <row r="1593" spans="1:25" s="228" customFormat="1" ht="20.25">
      <c r="A1593" s="257"/>
      <c r="B1593" s="232" t="str">
        <f>IF(LEN(A1593)=0,"",INDEX('Smelter Reference List'!$A:$A,MATCH($A1593,'Smelter Reference List'!$E:$E,0)))</f>
        <v/>
      </c>
      <c r="C1593" s="297" t="str">
        <f>IF(LEN(A1593)=0,"",INDEX('Smelter Reference List'!$C:$C,MATCH($A1593,'Smelter Reference List'!$E:$E,0)))</f>
        <v/>
      </c>
      <c r="D1593" s="161" t="str">
        <f ca="1">IF(ISERROR($S1593),"",OFFSET('Smelter Reference List'!$C$4,$S1593-4,0)&amp;"")</f>
        <v/>
      </c>
      <c r="E1593" s="161" t="str">
        <f ca="1">IF(ISERROR($S1593),"",OFFSET('Smelter Reference List'!$D$4,$S1593-4,0)&amp;"")</f>
        <v/>
      </c>
      <c r="F1593" s="161" t="str">
        <f ca="1">IF(ISERROR($S1593),"",OFFSET('Smelter Reference List'!$E$4,$S1593-4,0))</f>
        <v/>
      </c>
      <c r="G1593" s="161" t="str">
        <f ca="1">IF(C1593=$U$4,"Enter smelter details", IF(ISERROR($S1593),"",OFFSET('Smelter Reference List'!$F$4,$S1593-4,0)))</f>
        <v/>
      </c>
      <c r="H1593" s="247" t="str">
        <f ca="1">IF(ISERROR($S1593),"",OFFSET('Smelter Reference List'!$G$4,$S1593-4,0))</f>
        <v/>
      </c>
      <c r="I1593" s="248" t="str">
        <f ca="1">IF(ISERROR($S1593),"",OFFSET('Smelter Reference List'!$H$4,$S1593-4,0))</f>
        <v/>
      </c>
      <c r="J1593" s="248" t="str">
        <f ca="1">IF(ISERROR($S1593),"",OFFSET('Smelter Reference List'!$I$4,$S1593-4,0))</f>
        <v/>
      </c>
      <c r="K1593" s="245"/>
      <c r="L1593" s="245"/>
      <c r="M1593" s="245"/>
      <c r="N1593" s="245"/>
      <c r="O1593" s="245"/>
      <c r="P1593" s="245"/>
      <c r="Q1593" s="246"/>
      <c r="R1593" s="233"/>
      <c r="S1593" s="234" t="e">
        <f>IF(C1593="",NA(),MATCH($B1593&amp;$C1593,'Smelter Reference List'!$J:$J,0))</f>
        <v>#N/A</v>
      </c>
      <c r="T1593" s="235"/>
      <c r="U1593" s="235">
        <f t="shared" ca="1" si="50"/>
        <v>0</v>
      </c>
      <c r="V1593" s="235"/>
      <c r="W1593" s="235"/>
      <c r="Y1593" s="228" t="str">
        <f t="shared" si="51"/>
        <v/>
      </c>
    </row>
    <row r="1594" spans="1:25" s="228" customFormat="1" ht="20.25">
      <c r="A1594" s="257"/>
      <c r="B1594" s="232" t="str">
        <f>IF(LEN(A1594)=0,"",INDEX('Smelter Reference List'!$A:$A,MATCH($A1594,'Smelter Reference List'!$E:$E,0)))</f>
        <v/>
      </c>
      <c r="C1594" s="297" t="str">
        <f>IF(LEN(A1594)=0,"",INDEX('Smelter Reference List'!$C:$C,MATCH($A1594,'Smelter Reference List'!$E:$E,0)))</f>
        <v/>
      </c>
      <c r="D1594" s="161" t="str">
        <f ca="1">IF(ISERROR($S1594),"",OFFSET('Smelter Reference List'!$C$4,$S1594-4,0)&amp;"")</f>
        <v/>
      </c>
      <c r="E1594" s="161" t="str">
        <f ca="1">IF(ISERROR($S1594),"",OFFSET('Smelter Reference List'!$D$4,$S1594-4,0)&amp;"")</f>
        <v/>
      </c>
      <c r="F1594" s="161" t="str">
        <f ca="1">IF(ISERROR($S1594),"",OFFSET('Smelter Reference List'!$E$4,$S1594-4,0))</f>
        <v/>
      </c>
      <c r="G1594" s="161" t="str">
        <f ca="1">IF(C1594=$U$4,"Enter smelter details", IF(ISERROR($S1594),"",OFFSET('Smelter Reference List'!$F$4,$S1594-4,0)))</f>
        <v/>
      </c>
      <c r="H1594" s="247" t="str">
        <f ca="1">IF(ISERROR($S1594),"",OFFSET('Smelter Reference List'!$G$4,$S1594-4,0))</f>
        <v/>
      </c>
      <c r="I1594" s="248" t="str">
        <f ca="1">IF(ISERROR($S1594),"",OFFSET('Smelter Reference List'!$H$4,$S1594-4,0))</f>
        <v/>
      </c>
      <c r="J1594" s="248" t="str">
        <f ca="1">IF(ISERROR($S1594),"",OFFSET('Smelter Reference List'!$I$4,$S1594-4,0))</f>
        <v/>
      </c>
      <c r="K1594" s="245"/>
      <c r="L1594" s="245"/>
      <c r="M1594" s="245"/>
      <c r="N1594" s="245"/>
      <c r="O1594" s="245"/>
      <c r="P1594" s="245"/>
      <c r="Q1594" s="246"/>
      <c r="R1594" s="233"/>
      <c r="S1594" s="234" t="e">
        <f>IF(C1594="",NA(),MATCH($B1594&amp;$C1594,'Smelter Reference List'!$J:$J,0))</f>
        <v>#N/A</v>
      </c>
      <c r="T1594" s="235"/>
      <c r="U1594" s="235">
        <f t="shared" ca="1" si="50"/>
        <v>0</v>
      </c>
      <c r="V1594" s="235"/>
      <c r="W1594" s="235"/>
      <c r="Y1594" s="228" t="str">
        <f t="shared" si="51"/>
        <v/>
      </c>
    </row>
    <row r="1595" spans="1:25" s="228" customFormat="1" ht="20.25">
      <c r="A1595" s="257"/>
      <c r="B1595" s="232" t="str">
        <f>IF(LEN(A1595)=0,"",INDEX('Smelter Reference List'!$A:$A,MATCH($A1595,'Smelter Reference List'!$E:$E,0)))</f>
        <v/>
      </c>
      <c r="C1595" s="297" t="str">
        <f>IF(LEN(A1595)=0,"",INDEX('Smelter Reference List'!$C:$C,MATCH($A1595,'Smelter Reference List'!$E:$E,0)))</f>
        <v/>
      </c>
      <c r="D1595" s="161" t="str">
        <f ca="1">IF(ISERROR($S1595),"",OFFSET('Smelter Reference List'!$C$4,$S1595-4,0)&amp;"")</f>
        <v/>
      </c>
      <c r="E1595" s="161" t="str">
        <f ca="1">IF(ISERROR($S1595),"",OFFSET('Smelter Reference List'!$D$4,$S1595-4,0)&amp;"")</f>
        <v/>
      </c>
      <c r="F1595" s="161" t="str">
        <f ca="1">IF(ISERROR($S1595),"",OFFSET('Smelter Reference List'!$E$4,$S1595-4,0))</f>
        <v/>
      </c>
      <c r="G1595" s="161" t="str">
        <f ca="1">IF(C1595=$U$4,"Enter smelter details", IF(ISERROR($S1595),"",OFFSET('Smelter Reference List'!$F$4,$S1595-4,0)))</f>
        <v/>
      </c>
      <c r="H1595" s="247" t="str">
        <f ca="1">IF(ISERROR($S1595),"",OFFSET('Smelter Reference List'!$G$4,$S1595-4,0))</f>
        <v/>
      </c>
      <c r="I1595" s="248" t="str">
        <f ca="1">IF(ISERROR($S1595),"",OFFSET('Smelter Reference List'!$H$4,$S1595-4,0))</f>
        <v/>
      </c>
      <c r="J1595" s="248" t="str">
        <f ca="1">IF(ISERROR($S1595),"",OFFSET('Smelter Reference List'!$I$4,$S1595-4,0))</f>
        <v/>
      </c>
      <c r="K1595" s="245"/>
      <c r="L1595" s="245"/>
      <c r="M1595" s="245"/>
      <c r="N1595" s="245"/>
      <c r="O1595" s="245"/>
      <c r="P1595" s="245"/>
      <c r="Q1595" s="246"/>
      <c r="R1595" s="233"/>
      <c r="S1595" s="234" t="e">
        <f>IF(C1595="",NA(),MATCH($B1595&amp;$C1595,'Smelter Reference List'!$J:$J,0))</f>
        <v>#N/A</v>
      </c>
      <c r="T1595" s="235"/>
      <c r="U1595" s="235">
        <f t="shared" ca="1" si="50"/>
        <v>0</v>
      </c>
      <c r="V1595" s="235"/>
      <c r="W1595" s="235"/>
      <c r="Y1595" s="228" t="str">
        <f t="shared" si="51"/>
        <v/>
      </c>
    </row>
    <row r="1596" spans="1:25" s="228" customFormat="1" ht="20.25">
      <c r="A1596" s="257"/>
      <c r="B1596" s="232" t="str">
        <f>IF(LEN(A1596)=0,"",INDEX('Smelter Reference List'!$A:$A,MATCH($A1596,'Smelter Reference List'!$E:$E,0)))</f>
        <v/>
      </c>
      <c r="C1596" s="297" t="str">
        <f>IF(LEN(A1596)=0,"",INDEX('Smelter Reference List'!$C:$C,MATCH($A1596,'Smelter Reference List'!$E:$E,0)))</f>
        <v/>
      </c>
      <c r="D1596" s="161" t="str">
        <f ca="1">IF(ISERROR($S1596),"",OFFSET('Smelter Reference List'!$C$4,$S1596-4,0)&amp;"")</f>
        <v/>
      </c>
      <c r="E1596" s="161" t="str">
        <f ca="1">IF(ISERROR($S1596),"",OFFSET('Smelter Reference List'!$D$4,$S1596-4,0)&amp;"")</f>
        <v/>
      </c>
      <c r="F1596" s="161" t="str">
        <f ca="1">IF(ISERROR($S1596),"",OFFSET('Smelter Reference List'!$E$4,$S1596-4,0))</f>
        <v/>
      </c>
      <c r="G1596" s="161" t="str">
        <f ca="1">IF(C1596=$U$4,"Enter smelter details", IF(ISERROR($S1596),"",OFFSET('Smelter Reference List'!$F$4,$S1596-4,0)))</f>
        <v/>
      </c>
      <c r="H1596" s="247" t="str">
        <f ca="1">IF(ISERROR($S1596),"",OFFSET('Smelter Reference List'!$G$4,$S1596-4,0))</f>
        <v/>
      </c>
      <c r="I1596" s="248" t="str">
        <f ca="1">IF(ISERROR($S1596),"",OFFSET('Smelter Reference List'!$H$4,$S1596-4,0))</f>
        <v/>
      </c>
      <c r="J1596" s="248" t="str">
        <f ca="1">IF(ISERROR($S1596),"",OFFSET('Smelter Reference List'!$I$4,$S1596-4,0))</f>
        <v/>
      </c>
      <c r="K1596" s="245"/>
      <c r="L1596" s="245"/>
      <c r="M1596" s="245"/>
      <c r="N1596" s="245"/>
      <c r="O1596" s="245"/>
      <c r="P1596" s="245"/>
      <c r="Q1596" s="246"/>
      <c r="R1596" s="233"/>
      <c r="S1596" s="234" t="e">
        <f>IF(C1596="",NA(),MATCH($B1596&amp;$C1596,'Smelter Reference List'!$J:$J,0))</f>
        <v>#N/A</v>
      </c>
      <c r="T1596" s="235"/>
      <c r="U1596" s="235">
        <f t="shared" ca="1" si="50"/>
        <v>0</v>
      </c>
      <c r="V1596" s="235"/>
      <c r="W1596" s="235"/>
      <c r="Y1596" s="228" t="str">
        <f t="shared" si="51"/>
        <v/>
      </c>
    </row>
    <row r="1597" spans="1:25" s="228" customFormat="1" ht="20.25">
      <c r="A1597" s="257"/>
      <c r="B1597" s="232" t="str">
        <f>IF(LEN(A1597)=0,"",INDEX('Smelter Reference List'!$A:$A,MATCH($A1597,'Smelter Reference List'!$E:$E,0)))</f>
        <v/>
      </c>
      <c r="C1597" s="297" t="str">
        <f>IF(LEN(A1597)=0,"",INDEX('Smelter Reference List'!$C:$C,MATCH($A1597,'Smelter Reference List'!$E:$E,0)))</f>
        <v/>
      </c>
      <c r="D1597" s="161" t="str">
        <f ca="1">IF(ISERROR($S1597),"",OFFSET('Smelter Reference List'!$C$4,$S1597-4,0)&amp;"")</f>
        <v/>
      </c>
      <c r="E1597" s="161" t="str">
        <f ca="1">IF(ISERROR($S1597),"",OFFSET('Smelter Reference List'!$D$4,$S1597-4,0)&amp;"")</f>
        <v/>
      </c>
      <c r="F1597" s="161" t="str">
        <f ca="1">IF(ISERROR($S1597),"",OFFSET('Smelter Reference List'!$E$4,$S1597-4,0))</f>
        <v/>
      </c>
      <c r="G1597" s="161" t="str">
        <f ca="1">IF(C1597=$U$4,"Enter smelter details", IF(ISERROR($S1597),"",OFFSET('Smelter Reference List'!$F$4,$S1597-4,0)))</f>
        <v/>
      </c>
      <c r="H1597" s="247" t="str">
        <f ca="1">IF(ISERROR($S1597),"",OFFSET('Smelter Reference List'!$G$4,$S1597-4,0))</f>
        <v/>
      </c>
      <c r="I1597" s="248" t="str">
        <f ca="1">IF(ISERROR($S1597),"",OFFSET('Smelter Reference List'!$H$4,$S1597-4,0))</f>
        <v/>
      </c>
      <c r="J1597" s="248" t="str">
        <f ca="1">IF(ISERROR($S1597),"",OFFSET('Smelter Reference List'!$I$4,$S1597-4,0))</f>
        <v/>
      </c>
      <c r="K1597" s="245"/>
      <c r="L1597" s="245"/>
      <c r="M1597" s="245"/>
      <c r="N1597" s="245"/>
      <c r="O1597" s="245"/>
      <c r="P1597" s="245"/>
      <c r="Q1597" s="246"/>
      <c r="R1597" s="233"/>
      <c r="S1597" s="234" t="e">
        <f>IF(C1597="",NA(),MATCH($B1597&amp;$C1597,'Smelter Reference List'!$J:$J,0))</f>
        <v>#N/A</v>
      </c>
      <c r="T1597" s="235"/>
      <c r="U1597" s="235">
        <f t="shared" ca="1" si="50"/>
        <v>0</v>
      </c>
      <c r="V1597" s="235"/>
      <c r="W1597" s="235"/>
      <c r="Y1597" s="228" t="str">
        <f t="shared" si="51"/>
        <v/>
      </c>
    </row>
    <row r="1598" spans="1:25" s="228" customFormat="1" ht="20.25">
      <c r="A1598" s="257"/>
      <c r="B1598" s="232" t="str">
        <f>IF(LEN(A1598)=0,"",INDEX('Smelter Reference List'!$A:$A,MATCH($A1598,'Smelter Reference List'!$E:$E,0)))</f>
        <v/>
      </c>
      <c r="C1598" s="297" t="str">
        <f>IF(LEN(A1598)=0,"",INDEX('Smelter Reference List'!$C:$C,MATCH($A1598,'Smelter Reference List'!$E:$E,0)))</f>
        <v/>
      </c>
      <c r="D1598" s="161" t="str">
        <f ca="1">IF(ISERROR($S1598),"",OFFSET('Smelter Reference List'!$C$4,$S1598-4,0)&amp;"")</f>
        <v/>
      </c>
      <c r="E1598" s="161" t="str">
        <f ca="1">IF(ISERROR($S1598),"",OFFSET('Smelter Reference List'!$D$4,$S1598-4,0)&amp;"")</f>
        <v/>
      </c>
      <c r="F1598" s="161" t="str">
        <f ca="1">IF(ISERROR($S1598),"",OFFSET('Smelter Reference List'!$E$4,$S1598-4,0))</f>
        <v/>
      </c>
      <c r="G1598" s="161" t="str">
        <f ca="1">IF(C1598=$U$4,"Enter smelter details", IF(ISERROR($S1598),"",OFFSET('Smelter Reference List'!$F$4,$S1598-4,0)))</f>
        <v/>
      </c>
      <c r="H1598" s="247" t="str">
        <f ca="1">IF(ISERROR($S1598),"",OFFSET('Smelter Reference List'!$G$4,$S1598-4,0))</f>
        <v/>
      </c>
      <c r="I1598" s="248" t="str">
        <f ca="1">IF(ISERROR($S1598),"",OFFSET('Smelter Reference List'!$H$4,$S1598-4,0))</f>
        <v/>
      </c>
      <c r="J1598" s="248" t="str">
        <f ca="1">IF(ISERROR($S1598),"",OFFSET('Smelter Reference List'!$I$4,$S1598-4,0))</f>
        <v/>
      </c>
      <c r="K1598" s="245"/>
      <c r="L1598" s="245"/>
      <c r="M1598" s="245"/>
      <c r="N1598" s="245"/>
      <c r="O1598" s="245"/>
      <c r="P1598" s="245"/>
      <c r="Q1598" s="246"/>
      <c r="R1598" s="233"/>
      <c r="S1598" s="234" t="e">
        <f>IF(C1598="",NA(),MATCH($B1598&amp;$C1598,'Smelter Reference List'!$J:$J,0))</f>
        <v>#N/A</v>
      </c>
      <c r="T1598" s="235"/>
      <c r="U1598" s="235">
        <f t="shared" ca="1" si="50"/>
        <v>0</v>
      </c>
      <c r="V1598" s="235"/>
      <c r="W1598" s="235"/>
      <c r="Y1598" s="228" t="str">
        <f t="shared" si="51"/>
        <v/>
      </c>
    </row>
    <row r="1599" spans="1:25" s="228" customFormat="1" ht="20.25">
      <c r="A1599" s="257"/>
      <c r="B1599" s="232" t="str">
        <f>IF(LEN(A1599)=0,"",INDEX('Smelter Reference List'!$A:$A,MATCH($A1599,'Smelter Reference List'!$E:$E,0)))</f>
        <v/>
      </c>
      <c r="C1599" s="297" t="str">
        <f>IF(LEN(A1599)=0,"",INDEX('Smelter Reference List'!$C:$C,MATCH($A1599,'Smelter Reference List'!$E:$E,0)))</f>
        <v/>
      </c>
      <c r="D1599" s="161" t="str">
        <f ca="1">IF(ISERROR($S1599),"",OFFSET('Smelter Reference List'!$C$4,$S1599-4,0)&amp;"")</f>
        <v/>
      </c>
      <c r="E1599" s="161" t="str">
        <f ca="1">IF(ISERROR($S1599),"",OFFSET('Smelter Reference List'!$D$4,$S1599-4,0)&amp;"")</f>
        <v/>
      </c>
      <c r="F1599" s="161" t="str">
        <f ca="1">IF(ISERROR($S1599),"",OFFSET('Smelter Reference List'!$E$4,$S1599-4,0))</f>
        <v/>
      </c>
      <c r="G1599" s="161" t="str">
        <f ca="1">IF(C1599=$U$4,"Enter smelter details", IF(ISERROR($S1599),"",OFFSET('Smelter Reference List'!$F$4,$S1599-4,0)))</f>
        <v/>
      </c>
      <c r="H1599" s="247" t="str">
        <f ca="1">IF(ISERROR($S1599),"",OFFSET('Smelter Reference List'!$G$4,$S1599-4,0))</f>
        <v/>
      </c>
      <c r="I1599" s="248" t="str">
        <f ca="1">IF(ISERROR($S1599),"",OFFSET('Smelter Reference List'!$H$4,$S1599-4,0))</f>
        <v/>
      </c>
      <c r="J1599" s="248" t="str">
        <f ca="1">IF(ISERROR($S1599),"",OFFSET('Smelter Reference List'!$I$4,$S1599-4,0))</f>
        <v/>
      </c>
      <c r="K1599" s="245"/>
      <c r="L1599" s="245"/>
      <c r="M1599" s="245"/>
      <c r="N1599" s="245"/>
      <c r="O1599" s="245"/>
      <c r="P1599" s="245"/>
      <c r="Q1599" s="246"/>
      <c r="R1599" s="233"/>
      <c r="S1599" s="234" t="e">
        <f>IF(C1599="",NA(),MATCH($B1599&amp;$C1599,'Smelter Reference List'!$J:$J,0))</f>
        <v>#N/A</v>
      </c>
      <c r="T1599" s="235"/>
      <c r="U1599" s="235">
        <f t="shared" ca="1" si="50"/>
        <v>0</v>
      </c>
      <c r="V1599" s="235"/>
      <c r="W1599" s="235"/>
      <c r="Y1599" s="228" t="str">
        <f t="shared" si="51"/>
        <v/>
      </c>
    </row>
    <row r="1600" spans="1:25" s="228" customFormat="1" ht="20.25">
      <c r="A1600" s="257"/>
      <c r="B1600" s="232" t="str">
        <f>IF(LEN(A1600)=0,"",INDEX('Smelter Reference List'!$A:$A,MATCH($A1600,'Smelter Reference List'!$E:$E,0)))</f>
        <v/>
      </c>
      <c r="C1600" s="297" t="str">
        <f>IF(LEN(A1600)=0,"",INDEX('Smelter Reference List'!$C:$C,MATCH($A1600,'Smelter Reference List'!$E:$E,0)))</f>
        <v/>
      </c>
      <c r="D1600" s="161" t="str">
        <f ca="1">IF(ISERROR($S1600),"",OFFSET('Smelter Reference List'!$C$4,$S1600-4,0)&amp;"")</f>
        <v/>
      </c>
      <c r="E1600" s="161" t="str">
        <f ca="1">IF(ISERROR($S1600),"",OFFSET('Smelter Reference List'!$D$4,$S1600-4,0)&amp;"")</f>
        <v/>
      </c>
      <c r="F1600" s="161" t="str">
        <f ca="1">IF(ISERROR($S1600),"",OFFSET('Smelter Reference List'!$E$4,$S1600-4,0))</f>
        <v/>
      </c>
      <c r="G1600" s="161" t="str">
        <f ca="1">IF(C1600=$U$4,"Enter smelter details", IF(ISERROR($S1600),"",OFFSET('Smelter Reference List'!$F$4,$S1600-4,0)))</f>
        <v/>
      </c>
      <c r="H1600" s="247" t="str">
        <f ca="1">IF(ISERROR($S1600),"",OFFSET('Smelter Reference List'!$G$4,$S1600-4,0))</f>
        <v/>
      </c>
      <c r="I1600" s="248" t="str">
        <f ca="1">IF(ISERROR($S1600),"",OFFSET('Smelter Reference List'!$H$4,$S1600-4,0))</f>
        <v/>
      </c>
      <c r="J1600" s="248" t="str">
        <f ca="1">IF(ISERROR($S1600),"",OFFSET('Smelter Reference List'!$I$4,$S1600-4,0))</f>
        <v/>
      </c>
      <c r="K1600" s="245"/>
      <c r="L1600" s="245"/>
      <c r="M1600" s="245"/>
      <c r="N1600" s="245"/>
      <c r="O1600" s="245"/>
      <c r="P1600" s="245"/>
      <c r="Q1600" s="246"/>
      <c r="R1600" s="233"/>
      <c r="S1600" s="234" t="e">
        <f>IF(C1600="",NA(),MATCH($B1600&amp;$C1600,'Smelter Reference List'!$J:$J,0))</f>
        <v>#N/A</v>
      </c>
      <c r="T1600" s="235"/>
      <c r="U1600" s="235">
        <f t="shared" ca="1" si="50"/>
        <v>0</v>
      </c>
      <c r="V1600" s="235"/>
      <c r="W1600" s="235"/>
      <c r="Y1600" s="228" t="str">
        <f t="shared" si="51"/>
        <v/>
      </c>
    </row>
    <row r="1601" spans="1:25" s="228" customFormat="1" ht="20.25">
      <c r="A1601" s="257"/>
      <c r="B1601" s="232" t="str">
        <f>IF(LEN(A1601)=0,"",INDEX('Smelter Reference List'!$A:$A,MATCH($A1601,'Smelter Reference List'!$E:$E,0)))</f>
        <v/>
      </c>
      <c r="C1601" s="297" t="str">
        <f>IF(LEN(A1601)=0,"",INDEX('Smelter Reference List'!$C:$C,MATCH($A1601,'Smelter Reference List'!$E:$E,0)))</f>
        <v/>
      </c>
      <c r="D1601" s="161" t="str">
        <f ca="1">IF(ISERROR($S1601),"",OFFSET('Smelter Reference List'!$C$4,$S1601-4,0)&amp;"")</f>
        <v/>
      </c>
      <c r="E1601" s="161" t="str">
        <f ca="1">IF(ISERROR($S1601),"",OFFSET('Smelter Reference List'!$D$4,$S1601-4,0)&amp;"")</f>
        <v/>
      </c>
      <c r="F1601" s="161" t="str">
        <f ca="1">IF(ISERROR($S1601),"",OFFSET('Smelter Reference List'!$E$4,$S1601-4,0))</f>
        <v/>
      </c>
      <c r="G1601" s="161" t="str">
        <f ca="1">IF(C1601=$U$4,"Enter smelter details", IF(ISERROR($S1601),"",OFFSET('Smelter Reference List'!$F$4,$S1601-4,0)))</f>
        <v/>
      </c>
      <c r="H1601" s="247" t="str">
        <f ca="1">IF(ISERROR($S1601),"",OFFSET('Smelter Reference List'!$G$4,$S1601-4,0))</f>
        <v/>
      </c>
      <c r="I1601" s="248" t="str">
        <f ca="1">IF(ISERROR($S1601),"",OFFSET('Smelter Reference List'!$H$4,$S1601-4,0))</f>
        <v/>
      </c>
      <c r="J1601" s="248" t="str">
        <f ca="1">IF(ISERROR($S1601),"",OFFSET('Smelter Reference List'!$I$4,$S1601-4,0))</f>
        <v/>
      </c>
      <c r="K1601" s="245"/>
      <c r="L1601" s="245"/>
      <c r="M1601" s="245"/>
      <c r="N1601" s="245"/>
      <c r="O1601" s="245"/>
      <c r="P1601" s="245"/>
      <c r="Q1601" s="246"/>
      <c r="R1601" s="233"/>
      <c r="S1601" s="234" t="e">
        <f>IF(C1601="",NA(),MATCH($B1601&amp;$C1601,'Smelter Reference List'!$J:$J,0))</f>
        <v>#N/A</v>
      </c>
      <c r="T1601" s="235"/>
      <c r="U1601" s="235">
        <f t="shared" ca="1" si="50"/>
        <v>0</v>
      </c>
      <c r="V1601" s="235"/>
      <c r="W1601" s="235"/>
      <c r="Y1601" s="228" t="str">
        <f t="shared" si="51"/>
        <v/>
      </c>
    </row>
    <row r="1602" spans="1:25" s="228" customFormat="1" ht="20.25">
      <c r="A1602" s="257"/>
      <c r="B1602" s="232" t="str">
        <f>IF(LEN(A1602)=0,"",INDEX('Smelter Reference List'!$A:$A,MATCH($A1602,'Smelter Reference List'!$E:$E,0)))</f>
        <v/>
      </c>
      <c r="C1602" s="297" t="str">
        <f>IF(LEN(A1602)=0,"",INDEX('Smelter Reference List'!$C:$C,MATCH($A1602,'Smelter Reference List'!$E:$E,0)))</f>
        <v/>
      </c>
      <c r="D1602" s="161" t="str">
        <f ca="1">IF(ISERROR($S1602),"",OFFSET('Smelter Reference List'!$C$4,$S1602-4,0)&amp;"")</f>
        <v/>
      </c>
      <c r="E1602" s="161" t="str">
        <f ca="1">IF(ISERROR($S1602),"",OFFSET('Smelter Reference List'!$D$4,$S1602-4,0)&amp;"")</f>
        <v/>
      </c>
      <c r="F1602" s="161" t="str">
        <f ca="1">IF(ISERROR($S1602),"",OFFSET('Smelter Reference List'!$E$4,$S1602-4,0))</f>
        <v/>
      </c>
      <c r="G1602" s="161" t="str">
        <f ca="1">IF(C1602=$U$4,"Enter smelter details", IF(ISERROR($S1602),"",OFFSET('Smelter Reference List'!$F$4,$S1602-4,0)))</f>
        <v/>
      </c>
      <c r="H1602" s="247" t="str">
        <f ca="1">IF(ISERROR($S1602),"",OFFSET('Smelter Reference List'!$G$4,$S1602-4,0))</f>
        <v/>
      </c>
      <c r="I1602" s="248" t="str">
        <f ca="1">IF(ISERROR($S1602),"",OFFSET('Smelter Reference List'!$H$4,$S1602-4,0))</f>
        <v/>
      </c>
      <c r="J1602" s="248" t="str">
        <f ca="1">IF(ISERROR($S1602),"",OFFSET('Smelter Reference List'!$I$4,$S1602-4,0))</f>
        <v/>
      </c>
      <c r="K1602" s="245"/>
      <c r="L1602" s="245"/>
      <c r="M1602" s="245"/>
      <c r="N1602" s="245"/>
      <c r="O1602" s="245"/>
      <c r="P1602" s="245"/>
      <c r="Q1602" s="246"/>
      <c r="R1602" s="233"/>
      <c r="S1602" s="234" t="e">
        <f>IF(C1602="",NA(),MATCH($B1602&amp;$C1602,'Smelter Reference List'!$J:$J,0))</f>
        <v>#N/A</v>
      </c>
      <c r="T1602" s="235"/>
      <c r="U1602" s="235">
        <f t="shared" ca="1" si="50"/>
        <v>0</v>
      </c>
      <c r="V1602" s="235"/>
      <c r="W1602" s="235"/>
      <c r="Y1602" s="228" t="str">
        <f t="shared" si="51"/>
        <v/>
      </c>
    </row>
    <row r="1603" spans="1:25" s="228" customFormat="1" ht="20.25">
      <c r="A1603" s="257"/>
      <c r="B1603" s="232" t="str">
        <f>IF(LEN(A1603)=0,"",INDEX('Smelter Reference List'!$A:$A,MATCH($A1603,'Smelter Reference List'!$E:$E,0)))</f>
        <v/>
      </c>
      <c r="C1603" s="297" t="str">
        <f>IF(LEN(A1603)=0,"",INDEX('Smelter Reference List'!$C:$C,MATCH($A1603,'Smelter Reference List'!$E:$E,0)))</f>
        <v/>
      </c>
      <c r="D1603" s="161" t="str">
        <f ca="1">IF(ISERROR($S1603),"",OFFSET('Smelter Reference List'!$C$4,$S1603-4,0)&amp;"")</f>
        <v/>
      </c>
      <c r="E1603" s="161" t="str">
        <f ca="1">IF(ISERROR($S1603),"",OFFSET('Smelter Reference List'!$D$4,$S1603-4,0)&amp;"")</f>
        <v/>
      </c>
      <c r="F1603" s="161" t="str">
        <f ca="1">IF(ISERROR($S1603),"",OFFSET('Smelter Reference List'!$E$4,$S1603-4,0))</f>
        <v/>
      </c>
      <c r="G1603" s="161" t="str">
        <f ca="1">IF(C1603=$U$4,"Enter smelter details", IF(ISERROR($S1603),"",OFFSET('Smelter Reference List'!$F$4,$S1603-4,0)))</f>
        <v/>
      </c>
      <c r="H1603" s="247" t="str">
        <f ca="1">IF(ISERROR($S1603),"",OFFSET('Smelter Reference List'!$G$4,$S1603-4,0))</f>
        <v/>
      </c>
      <c r="I1603" s="248" t="str">
        <f ca="1">IF(ISERROR($S1603),"",OFFSET('Smelter Reference List'!$H$4,$S1603-4,0))</f>
        <v/>
      </c>
      <c r="J1603" s="248" t="str">
        <f ca="1">IF(ISERROR($S1603),"",OFFSET('Smelter Reference List'!$I$4,$S1603-4,0))</f>
        <v/>
      </c>
      <c r="K1603" s="245"/>
      <c r="L1603" s="245"/>
      <c r="M1603" s="245"/>
      <c r="N1603" s="245"/>
      <c r="O1603" s="245"/>
      <c r="P1603" s="245"/>
      <c r="Q1603" s="246"/>
      <c r="R1603" s="233"/>
      <c r="S1603" s="234" t="e">
        <f>IF(C1603="",NA(),MATCH($B1603&amp;$C1603,'Smelter Reference List'!$J:$J,0))</f>
        <v>#N/A</v>
      </c>
      <c r="T1603" s="235"/>
      <c r="U1603" s="235">
        <f t="shared" ca="1" si="50"/>
        <v>0</v>
      </c>
      <c r="V1603" s="235"/>
      <c r="W1603" s="235"/>
      <c r="Y1603" s="228" t="str">
        <f t="shared" si="51"/>
        <v/>
      </c>
    </row>
    <row r="1604" spans="1:25" s="228" customFormat="1" ht="20.25">
      <c r="A1604" s="257"/>
      <c r="B1604" s="232" t="str">
        <f>IF(LEN(A1604)=0,"",INDEX('Smelter Reference List'!$A:$A,MATCH($A1604,'Smelter Reference List'!$E:$E,0)))</f>
        <v/>
      </c>
      <c r="C1604" s="297" t="str">
        <f>IF(LEN(A1604)=0,"",INDEX('Smelter Reference List'!$C:$C,MATCH($A1604,'Smelter Reference List'!$E:$E,0)))</f>
        <v/>
      </c>
      <c r="D1604" s="161" t="str">
        <f ca="1">IF(ISERROR($S1604),"",OFFSET('Smelter Reference List'!$C$4,$S1604-4,0)&amp;"")</f>
        <v/>
      </c>
      <c r="E1604" s="161" t="str">
        <f ca="1">IF(ISERROR($S1604),"",OFFSET('Smelter Reference List'!$D$4,$S1604-4,0)&amp;"")</f>
        <v/>
      </c>
      <c r="F1604" s="161" t="str">
        <f ca="1">IF(ISERROR($S1604),"",OFFSET('Smelter Reference List'!$E$4,$S1604-4,0))</f>
        <v/>
      </c>
      <c r="G1604" s="161" t="str">
        <f ca="1">IF(C1604=$U$4,"Enter smelter details", IF(ISERROR($S1604),"",OFFSET('Smelter Reference List'!$F$4,$S1604-4,0)))</f>
        <v/>
      </c>
      <c r="H1604" s="247" t="str">
        <f ca="1">IF(ISERROR($S1604),"",OFFSET('Smelter Reference List'!$G$4,$S1604-4,0))</f>
        <v/>
      </c>
      <c r="I1604" s="248" t="str">
        <f ca="1">IF(ISERROR($S1604),"",OFFSET('Smelter Reference List'!$H$4,$S1604-4,0))</f>
        <v/>
      </c>
      <c r="J1604" s="248" t="str">
        <f ca="1">IF(ISERROR($S1604),"",OFFSET('Smelter Reference List'!$I$4,$S1604-4,0))</f>
        <v/>
      </c>
      <c r="K1604" s="245"/>
      <c r="L1604" s="245"/>
      <c r="M1604" s="245"/>
      <c r="N1604" s="245"/>
      <c r="O1604" s="245"/>
      <c r="P1604" s="245"/>
      <c r="Q1604" s="246"/>
      <c r="R1604" s="233"/>
      <c r="S1604" s="234" t="e">
        <f>IF(C1604="",NA(),MATCH($B1604&amp;$C1604,'Smelter Reference List'!$J:$J,0))</f>
        <v>#N/A</v>
      </c>
      <c r="T1604" s="235"/>
      <c r="U1604" s="235">
        <f t="shared" ca="1" si="50"/>
        <v>0</v>
      </c>
      <c r="V1604" s="235"/>
      <c r="W1604" s="235"/>
      <c r="Y1604" s="228" t="str">
        <f t="shared" si="51"/>
        <v/>
      </c>
    </row>
    <row r="1605" spans="1:25" s="228" customFormat="1" ht="20.25">
      <c r="A1605" s="257"/>
      <c r="B1605" s="232" t="str">
        <f>IF(LEN(A1605)=0,"",INDEX('Smelter Reference List'!$A:$A,MATCH($A1605,'Smelter Reference List'!$E:$E,0)))</f>
        <v/>
      </c>
      <c r="C1605" s="297" t="str">
        <f>IF(LEN(A1605)=0,"",INDEX('Smelter Reference List'!$C:$C,MATCH($A1605,'Smelter Reference List'!$E:$E,0)))</f>
        <v/>
      </c>
      <c r="D1605" s="161" t="str">
        <f ca="1">IF(ISERROR($S1605),"",OFFSET('Smelter Reference List'!$C$4,$S1605-4,0)&amp;"")</f>
        <v/>
      </c>
      <c r="E1605" s="161" t="str">
        <f ca="1">IF(ISERROR($S1605),"",OFFSET('Smelter Reference List'!$D$4,$S1605-4,0)&amp;"")</f>
        <v/>
      </c>
      <c r="F1605" s="161" t="str">
        <f ca="1">IF(ISERROR($S1605),"",OFFSET('Smelter Reference List'!$E$4,$S1605-4,0))</f>
        <v/>
      </c>
      <c r="G1605" s="161" t="str">
        <f ca="1">IF(C1605=$U$4,"Enter smelter details", IF(ISERROR($S1605),"",OFFSET('Smelter Reference List'!$F$4,$S1605-4,0)))</f>
        <v/>
      </c>
      <c r="H1605" s="247" t="str">
        <f ca="1">IF(ISERROR($S1605),"",OFFSET('Smelter Reference List'!$G$4,$S1605-4,0))</f>
        <v/>
      </c>
      <c r="I1605" s="248" t="str">
        <f ca="1">IF(ISERROR($S1605),"",OFFSET('Smelter Reference List'!$H$4,$S1605-4,0))</f>
        <v/>
      </c>
      <c r="J1605" s="248" t="str">
        <f ca="1">IF(ISERROR($S1605),"",OFFSET('Smelter Reference List'!$I$4,$S1605-4,0))</f>
        <v/>
      </c>
      <c r="K1605" s="245"/>
      <c r="L1605" s="245"/>
      <c r="M1605" s="245"/>
      <c r="N1605" s="245"/>
      <c r="O1605" s="245"/>
      <c r="P1605" s="245"/>
      <c r="Q1605" s="246"/>
      <c r="R1605" s="233"/>
      <c r="S1605" s="234" t="e">
        <f>IF(C1605="",NA(),MATCH($B1605&amp;$C1605,'Smelter Reference List'!$J:$J,0))</f>
        <v>#N/A</v>
      </c>
      <c r="T1605" s="235"/>
      <c r="U1605" s="235">
        <f t="shared" ca="1" si="50"/>
        <v>0</v>
      </c>
      <c r="V1605" s="235"/>
      <c r="W1605" s="235"/>
      <c r="Y1605" s="228" t="str">
        <f t="shared" si="51"/>
        <v/>
      </c>
    </row>
    <row r="1606" spans="1:25" s="228" customFormat="1" ht="20.25">
      <c r="A1606" s="257"/>
      <c r="B1606" s="232" t="str">
        <f>IF(LEN(A1606)=0,"",INDEX('Smelter Reference List'!$A:$A,MATCH($A1606,'Smelter Reference List'!$E:$E,0)))</f>
        <v/>
      </c>
      <c r="C1606" s="297" t="str">
        <f>IF(LEN(A1606)=0,"",INDEX('Smelter Reference List'!$C:$C,MATCH($A1606,'Smelter Reference List'!$E:$E,0)))</f>
        <v/>
      </c>
      <c r="D1606" s="161" t="str">
        <f ca="1">IF(ISERROR($S1606),"",OFFSET('Smelter Reference List'!$C$4,$S1606-4,0)&amp;"")</f>
        <v/>
      </c>
      <c r="E1606" s="161" t="str">
        <f ca="1">IF(ISERROR($S1606),"",OFFSET('Smelter Reference List'!$D$4,$S1606-4,0)&amp;"")</f>
        <v/>
      </c>
      <c r="F1606" s="161" t="str">
        <f ca="1">IF(ISERROR($S1606),"",OFFSET('Smelter Reference List'!$E$4,$S1606-4,0))</f>
        <v/>
      </c>
      <c r="G1606" s="161" t="str">
        <f ca="1">IF(C1606=$U$4,"Enter smelter details", IF(ISERROR($S1606),"",OFFSET('Smelter Reference List'!$F$4,$S1606-4,0)))</f>
        <v/>
      </c>
      <c r="H1606" s="247" t="str">
        <f ca="1">IF(ISERROR($S1606),"",OFFSET('Smelter Reference List'!$G$4,$S1606-4,0))</f>
        <v/>
      </c>
      <c r="I1606" s="248" t="str">
        <f ca="1">IF(ISERROR($S1606),"",OFFSET('Smelter Reference List'!$H$4,$S1606-4,0))</f>
        <v/>
      </c>
      <c r="J1606" s="248" t="str">
        <f ca="1">IF(ISERROR($S1606),"",OFFSET('Smelter Reference List'!$I$4,$S1606-4,0))</f>
        <v/>
      </c>
      <c r="K1606" s="245"/>
      <c r="L1606" s="245"/>
      <c r="M1606" s="245"/>
      <c r="N1606" s="245"/>
      <c r="O1606" s="245"/>
      <c r="P1606" s="245"/>
      <c r="Q1606" s="246"/>
      <c r="R1606" s="233"/>
      <c r="S1606" s="234" t="e">
        <f>IF(C1606="",NA(),MATCH($B1606&amp;$C1606,'Smelter Reference List'!$J:$J,0))</f>
        <v>#N/A</v>
      </c>
      <c r="T1606" s="235"/>
      <c r="U1606" s="235">
        <f t="shared" ca="1" si="50"/>
        <v>0</v>
      </c>
      <c r="V1606" s="235"/>
      <c r="W1606" s="235"/>
      <c r="Y1606" s="228" t="str">
        <f t="shared" si="51"/>
        <v/>
      </c>
    </row>
    <row r="1607" spans="1:25" s="228" customFormat="1" ht="20.25">
      <c r="A1607" s="257"/>
      <c r="B1607" s="232" t="str">
        <f>IF(LEN(A1607)=0,"",INDEX('Smelter Reference List'!$A:$A,MATCH($A1607,'Smelter Reference List'!$E:$E,0)))</f>
        <v/>
      </c>
      <c r="C1607" s="297" t="str">
        <f>IF(LEN(A1607)=0,"",INDEX('Smelter Reference List'!$C:$C,MATCH($A1607,'Smelter Reference List'!$E:$E,0)))</f>
        <v/>
      </c>
      <c r="D1607" s="161" t="str">
        <f ca="1">IF(ISERROR($S1607),"",OFFSET('Smelter Reference List'!$C$4,$S1607-4,0)&amp;"")</f>
        <v/>
      </c>
      <c r="E1607" s="161" t="str">
        <f ca="1">IF(ISERROR($S1607),"",OFFSET('Smelter Reference List'!$D$4,$S1607-4,0)&amp;"")</f>
        <v/>
      </c>
      <c r="F1607" s="161" t="str">
        <f ca="1">IF(ISERROR($S1607),"",OFFSET('Smelter Reference List'!$E$4,$S1607-4,0))</f>
        <v/>
      </c>
      <c r="G1607" s="161" t="str">
        <f ca="1">IF(C1607=$U$4,"Enter smelter details", IF(ISERROR($S1607),"",OFFSET('Smelter Reference List'!$F$4,$S1607-4,0)))</f>
        <v/>
      </c>
      <c r="H1607" s="247" t="str">
        <f ca="1">IF(ISERROR($S1607),"",OFFSET('Smelter Reference List'!$G$4,$S1607-4,0))</f>
        <v/>
      </c>
      <c r="I1607" s="248" t="str">
        <f ca="1">IF(ISERROR($S1607),"",OFFSET('Smelter Reference List'!$H$4,$S1607-4,0))</f>
        <v/>
      </c>
      <c r="J1607" s="248" t="str">
        <f ca="1">IF(ISERROR($S1607),"",OFFSET('Smelter Reference List'!$I$4,$S1607-4,0))</f>
        <v/>
      </c>
      <c r="K1607" s="245"/>
      <c r="L1607" s="245"/>
      <c r="M1607" s="245"/>
      <c r="N1607" s="245"/>
      <c r="O1607" s="245"/>
      <c r="P1607" s="245"/>
      <c r="Q1607" s="246"/>
      <c r="R1607" s="233"/>
      <c r="S1607" s="234" t="e">
        <f>IF(C1607="",NA(),MATCH($B1607&amp;$C1607,'Smelter Reference List'!$J:$J,0))</f>
        <v>#N/A</v>
      </c>
      <c r="T1607" s="235"/>
      <c r="U1607" s="235">
        <f t="shared" ca="1" si="50"/>
        <v>0</v>
      </c>
      <c r="V1607" s="235"/>
      <c r="W1607" s="235"/>
      <c r="Y1607" s="228" t="str">
        <f t="shared" si="51"/>
        <v/>
      </c>
    </row>
    <row r="1608" spans="1:25" s="228" customFormat="1" ht="20.25">
      <c r="A1608" s="257"/>
      <c r="B1608" s="232" t="str">
        <f>IF(LEN(A1608)=0,"",INDEX('Smelter Reference List'!$A:$A,MATCH($A1608,'Smelter Reference List'!$E:$E,0)))</f>
        <v/>
      </c>
      <c r="C1608" s="297" t="str">
        <f>IF(LEN(A1608)=0,"",INDEX('Smelter Reference List'!$C:$C,MATCH($A1608,'Smelter Reference List'!$E:$E,0)))</f>
        <v/>
      </c>
      <c r="D1608" s="161" t="str">
        <f ca="1">IF(ISERROR($S1608),"",OFFSET('Smelter Reference List'!$C$4,$S1608-4,0)&amp;"")</f>
        <v/>
      </c>
      <c r="E1608" s="161" t="str">
        <f ca="1">IF(ISERROR($S1608),"",OFFSET('Smelter Reference List'!$D$4,$S1608-4,0)&amp;"")</f>
        <v/>
      </c>
      <c r="F1608" s="161" t="str">
        <f ca="1">IF(ISERROR($S1608),"",OFFSET('Smelter Reference List'!$E$4,$S1608-4,0))</f>
        <v/>
      </c>
      <c r="G1608" s="161" t="str">
        <f ca="1">IF(C1608=$U$4,"Enter smelter details", IF(ISERROR($S1608),"",OFFSET('Smelter Reference List'!$F$4,$S1608-4,0)))</f>
        <v/>
      </c>
      <c r="H1608" s="247" t="str">
        <f ca="1">IF(ISERROR($S1608),"",OFFSET('Smelter Reference List'!$G$4,$S1608-4,0))</f>
        <v/>
      </c>
      <c r="I1608" s="248" t="str">
        <f ca="1">IF(ISERROR($S1608),"",OFFSET('Smelter Reference List'!$H$4,$S1608-4,0))</f>
        <v/>
      </c>
      <c r="J1608" s="248" t="str">
        <f ca="1">IF(ISERROR($S1608),"",OFFSET('Smelter Reference List'!$I$4,$S1608-4,0))</f>
        <v/>
      </c>
      <c r="K1608" s="245"/>
      <c r="L1608" s="245"/>
      <c r="M1608" s="245"/>
      <c r="N1608" s="245"/>
      <c r="O1608" s="245"/>
      <c r="P1608" s="245"/>
      <c r="Q1608" s="246"/>
      <c r="R1608" s="233"/>
      <c r="S1608" s="234" t="e">
        <f>IF(C1608="",NA(),MATCH($B1608&amp;$C1608,'Smelter Reference List'!$J:$J,0))</f>
        <v>#N/A</v>
      </c>
      <c r="T1608" s="235"/>
      <c r="U1608" s="235">
        <f t="shared" ca="1" si="50"/>
        <v>0</v>
      </c>
      <c r="V1608" s="235"/>
      <c r="W1608" s="235"/>
      <c r="Y1608" s="228" t="str">
        <f t="shared" si="51"/>
        <v/>
      </c>
    </row>
    <row r="1609" spans="1:25" s="228" customFormat="1" ht="20.25">
      <c r="A1609" s="257"/>
      <c r="B1609" s="232" t="str">
        <f>IF(LEN(A1609)=0,"",INDEX('Smelter Reference List'!$A:$A,MATCH($A1609,'Smelter Reference List'!$E:$E,0)))</f>
        <v/>
      </c>
      <c r="C1609" s="297" t="str">
        <f>IF(LEN(A1609)=0,"",INDEX('Smelter Reference List'!$C:$C,MATCH($A1609,'Smelter Reference List'!$E:$E,0)))</f>
        <v/>
      </c>
      <c r="D1609" s="161" t="str">
        <f ca="1">IF(ISERROR($S1609),"",OFFSET('Smelter Reference List'!$C$4,$S1609-4,0)&amp;"")</f>
        <v/>
      </c>
      <c r="E1609" s="161" t="str">
        <f ca="1">IF(ISERROR($S1609),"",OFFSET('Smelter Reference List'!$D$4,$S1609-4,0)&amp;"")</f>
        <v/>
      </c>
      <c r="F1609" s="161" t="str">
        <f ca="1">IF(ISERROR($S1609),"",OFFSET('Smelter Reference List'!$E$4,$S1609-4,0))</f>
        <v/>
      </c>
      <c r="G1609" s="161" t="str">
        <f ca="1">IF(C1609=$U$4,"Enter smelter details", IF(ISERROR($S1609),"",OFFSET('Smelter Reference List'!$F$4,$S1609-4,0)))</f>
        <v/>
      </c>
      <c r="H1609" s="247" t="str">
        <f ca="1">IF(ISERROR($S1609),"",OFFSET('Smelter Reference List'!$G$4,$S1609-4,0))</f>
        <v/>
      </c>
      <c r="I1609" s="248" t="str">
        <f ca="1">IF(ISERROR($S1609),"",OFFSET('Smelter Reference List'!$H$4,$S1609-4,0))</f>
        <v/>
      </c>
      <c r="J1609" s="248" t="str">
        <f ca="1">IF(ISERROR($S1609),"",OFFSET('Smelter Reference List'!$I$4,$S1609-4,0))</f>
        <v/>
      </c>
      <c r="K1609" s="245"/>
      <c r="L1609" s="245"/>
      <c r="M1609" s="245"/>
      <c r="N1609" s="245"/>
      <c r="O1609" s="245"/>
      <c r="P1609" s="245"/>
      <c r="Q1609" s="246"/>
      <c r="R1609" s="233"/>
      <c r="S1609" s="234" t="e">
        <f>IF(C1609="",NA(),MATCH($B1609&amp;$C1609,'Smelter Reference List'!$J:$J,0))</f>
        <v>#N/A</v>
      </c>
      <c r="T1609" s="235"/>
      <c r="U1609" s="235">
        <f t="shared" ca="1" si="50"/>
        <v>0</v>
      </c>
      <c r="V1609" s="235"/>
      <c r="W1609" s="235"/>
      <c r="Y1609" s="228" t="str">
        <f t="shared" si="51"/>
        <v/>
      </c>
    </row>
    <row r="1610" spans="1:25" s="228" customFormat="1" ht="20.25">
      <c r="A1610" s="257"/>
      <c r="B1610" s="232" t="str">
        <f>IF(LEN(A1610)=0,"",INDEX('Smelter Reference List'!$A:$A,MATCH($A1610,'Smelter Reference List'!$E:$E,0)))</f>
        <v/>
      </c>
      <c r="C1610" s="297" t="str">
        <f>IF(LEN(A1610)=0,"",INDEX('Smelter Reference List'!$C:$C,MATCH($A1610,'Smelter Reference List'!$E:$E,0)))</f>
        <v/>
      </c>
      <c r="D1610" s="161" t="str">
        <f ca="1">IF(ISERROR($S1610),"",OFFSET('Smelter Reference List'!$C$4,$S1610-4,0)&amp;"")</f>
        <v/>
      </c>
      <c r="E1610" s="161" t="str">
        <f ca="1">IF(ISERROR($S1610),"",OFFSET('Smelter Reference List'!$D$4,$S1610-4,0)&amp;"")</f>
        <v/>
      </c>
      <c r="F1610" s="161" t="str">
        <f ca="1">IF(ISERROR($S1610),"",OFFSET('Smelter Reference List'!$E$4,$S1610-4,0))</f>
        <v/>
      </c>
      <c r="G1610" s="161" t="str">
        <f ca="1">IF(C1610=$U$4,"Enter smelter details", IF(ISERROR($S1610),"",OFFSET('Smelter Reference List'!$F$4,$S1610-4,0)))</f>
        <v/>
      </c>
      <c r="H1610" s="247" t="str">
        <f ca="1">IF(ISERROR($S1610),"",OFFSET('Smelter Reference List'!$G$4,$S1610-4,0))</f>
        <v/>
      </c>
      <c r="I1610" s="248" t="str">
        <f ca="1">IF(ISERROR($S1610),"",OFFSET('Smelter Reference List'!$H$4,$S1610-4,0))</f>
        <v/>
      </c>
      <c r="J1610" s="248" t="str">
        <f ca="1">IF(ISERROR($S1610),"",OFFSET('Smelter Reference List'!$I$4,$S1610-4,0))</f>
        <v/>
      </c>
      <c r="K1610" s="245"/>
      <c r="L1610" s="245"/>
      <c r="M1610" s="245"/>
      <c r="N1610" s="245"/>
      <c r="O1610" s="245"/>
      <c r="P1610" s="245"/>
      <c r="Q1610" s="246"/>
      <c r="R1610" s="233"/>
      <c r="S1610" s="234" t="e">
        <f>IF(C1610="",NA(),MATCH($B1610&amp;$C1610,'Smelter Reference List'!$J:$J,0))</f>
        <v>#N/A</v>
      </c>
      <c r="T1610" s="235"/>
      <c r="U1610" s="235">
        <f t="shared" ca="1" si="50"/>
        <v>0</v>
      </c>
      <c r="V1610" s="235"/>
      <c r="W1610" s="235"/>
      <c r="Y1610" s="228" t="str">
        <f t="shared" si="51"/>
        <v/>
      </c>
    </row>
    <row r="1611" spans="1:25" s="228" customFormat="1" ht="20.25">
      <c r="A1611" s="257"/>
      <c r="B1611" s="232" t="str">
        <f>IF(LEN(A1611)=0,"",INDEX('Smelter Reference List'!$A:$A,MATCH($A1611,'Smelter Reference List'!$E:$E,0)))</f>
        <v/>
      </c>
      <c r="C1611" s="297" t="str">
        <f>IF(LEN(A1611)=0,"",INDEX('Smelter Reference List'!$C:$C,MATCH($A1611,'Smelter Reference List'!$E:$E,0)))</f>
        <v/>
      </c>
      <c r="D1611" s="161" t="str">
        <f ca="1">IF(ISERROR($S1611),"",OFFSET('Smelter Reference List'!$C$4,$S1611-4,0)&amp;"")</f>
        <v/>
      </c>
      <c r="E1611" s="161" t="str">
        <f ca="1">IF(ISERROR($S1611),"",OFFSET('Smelter Reference List'!$D$4,$S1611-4,0)&amp;"")</f>
        <v/>
      </c>
      <c r="F1611" s="161" t="str">
        <f ca="1">IF(ISERROR($S1611),"",OFFSET('Smelter Reference List'!$E$4,$S1611-4,0))</f>
        <v/>
      </c>
      <c r="G1611" s="161" t="str">
        <f ca="1">IF(C1611=$U$4,"Enter smelter details", IF(ISERROR($S1611),"",OFFSET('Smelter Reference List'!$F$4,$S1611-4,0)))</f>
        <v/>
      </c>
      <c r="H1611" s="247" t="str">
        <f ca="1">IF(ISERROR($S1611),"",OFFSET('Smelter Reference List'!$G$4,$S1611-4,0))</f>
        <v/>
      </c>
      <c r="I1611" s="248" t="str">
        <f ca="1">IF(ISERROR($S1611),"",OFFSET('Smelter Reference List'!$H$4,$S1611-4,0))</f>
        <v/>
      </c>
      <c r="J1611" s="248" t="str">
        <f ca="1">IF(ISERROR($S1611),"",OFFSET('Smelter Reference List'!$I$4,$S1611-4,0))</f>
        <v/>
      </c>
      <c r="K1611" s="245"/>
      <c r="L1611" s="245"/>
      <c r="M1611" s="245"/>
      <c r="N1611" s="245"/>
      <c r="O1611" s="245"/>
      <c r="P1611" s="245"/>
      <c r="Q1611" s="246"/>
      <c r="R1611" s="233"/>
      <c r="S1611" s="234" t="e">
        <f>IF(C1611="",NA(),MATCH($B1611&amp;$C1611,'Smelter Reference List'!$J:$J,0))</f>
        <v>#N/A</v>
      </c>
      <c r="T1611" s="235"/>
      <c r="U1611" s="235">
        <f t="shared" ca="1" si="50"/>
        <v>0</v>
      </c>
      <c r="V1611" s="235"/>
      <c r="W1611" s="235"/>
      <c r="Y1611" s="228" t="str">
        <f t="shared" si="51"/>
        <v/>
      </c>
    </row>
    <row r="1612" spans="1:25" s="228" customFormat="1" ht="20.25">
      <c r="A1612" s="257"/>
      <c r="B1612" s="232" t="str">
        <f>IF(LEN(A1612)=0,"",INDEX('Smelter Reference List'!$A:$A,MATCH($A1612,'Smelter Reference List'!$E:$E,0)))</f>
        <v/>
      </c>
      <c r="C1612" s="297" t="str">
        <f>IF(LEN(A1612)=0,"",INDEX('Smelter Reference List'!$C:$C,MATCH($A1612,'Smelter Reference List'!$E:$E,0)))</f>
        <v/>
      </c>
      <c r="D1612" s="161" t="str">
        <f ca="1">IF(ISERROR($S1612),"",OFFSET('Smelter Reference List'!$C$4,$S1612-4,0)&amp;"")</f>
        <v/>
      </c>
      <c r="E1612" s="161" t="str">
        <f ca="1">IF(ISERROR($S1612),"",OFFSET('Smelter Reference List'!$D$4,$S1612-4,0)&amp;"")</f>
        <v/>
      </c>
      <c r="F1612" s="161" t="str">
        <f ca="1">IF(ISERROR($S1612),"",OFFSET('Smelter Reference List'!$E$4,$S1612-4,0))</f>
        <v/>
      </c>
      <c r="G1612" s="161" t="str">
        <f ca="1">IF(C1612=$U$4,"Enter smelter details", IF(ISERROR($S1612),"",OFFSET('Smelter Reference List'!$F$4,$S1612-4,0)))</f>
        <v/>
      </c>
      <c r="H1612" s="247" t="str">
        <f ca="1">IF(ISERROR($S1612),"",OFFSET('Smelter Reference List'!$G$4,$S1612-4,0))</f>
        <v/>
      </c>
      <c r="I1612" s="248" t="str">
        <f ca="1">IF(ISERROR($S1612),"",OFFSET('Smelter Reference List'!$H$4,$S1612-4,0))</f>
        <v/>
      </c>
      <c r="J1612" s="248" t="str">
        <f ca="1">IF(ISERROR($S1612),"",OFFSET('Smelter Reference List'!$I$4,$S1612-4,0))</f>
        <v/>
      </c>
      <c r="K1612" s="245"/>
      <c r="L1612" s="245"/>
      <c r="M1612" s="245"/>
      <c r="N1612" s="245"/>
      <c r="O1612" s="245"/>
      <c r="P1612" s="245"/>
      <c r="Q1612" s="246"/>
      <c r="R1612" s="233"/>
      <c r="S1612" s="234" t="e">
        <f>IF(C1612="",NA(),MATCH($B1612&amp;$C1612,'Smelter Reference List'!$J:$J,0))</f>
        <v>#N/A</v>
      </c>
      <c r="T1612" s="235"/>
      <c r="U1612" s="235">
        <f t="shared" ca="1" si="50"/>
        <v>0</v>
      </c>
      <c r="V1612" s="235"/>
      <c r="W1612" s="235"/>
      <c r="Y1612" s="228" t="str">
        <f t="shared" si="51"/>
        <v/>
      </c>
    </row>
    <row r="1613" spans="1:25" s="228" customFormat="1" ht="20.25">
      <c r="A1613" s="257"/>
      <c r="B1613" s="232" t="str">
        <f>IF(LEN(A1613)=0,"",INDEX('Smelter Reference List'!$A:$A,MATCH($A1613,'Smelter Reference List'!$E:$E,0)))</f>
        <v/>
      </c>
      <c r="C1613" s="297" t="str">
        <f>IF(LEN(A1613)=0,"",INDEX('Smelter Reference List'!$C:$C,MATCH($A1613,'Smelter Reference List'!$E:$E,0)))</f>
        <v/>
      </c>
      <c r="D1613" s="161" t="str">
        <f ca="1">IF(ISERROR($S1613),"",OFFSET('Smelter Reference List'!$C$4,$S1613-4,0)&amp;"")</f>
        <v/>
      </c>
      <c r="E1613" s="161" t="str">
        <f ca="1">IF(ISERROR($S1613),"",OFFSET('Smelter Reference List'!$D$4,$S1613-4,0)&amp;"")</f>
        <v/>
      </c>
      <c r="F1613" s="161" t="str">
        <f ca="1">IF(ISERROR($S1613),"",OFFSET('Smelter Reference List'!$E$4,$S1613-4,0))</f>
        <v/>
      </c>
      <c r="G1613" s="161" t="str">
        <f ca="1">IF(C1613=$U$4,"Enter smelter details", IF(ISERROR($S1613),"",OFFSET('Smelter Reference List'!$F$4,$S1613-4,0)))</f>
        <v/>
      </c>
      <c r="H1613" s="247" t="str">
        <f ca="1">IF(ISERROR($S1613),"",OFFSET('Smelter Reference List'!$G$4,$S1613-4,0))</f>
        <v/>
      </c>
      <c r="I1613" s="248" t="str">
        <f ca="1">IF(ISERROR($S1613),"",OFFSET('Smelter Reference List'!$H$4,$S1613-4,0))</f>
        <v/>
      </c>
      <c r="J1613" s="248" t="str">
        <f ca="1">IF(ISERROR($S1613),"",OFFSET('Smelter Reference List'!$I$4,$S1613-4,0))</f>
        <v/>
      </c>
      <c r="K1613" s="245"/>
      <c r="L1613" s="245"/>
      <c r="M1613" s="245"/>
      <c r="N1613" s="245"/>
      <c r="O1613" s="245"/>
      <c r="P1613" s="245"/>
      <c r="Q1613" s="246"/>
      <c r="R1613" s="233"/>
      <c r="S1613" s="234" t="e">
        <f>IF(C1613="",NA(),MATCH($B1613&amp;$C1613,'Smelter Reference List'!$J:$J,0))</f>
        <v>#N/A</v>
      </c>
      <c r="T1613" s="235"/>
      <c r="U1613" s="235">
        <f t="shared" ca="1" si="50"/>
        <v>0</v>
      </c>
      <c r="V1613" s="235"/>
      <c r="W1613" s="235"/>
      <c r="Y1613" s="228" t="str">
        <f t="shared" si="51"/>
        <v/>
      </c>
    </row>
    <row r="1614" spans="1:25" s="228" customFormat="1" ht="20.25">
      <c r="A1614" s="257"/>
      <c r="B1614" s="232" t="str">
        <f>IF(LEN(A1614)=0,"",INDEX('Smelter Reference List'!$A:$A,MATCH($A1614,'Smelter Reference List'!$E:$E,0)))</f>
        <v/>
      </c>
      <c r="C1614" s="297" t="str">
        <f>IF(LEN(A1614)=0,"",INDEX('Smelter Reference List'!$C:$C,MATCH($A1614,'Smelter Reference List'!$E:$E,0)))</f>
        <v/>
      </c>
      <c r="D1614" s="161" t="str">
        <f ca="1">IF(ISERROR($S1614),"",OFFSET('Smelter Reference List'!$C$4,$S1614-4,0)&amp;"")</f>
        <v/>
      </c>
      <c r="E1614" s="161" t="str">
        <f ca="1">IF(ISERROR($S1614),"",OFFSET('Smelter Reference List'!$D$4,$S1614-4,0)&amp;"")</f>
        <v/>
      </c>
      <c r="F1614" s="161" t="str">
        <f ca="1">IF(ISERROR($S1614),"",OFFSET('Smelter Reference List'!$E$4,$S1614-4,0))</f>
        <v/>
      </c>
      <c r="G1614" s="161" t="str">
        <f ca="1">IF(C1614=$U$4,"Enter smelter details", IF(ISERROR($S1614),"",OFFSET('Smelter Reference List'!$F$4,$S1614-4,0)))</f>
        <v/>
      </c>
      <c r="H1614" s="247" t="str">
        <f ca="1">IF(ISERROR($S1614),"",OFFSET('Smelter Reference List'!$G$4,$S1614-4,0))</f>
        <v/>
      </c>
      <c r="I1614" s="248" t="str">
        <f ca="1">IF(ISERROR($S1614),"",OFFSET('Smelter Reference List'!$H$4,$S1614-4,0))</f>
        <v/>
      </c>
      <c r="J1614" s="248" t="str">
        <f ca="1">IF(ISERROR($S1614),"",OFFSET('Smelter Reference List'!$I$4,$S1614-4,0))</f>
        <v/>
      </c>
      <c r="K1614" s="245"/>
      <c r="L1614" s="245"/>
      <c r="M1614" s="245"/>
      <c r="N1614" s="245"/>
      <c r="O1614" s="245"/>
      <c r="P1614" s="245"/>
      <c r="Q1614" s="246"/>
      <c r="R1614" s="233"/>
      <c r="S1614" s="234" t="e">
        <f>IF(C1614="",NA(),MATCH($B1614&amp;$C1614,'Smelter Reference List'!$J:$J,0))</f>
        <v>#N/A</v>
      </c>
      <c r="T1614" s="235"/>
      <c r="U1614" s="235">
        <f t="shared" ca="1" si="50"/>
        <v>0</v>
      </c>
      <c r="V1614" s="235"/>
      <c r="W1614" s="235"/>
      <c r="Y1614" s="228" t="str">
        <f t="shared" si="51"/>
        <v/>
      </c>
    </row>
    <row r="1615" spans="1:25" s="228" customFormat="1" ht="20.25">
      <c r="A1615" s="257"/>
      <c r="B1615" s="232" t="str">
        <f>IF(LEN(A1615)=0,"",INDEX('Smelter Reference List'!$A:$A,MATCH($A1615,'Smelter Reference List'!$E:$E,0)))</f>
        <v/>
      </c>
      <c r="C1615" s="297" t="str">
        <f>IF(LEN(A1615)=0,"",INDEX('Smelter Reference List'!$C:$C,MATCH($A1615,'Smelter Reference List'!$E:$E,0)))</f>
        <v/>
      </c>
      <c r="D1615" s="161" t="str">
        <f ca="1">IF(ISERROR($S1615),"",OFFSET('Smelter Reference List'!$C$4,$S1615-4,0)&amp;"")</f>
        <v/>
      </c>
      <c r="E1615" s="161" t="str">
        <f ca="1">IF(ISERROR($S1615),"",OFFSET('Smelter Reference List'!$D$4,$S1615-4,0)&amp;"")</f>
        <v/>
      </c>
      <c r="F1615" s="161" t="str">
        <f ca="1">IF(ISERROR($S1615),"",OFFSET('Smelter Reference List'!$E$4,$S1615-4,0))</f>
        <v/>
      </c>
      <c r="G1615" s="161" t="str">
        <f ca="1">IF(C1615=$U$4,"Enter smelter details", IF(ISERROR($S1615),"",OFFSET('Smelter Reference List'!$F$4,$S1615-4,0)))</f>
        <v/>
      </c>
      <c r="H1615" s="247" t="str">
        <f ca="1">IF(ISERROR($S1615),"",OFFSET('Smelter Reference List'!$G$4,$S1615-4,0))</f>
        <v/>
      </c>
      <c r="I1615" s="248" t="str">
        <f ca="1">IF(ISERROR($S1615),"",OFFSET('Smelter Reference List'!$H$4,$S1615-4,0))</f>
        <v/>
      </c>
      <c r="J1615" s="248" t="str">
        <f ca="1">IF(ISERROR($S1615),"",OFFSET('Smelter Reference List'!$I$4,$S1615-4,0))</f>
        <v/>
      </c>
      <c r="K1615" s="245"/>
      <c r="L1615" s="245"/>
      <c r="M1615" s="245"/>
      <c r="N1615" s="245"/>
      <c r="O1615" s="245"/>
      <c r="P1615" s="245"/>
      <c r="Q1615" s="246"/>
      <c r="R1615" s="233"/>
      <c r="S1615" s="234" t="e">
        <f>IF(C1615="",NA(),MATCH($B1615&amp;$C1615,'Smelter Reference List'!$J:$J,0))</f>
        <v>#N/A</v>
      </c>
      <c r="T1615" s="235"/>
      <c r="U1615" s="235">
        <f t="shared" ca="1" si="50"/>
        <v>0</v>
      </c>
      <c r="V1615" s="235"/>
      <c r="W1615" s="235"/>
      <c r="Y1615" s="228" t="str">
        <f t="shared" si="51"/>
        <v/>
      </c>
    </row>
    <row r="1616" spans="1:25" s="228" customFormat="1" ht="20.25">
      <c r="A1616" s="257"/>
      <c r="B1616" s="232" t="str">
        <f>IF(LEN(A1616)=0,"",INDEX('Smelter Reference List'!$A:$A,MATCH($A1616,'Smelter Reference List'!$E:$E,0)))</f>
        <v/>
      </c>
      <c r="C1616" s="297" t="str">
        <f>IF(LEN(A1616)=0,"",INDEX('Smelter Reference List'!$C:$C,MATCH($A1616,'Smelter Reference List'!$E:$E,0)))</f>
        <v/>
      </c>
      <c r="D1616" s="161" t="str">
        <f ca="1">IF(ISERROR($S1616),"",OFFSET('Smelter Reference List'!$C$4,$S1616-4,0)&amp;"")</f>
        <v/>
      </c>
      <c r="E1616" s="161" t="str">
        <f ca="1">IF(ISERROR($S1616),"",OFFSET('Smelter Reference List'!$D$4,$S1616-4,0)&amp;"")</f>
        <v/>
      </c>
      <c r="F1616" s="161" t="str">
        <f ca="1">IF(ISERROR($S1616),"",OFFSET('Smelter Reference List'!$E$4,$S1616-4,0))</f>
        <v/>
      </c>
      <c r="G1616" s="161" t="str">
        <f ca="1">IF(C1616=$U$4,"Enter smelter details", IF(ISERROR($S1616),"",OFFSET('Smelter Reference List'!$F$4,$S1616-4,0)))</f>
        <v/>
      </c>
      <c r="H1616" s="247" t="str">
        <f ca="1">IF(ISERROR($S1616),"",OFFSET('Smelter Reference List'!$G$4,$S1616-4,0))</f>
        <v/>
      </c>
      <c r="I1616" s="248" t="str">
        <f ca="1">IF(ISERROR($S1616),"",OFFSET('Smelter Reference List'!$H$4,$S1616-4,0))</f>
        <v/>
      </c>
      <c r="J1616" s="248" t="str">
        <f ca="1">IF(ISERROR($S1616),"",OFFSET('Smelter Reference List'!$I$4,$S1616-4,0))</f>
        <v/>
      </c>
      <c r="K1616" s="245"/>
      <c r="L1616" s="245"/>
      <c r="M1616" s="245"/>
      <c r="N1616" s="245"/>
      <c r="O1616" s="245"/>
      <c r="P1616" s="245"/>
      <c r="Q1616" s="246"/>
      <c r="R1616" s="233"/>
      <c r="S1616" s="234" t="e">
        <f>IF(C1616="",NA(),MATCH($B1616&amp;$C1616,'Smelter Reference List'!$J:$J,0))</f>
        <v>#N/A</v>
      </c>
      <c r="T1616" s="235"/>
      <c r="U1616" s="235">
        <f t="shared" ca="1" si="50"/>
        <v>0</v>
      </c>
      <c r="V1616" s="235"/>
      <c r="W1616" s="235"/>
      <c r="Y1616" s="228" t="str">
        <f t="shared" si="51"/>
        <v/>
      </c>
    </row>
    <row r="1617" spans="1:25" s="228" customFormat="1" ht="20.25">
      <c r="A1617" s="257"/>
      <c r="B1617" s="232" t="str">
        <f>IF(LEN(A1617)=0,"",INDEX('Smelter Reference List'!$A:$A,MATCH($A1617,'Smelter Reference List'!$E:$E,0)))</f>
        <v/>
      </c>
      <c r="C1617" s="297" t="str">
        <f>IF(LEN(A1617)=0,"",INDEX('Smelter Reference List'!$C:$C,MATCH($A1617,'Smelter Reference List'!$E:$E,0)))</f>
        <v/>
      </c>
      <c r="D1617" s="161" t="str">
        <f ca="1">IF(ISERROR($S1617),"",OFFSET('Smelter Reference List'!$C$4,$S1617-4,0)&amp;"")</f>
        <v/>
      </c>
      <c r="E1617" s="161" t="str">
        <f ca="1">IF(ISERROR($S1617),"",OFFSET('Smelter Reference List'!$D$4,$S1617-4,0)&amp;"")</f>
        <v/>
      </c>
      <c r="F1617" s="161" t="str">
        <f ca="1">IF(ISERROR($S1617),"",OFFSET('Smelter Reference List'!$E$4,$S1617-4,0))</f>
        <v/>
      </c>
      <c r="G1617" s="161" t="str">
        <f ca="1">IF(C1617=$U$4,"Enter smelter details", IF(ISERROR($S1617),"",OFFSET('Smelter Reference List'!$F$4,$S1617-4,0)))</f>
        <v/>
      </c>
      <c r="H1617" s="247" t="str">
        <f ca="1">IF(ISERROR($S1617),"",OFFSET('Smelter Reference List'!$G$4,$S1617-4,0))</f>
        <v/>
      </c>
      <c r="I1617" s="248" t="str">
        <f ca="1">IF(ISERROR($S1617),"",OFFSET('Smelter Reference List'!$H$4,$S1617-4,0))</f>
        <v/>
      </c>
      <c r="J1617" s="248" t="str">
        <f ca="1">IF(ISERROR($S1617),"",OFFSET('Smelter Reference List'!$I$4,$S1617-4,0))</f>
        <v/>
      </c>
      <c r="K1617" s="245"/>
      <c r="L1617" s="245"/>
      <c r="M1617" s="245"/>
      <c r="N1617" s="245"/>
      <c r="O1617" s="245"/>
      <c r="P1617" s="245"/>
      <c r="Q1617" s="246"/>
      <c r="R1617" s="233"/>
      <c r="S1617" s="234" t="e">
        <f>IF(C1617="",NA(),MATCH($B1617&amp;$C1617,'Smelter Reference List'!$J:$J,0))</f>
        <v>#N/A</v>
      </c>
      <c r="T1617" s="235"/>
      <c r="U1617" s="235">
        <f t="shared" ca="1" si="50"/>
        <v>0</v>
      </c>
      <c r="V1617" s="235"/>
      <c r="W1617" s="235"/>
      <c r="Y1617" s="228" t="str">
        <f t="shared" si="51"/>
        <v/>
      </c>
    </row>
    <row r="1618" spans="1:25" s="228" customFormat="1" ht="20.25">
      <c r="A1618" s="257"/>
      <c r="B1618" s="232" t="str">
        <f>IF(LEN(A1618)=0,"",INDEX('Smelter Reference List'!$A:$A,MATCH($A1618,'Smelter Reference List'!$E:$E,0)))</f>
        <v/>
      </c>
      <c r="C1618" s="297" t="str">
        <f>IF(LEN(A1618)=0,"",INDEX('Smelter Reference List'!$C:$C,MATCH($A1618,'Smelter Reference List'!$E:$E,0)))</f>
        <v/>
      </c>
      <c r="D1618" s="161" t="str">
        <f ca="1">IF(ISERROR($S1618),"",OFFSET('Smelter Reference List'!$C$4,$S1618-4,0)&amp;"")</f>
        <v/>
      </c>
      <c r="E1618" s="161" t="str">
        <f ca="1">IF(ISERROR($S1618),"",OFFSET('Smelter Reference List'!$D$4,$S1618-4,0)&amp;"")</f>
        <v/>
      </c>
      <c r="F1618" s="161" t="str">
        <f ca="1">IF(ISERROR($S1618),"",OFFSET('Smelter Reference List'!$E$4,$S1618-4,0))</f>
        <v/>
      </c>
      <c r="G1618" s="161" t="str">
        <f ca="1">IF(C1618=$U$4,"Enter smelter details", IF(ISERROR($S1618),"",OFFSET('Smelter Reference List'!$F$4,$S1618-4,0)))</f>
        <v/>
      </c>
      <c r="H1618" s="247" t="str">
        <f ca="1">IF(ISERROR($S1618),"",OFFSET('Smelter Reference List'!$G$4,$S1618-4,0))</f>
        <v/>
      </c>
      <c r="I1618" s="248" t="str">
        <f ca="1">IF(ISERROR($S1618),"",OFFSET('Smelter Reference List'!$H$4,$S1618-4,0))</f>
        <v/>
      </c>
      <c r="J1618" s="248" t="str">
        <f ca="1">IF(ISERROR($S1618),"",OFFSET('Smelter Reference List'!$I$4,$S1618-4,0))</f>
        <v/>
      </c>
      <c r="K1618" s="245"/>
      <c r="L1618" s="245"/>
      <c r="M1618" s="245"/>
      <c r="N1618" s="245"/>
      <c r="O1618" s="245"/>
      <c r="P1618" s="245"/>
      <c r="Q1618" s="246"/>
      <c r="R1618" s="233"/>
      <c r="S1618" s="234" t="e">
        <f>IF(C1618="",NA(),MATCH($B1618&amp;$C1618,'Smelter Reference List'!$J:$J,0))</f>
        <v>#N/A</v>
      </c>
      <c r="T1618" s="235"/>
      <c r="U1618" s="235">
        <f t="shared" ca="1" si="50"/>
        <v>0</v>
      </c>
      <c r="V1618" s="235"/>
      <c r="W1618" s="235"/>
      <c r="Y1618" s="228" t="str">
        <f t="shared" si="51"/>
        <v/>
      </c>
    </row>
    <row r="1619" spans="1:25" s="228" customFormat="1" ht="20.25">
      <c r="A1619" s="257"/>
      <c r="B1619" s="232" t="str">
        <f>IF(LEN(A1619)=0,"",INDEX('Smelter Reference List'!$A:$A,MATCH($A1619,'Smelter Reference List'!$E:$E,0)))</f>
        <v/>
      </c>
      <c r="C1619" s="297" t="str">
        <f>IF(LEN(A1619)=0,"",INDEX('Smelter Reference List'!$C:$C,MATCH($A1619,'Smelter Reference List'!$E:$E,0)))</f>
        <v/>
      </c>
      <c r="D1619" s="161" t="str">
        <f ca="1">IF(ISERROR($S1619),"",OFFSET('Smelter Reference List'!$C$4,$S1619-4,0)&amp;"")</f>
        <v/>
      </c>
      <c r="E1619" s="161" t="str">
        <f ca="1">IF(ISERROR($S1619),"",OFFSET('Smelter Reference List'!$D$4,$S1619-4,0)&amp;"")</f>
        <v/>
      </c>
      <c r="F1619" s="161" t="str">
        <f ca="1">IF(ISERROR($S1619),"",OFFSET('Smelter Reference List'!$E$4,$S1619-4,0))</f>
        <v/>
      </c>
      <c r="G1619" s="161" t="str">
        <f ca="1">IF(C1619=$U$4,"Enter smelter details", IF(ISERROR($S1619),"",OFFSET('Smelter Reference List'!$F$4,$S1619-4,0)))</f>
        <v/>
      </c>
      <c r="H1619" s="247" t="str">
        <f ca="1">IF(ISERROR($S1619),"",OFFSET('Smelter Reference List'!$G$4,$S1619-4,0))</f>
        <v/>
      </c>
      <c r="I1619" s="248" t="str">
        <f ca="1">IF(ISERROR($S1619),"",OFFSET('Smelter Reference List'!$H$4,$S1619-4,0))</f>
        <v/>
      </c>
      <c r="J1619" s="248" t="str">
        <f ca="1">IF(ISERROR($S1619),"",OFFSET('Smelter Reference List'!$I$4,$S1619-4,0))</f>
        <v/>
      </c>
      <c r="K1619" s="245"/>
      <c r="L1619" s="245"/>
      <c r="M1619" s="245"/>
      <c r="N1619" s="245"/>
      <c r="O1619" s="245"/>
      <c r="P1619" s="245"/>
      <c r="Q1619" s="246"/>
      <c r="R1619" s="233"/>
      <c r="S1619" s="234" t="e">
        <f>IF(C1619="",NA(),MATCH($B1619&amp;$C1619,'Smelter Reference List'!$J:$J,0))</f>
        <v>#N/A</v>
      </c>
      <c r="T1619" s="235"/>
      <c r="U1619" s="235">
        <f t="shared" ca="1" si="50"/>
        <v>0</v>
      </c>
      <c r="V1619" s="235"/>
      <c r="W1619" s="235"/>
      <c r="Y1619" s="228" t="str">
        <f t="shared" si="51"/>
        <v/>
      </c>
    </row>
    <row r="1620" spans="1:25" s="228" customFormat="1" ht="20.25">
      <c r="A1620" s="257"/>
      <c r="B1620" s="232" t="str">
        <f>IF(LEN(A1620)=0,"",INDEX('Smelter Reference List'!$A:$A,MATCH($A1620,'Smelter Reference List'!$E:$E,0)))</f>
        <v/>
      </c>
      <c r="C1620" s="297" t="str">
        <f>IF(LEN(A1620)=0,"",INDEX('Smelter Reference List'!$C:$C,MATCH($A1620,'Smelter Reference List'!$E:$E,0)))</f>
        <v/>
      </c>
      <c r="D1620" s="161" t="str">
        <f ca="1">IF(ISERROR($S1620),"",OFFSET('Smelter Reference List'!$C$4,$S1620-4,0)&amp;"")</f>
        <v/>
      </c>
      <c r="E1620" s="161" t="str">
        <f ca="1">IF(ISERROR($S1620),"",OFFSET('Smelter Reference List'!$D$4,$S1620-4,0)&amp;"")</f>
        <v/>
      </c>
      <c r="F1620" s="161" t="str">
        <f ca="1">IF(ISERROR($S1620),"",OFFSET('Smelter Reference List'!$E$4,$S1620-4,0))</f>
        <v/>
      </c>
      <c r="G1620" s="161" t="str">
        <f ca="1">IF(C1620=$U$4,"Enter smelter details", IF(ISERROR($S1620),"",OFFSET('Smelter Reference List'!$F$4,$S1620-4,0)))</f>
        <v/>
      </c>
      <c r="H1620" s="247" t="str">
        <f ca="1">IF(ISERROR($S1620),"",OFFSET('Smelter Reference List'!$G$4,$S1620-4,0))</f>
        <v/>
      </c>
      <c r="I1620" s="248" t="str">
        <f ca="1">IF(ISERROR($S1620),"",OFFSET('Smelter Reference List'!$H$4,$S1620-4,0))</f>
        <v/>
      </c>
      <c r="J1620" s="248" t="str">
        <f ca="1">IF(ISERROR($S1620),"",OFFSET('Smelter Reference List'!$I$4,$S1620-4,0))</f>
        <v/>
      </c>
      <c r="K1620" s="245"/>
      <c r="L1620" s="245"/>
      <c r="M1620" s="245"/>
      <c r="N1620" s="245"/>
      <c r="O1620" s="245"/>
      <c r="P1620" s="245"/>
      <c r="Q1620" s="246"/>
      <c r="R1620" s="233"/>
      <c r="S1620" s="234" t="e">
        <f>IF(C1620="",NA(),MATCH($B1620&amp;$C1620,'Smelter Reference List'!$J:$J,0))</f>
        <v>#N/A</v>
      </c>
      <c r="T1620" s="235"/>
      <c r="U1620" s="235">
        <f t="shared" ca="1" si="50"/>
        <v>0</v>
      </c>
      <c r="V1620" s="235"/>
      <c r="W1620" s="235"/>
      <c r="Y1620" s="228" t="str">
        <f t="shared" si="51"/>
        <v/>
      </c>
    </row>
    <row r="1621" spans="1:25" s="228" customFormat="1" ht="20.25">
      <c r="A1621" s="257"/>
      <c r="B1621" s="232" t="str">
        <f>IF(LEN(A1621)=0,"",INDEX('Smelter Reference List'!$A:$A,MATCH($A1621,'Smelter Reference List'!$E:$E,0)))</f>
        <v/>
      </c>
      <c r="C1621" s="297" t="str">
        <f>IF(LEN(A1621)=0,"",INDEX('Smelter Reference List'!$C:$C,MATCH($A1621,'Smelter Reference List'!$E:$E,0)))</f>
        <v/>
      </c>
      <c r="D1621" s="161" t="str">
        <f ca="1">IF(ISERROR($S1621),"",OFFSET('Smelter Reference List'!$C$4,$S1621-4,0)&amp;"")</f>
        <v/>
      </c>
      <c r="E1621" s="161" t="str">
        <f ca="1">IF(ISERROR($S1621),"",OFFSET('Smelter Reference List'!$D$4,$S1621-4,0)&amp;"")</f>
        <v/>
      </c>
      <c r="F1621" s="161" t="str">
        <f ca="1">IF(ISERROR($S1621),"",OFFSET('Smelter Reference List'!$E$4,$S1621-4,0))</f>
        <v/>
      </c>
      <c r="G1621" s="161" t="str">
        <f ca="1">IF(C1621=$U$4,"Enter smelter details", IF(ISERROR($S1621),"",OFFSET('Smelter Reference List'!$F$4,$S1621-4,0)))</f>
        <v/>
      </c>
      <c r="H1621" s="247" t="str">
        <f ca="1">IF(ISERROR($S1621),"",OFFSET('Smelter Reference List'!$G$4,$S1621-4,0))</f>
        <v/>
      </c>
      <c r="I1621" s="248" t="str">
        <f ca="1">IF(ISERROR($S1621),"",OFFSET('Smelter Reference List'!$H$4,$S1621-4,0))</f>
        <v/>
      </c>
      <c r="J1621" s="248" t="str">
        <f ca="1">IF(ISERROR($S1621),"",OFFSET('Smelter Reference List'!$I$4,$S1621-4,0))</f>
        <v/>
      </c>
      <c r="K1621" s="245"/>
      <c r="L1621" s="245"/>
      <c r="M1621" s="245"/>
      <c r="N1621" s="245"/>
      <c r="O1621" s="245"/>
      <c r="P1621" s="245"/>
      <c r="Q1621" s="246"/>
      <c r="R1621" s="233"/>
      <c r="S1621" s="234" t="e">
        <f>IF(C1621="",NA(),MATCH($B1621&amp;$C1621,'Smelter Reference List'!$J:$J,0))</f>
        <v>#N/A</v>
      </c>
      <c r="T1621" s="235"/>
      <c r="U1621" s="235">
        <f t="shared" ca="1" si="50"/>
        <v>0</v>
      </c>
      <c r="V1621" s="235"/>
      <c r="W1621" s="235"/>
      <c r="Y1621" s="228" t="str">
        <f t="shared" si="51"/>
        <v/>
      </c>
    </row>
    <row r="1622" spans="1:25" s="228" customFormat="1" ht="20.25">
      <c r="A1622" s="257"/>
      <c r="B1622" s="232" t="str">
        <f>IF(LEN(A1622)=0,"",INDEX('Smelter Reference List'!$A:$A,MATCH($A1622,'Smelter Reference List'!$E:$E,0)))</f>
        <v/>
      </c>
      <c r="C1622" s="297" t="str">
        <f>IF(LEN(A1622)=0,"",INDEX('Smelter Reference List'!$C:$C,MATCH($A1622,'Smelter Reference List'!$E:$E,0)))</f>
        <v/>
      </c>
      <c r="D1622" s="161" t="str">
        <f ca="1">IF(ISERROR($S1622),"",OFFSET('Smelter Reference List'!$C$4,$S1622-4,0)&amp;"")</f>
        <v/>
      </c>
      <c r="E1622" s="161" t="str">
        <f ca="1">IF(ISERROR($S1622),"",OFFSET('Smelter Reference List'!$D$4,$S1622-4,0)&amp;"")</f>
        <v/>
      </c>
      <c r="F1622" s="161" t="str">
        <f ca="1">IF(ISERROR($S1622),"",OFFSET('Smelter Reference List'!$E$4,$S1622-4,0))</f>
        <v/>
      </c>
      <c r="G1622" s="161" t="str">
        <f ca="1">IF(C1622=$U$4,"Enter smelter details", IF(ISERROR($S1622),"",OFFSET('Smelter Reference List'!$F$4,$S1622-4,0)))</f>
        <v/>
      </c>
      <c r="H1622" s="247" t="str">
        <f ca="1">IF(ISERROR($S1622),"",OFFSET('Smelter Reference List'!$G$4,$S1622-4,0))</f>
        <v/>
      </c>
      <c r="I1622" s="248" t="str">
        <f ca="1">IF(ISERROR($S1622),"",OFFSET('Smelter Reference List'!$H$4,$S1622-4,0))</f>
        <v/>
      </c>
      <c r="J1622" s="248" t="str">
        <f ca="1">IF(ISERROR($S1622),"",OFFSET('Smelter Reference List'!$I$4,$S1622-4,0))</f>
        <v/>
      </c>
      <c r="K1622" s="245"/>
      <c r="L1622" s="245"/>
      <c r="M1622" s="245"/>
      <c r="N1622" s="245"/>
      <c r="O1622" s="245"/>
      <c r="P1622" s="245"/>
      <c r="Q1622" s="246"/>
      <c r="R1622" s="233"/>
      <c r="S1622" s="234" t="e">
        <f>IF(C1622="",NA(),MATCH($B1622&amp;$C1622,'Smelter Reference List'!$J:$J,0))</f>
        <v>#N/A</v>
      </c>
      <c r="T1622" s="235"/>
      <c r="U1622" s="235">
        <f t="shared" ca="1" si="50"/>
        <v>0</v>
      </c>
      <c r="V1622" s="235"/>
      <c r="W1622" s="235"/>
      <c r="Y1622" s="228" t="str">
        <f t="shared" si="51"/>
        <v/>
      </c>
    </row>
    <row r="1623" spans="1:25" s="228" customFormat="1" ht="20.25">
      <c r="A1623" s="257"/>
      <c r="B1623" s="232" t="str">
        <f>IF(LEN(A1623)=0,"",INDEX('Smelter Reference List'!$A:$A,MATCH($A1623,'Smelter Reference List'!$E:$E,0)))</f>
        <v/>
      </c>
      <c r="C1623" s="297" t="str">
        <f>IF(LEN(A1623)=0,"",INDEX('Smelter Reference List'!$C:$C,MATCH($A1623,'Smelter Reference List'!$E:$E,0)))</f>
        <v/>
      </c>
      <c r="D1623" s="161" t="str">
        <f ca="1">IF(ISERROR($S1623),"",OFFSET('Smelter Reference List'!$C$4,$S1623-4,0)&amp;"")</f>
        <v/>
      </c>
      <c r="E1623" s="161" t="str">
        <f ca="1">IF(ISERROR($S1623),"",OFFSET('Smelter Reference List'!$D$4,$S1623-4,0)&amp;"")</f>
        <v/>
      </c>
      <c r="F1623" s="161" t="str">
        <f ca="1">IF(ISERROR($S1623),"",OFFSET('Smelter Reference List'!$E$4,$S1623-4,0))</f>
        <v/>
      </c>
      <c r="G1623" s="161" t="str">
        <f ca="1">IF(C1623=$U$4,"Enter smelter details", IF(ISERROR($S1623),"",OFFSET('Smelter Reference List'!$F$4,$S1623-4,0)))</f>
        <v/>
      </c>
      <c r="H1623" s="247" t="str">
        <f ca="1">IF(ISERROR($S1623),"",OFFSET('Smelter Reference List'!$G$4,$S1623-4,0))</f>
        <v/>
      </c>
      <c r="I1623" s="248" t="str">
        <f ca="1">IF(ISERROR($S1623),"",OFFSET('Smelter Reference List'!$H$4,$S1623-4,0))</f>
        <v/>
      </c>
      <c r="J1623" s="248" t="str">
        <f ca="1">IF(ISERROR($S1623),"",OFFSET('Smelter Reference List'!$I$4,$S1623-4,0))</f>
        <v/>
      </c>
      <c r="K1623" s="245"/>
      <c r="L1623" s="245"/>
      <c r="M1623" s="245"/>
      <c r="N1623" s="245"/>
      <c r="O1623" s="245"/>
      <c r="P1623" s="245"/>
      <c r="Q1623" s="246"/>
      <c r="R1623" s="233"/>
      <c r="S1623" s="234" t="e">
        <f>IF(C1623="",NA(),MATCH($B1623&amp;$C1623,'Smelter Reference List'!$J:$J,0))</f>
        <v>#N/A</v>
      </c>
      <c r="T1623" s="235"/>
      <c r="U1623" s="235">
        <f t="shared" ca="1" si="50"/>
        <v>0</v>
      </c>
      <c r="V1623" s="235"/>
      <c r="W1623" s="235"/>
      <c r="Y1623" s="228" t="str">
        <f t="shared" si="51"/>
        <v/>
      </c>
    </row>
    <row r="1624" spans="1:25" s="228" customFormat="1" ht="20.25">
      <c r="A1624" s="257"/>
      <c r="B1624" s="232" t="str">
        <f>IF(LEN(A1624)=0,"",INDEX('Smelter Reference List'!$A:$A,MATCH($A1624,'Smelter Reference List'!$E:$E,0)))</f>
        <v/>
      </c>
      <c r="C1624" s="297" t="str">
        <f>IF(LEN(A1624)=0,"",INDEX('Smelter Reference List'!$C:$C,MATCH($A1624,'Smelter Reference List'!$E:$E,0)))</f>
        <v/>
      </c>
      <c r="D1624" s="161" t="str">
        <f ca="1">IF(ISERROR($S1624),"",OFFSET('Smelter Reference List'!$C$4,$S1624-4,0)&amp;"")</f>
        <v/>
      </c>
      <c r="E1624" s="161" t="str">
        <f ca="1">IF(ISERROR($S1624),"",OFFSET('Smelter Reference List'!$D$4,$S1624-4,0)&amp;"")</f>
        <v/>
      </c>
      <c r="F1624" s="161" t="str">
        <f ca="1">IF(ISERROR($S1624),"",OFFSET('Smelter Reference List'!$E$4,$S1624-4,0))</f>
        <v/>
      </c>
      <c r="G1624" s="161" t="str">
        <f ca="1">IF(C1624=$U$4,"Enter smelter details", IF(ISERROR($S1624),"",OFFSET('Smelter Reference List'!$F$4,$S1624-4,0)))</f>
        <v/>
      </c>
      <c r="H1624" s="247" t="str">
        <f ca="1">IF(ISERROR($S1624),"",OFFSET('Smelter Reference List'!$G$4,$S1624-4,0))</f>
        <v/>
      </c>
      <c r="I1624" s="248" t="str">
        <f ca="1">IF(ISERROR($S1624),"",OFFSET('Smelter Reference List'!$H$4,$S1624-4,0))</f>
        <v/>
      </c>
      <c r="J1624" s="248" t="str">
        <f ca="1">IF(ISERROR($S1624),"",OFFSET('Smelter Reference List'!$I$4,$S1624-4,0))</f>
        <v/>
      </c>
      <c r="K1624" s="245"/>
      <c r="L1624" s="245"/>
      <c r="M1624" s="245"/>
      <c r="N1624" s="245"/>
      <c r="O1624" s="245"/>
      <c r="P1624" s="245"/>
      <c r="Q1624" s="246"/>
      <c r="R1624" s="233"/>
      <c r="S1624" s="234" t="e">
        <f>IF(C1624="",NA(),MATCH($B1624&amp;$C1624,'Smelter Reference List'!$J:$J,0))</f>
        <v>#N/A</v>
      </c>
      <c r="T1624" s="235"/>
      <c r="U1624" s="235">
        <f t="shared" ref="U1624:U1687" ca="1" si="52">IF(AND(C1624="Smelter not listed",OR(LEN(D1624)=0,LEN(E1624)=0)),1,0)</f>
        <v>0</v>
      </c>
      <c r="V1624" s="235"/>
      <c r="W1624" s="235"/>
      <c r="Y1624" s="228" t="str">
        <f t="shared" ref="Y1624:Y1687" si="53">B1624&amp;C1624</f>
        <v/>
      </c>
    </row>
    <row r="1625" spans="1:25" s="228" customFormat="1" ht="20.25">
      <c r="A1625" s="257"/>
      <c r="B1625" s="232" t="str">
        <f>IF(LEN(A1625)=0,"",INDEX('Smelter Reference List'!$A:$A,MATCH($A1625,'Smelter Reference List'!$E:$E,0)))</f>
        <v/>
      </c>
      <c r="C1625" s="297" t="str">
        <f>IF(LEN(A1625)=0,"",INDEX('Smelter Reference List'!$C:$C,MATCH($A1625,'Smelter Reference List'!$E:$E,0)))</f>
        <v/>
      </c>
      <c r="D1625" s="161" t="str">
        <f ca="1">IF(ISERROR($S1625),"",OFFSET('Smelter Reference List'!$C$4,$S1625-4,0)&amp;"")</f>
        <v/>
      </c>
      <c r="E1625" s="161" t="str">
        <f ca="1">IF(ISERROR($S1625),"",OFFSET('Smelter Reference List'!$D$4,$S1625-4,0)&amp;"")</f>
        <v/>
      </c>
      <c r="F1625" s="161" t="str">
        <f ca="1">IF(ISERROR($S1625),"",OFFSET('Smelter Reference List'!$E$4,$S1625-4,0))</f>
        <v/>
      </c>
      <c r="G1625" s="161" t="str">
        <f ca="1">IF(C1625=$U$4,"Enter smelter details", IF(ISERROR($S1625),"",OFFSET('Smelter Reference List'!$F$4,$S1625-4,0)))</f>
        <v/>
      </c>
      <c r="H1625" s="247" t="str">
        <f ca="1">IF(ISERROR($S1625),"",OFFSET('Smelter Reference List'!$G$4,$S1625-4,0))</f>
        <v/>
      </c>
      <c r="I1625" s="248" t="str">
        <f ca="1">IF(ISERROR($S1625),"",OFFSET('Smelter Reference List'!$H$4,$S1625-4,0))</f>
        <v/>
      </c>
      <c r="J1625" s="248" t="str">
        <f ca="1">IF(ISERROR($S1625),"",OFFSET('Smelter Reference List'!$I$4,$S1625-4,0))</f>
        <v/>
      </c>
      <c r="K1625" s="245"/>
      <c r="L1625" s="245"/>
      <c r="M1625" s="245"/>
      <c r="N1625" s="245"/>
      <c r="O1625" s="245"/>
      <c r="P1625" s="245"/>
      <c r="Q1625" s="246"/>
      <c r="R1625" s="233"/>
      <c r="S1625" s="234" t="e">
        <f>IF(C1625="",NA(),MATCH($B1625&amp;$C1625,'Smelter Reference List'!$J:$J,0))</f>
        <v>#N/A</v>
      </c>
      <c r="T1625" s="235"/>
      <c r="U1625" s="235">
        <f t="shared" ca="1" si="52"/>
        <v>0</v>
      </c>
      <c r="V1625" s="235"/>
      <c r="W1625" s="235"/>
      <c r="Y1625" s="228" t="str">
        <f t="shared" si="53"/>
        <v/>
      </c>
    </row>
    <row r="1626" spans="1:25" s="228" customFormat="1" ht="20.25">
      <c r="A1626" s="257"/>
      <c r="B1626" s="232" t="str">
        <f>IF(LEN(A1626)=0,"",INDEX('Smelter Reference List'!$A:$A,MATCH($A1626,'Smelter Reference List'!$E:$E,0)))</f>
        <v/>
      </c>
      <c r="C1626" s="297" t="str">
        <f>IF(LEN(A1626)=0,"",INDEX('Smelter Reference List'!$C:$C,MATCH($A1626,'Smelter Reference List'!$E:$E,0)))</f>
        <v/>
      </c>
      <c r="D1626" s="161" t="str">
        <f ca="1">IF(ISERROR($S1626),"",OFFSET('Smelter Reference List'!$C$4,$S1626-4,0)&amp;"")</f>
        <v/>
      </c>
      <c r="E1626" s="161" t="str">
        <f ca="1">IF(ISERROR($S1626),"",OFFSET('Smelter Reference List'!$D$4,$S1626-4,0)&amp;"")</f>
        <v/>
      </c>
      <c r="F1626" s="161" t="str">
        <f ca="1">IF(ISERROR($S1626),"",OFFSET('Smelter Reference List'!$E$4,$S1626-4,0))</f>
        <v/>
      </c>
      <c r="G1626" s="161" t="str">
        <f ca="1">IF(C1626=$U$4,"Enter smelter details", IF(ISERROR($S1626),"",OFFSET('Smelter Reference List'!$F$4,$S1626-4,0)))</f>
        <v/>
      </c>
      <c r="H1626" s="247" t="str">
        <f ca="1">IF(ISERROR($S1626),"",OFFSET('Smelter Reference List'!$G$4,$S1626-4,0))</f>
        <v/>
      </c>
      <c r="I1626" s="248" t="str">
        <f ca="1">IF(ISERROR($S1626),"",OFFSET('Smelter Reference List'!$H$4,$S1626-4,0))</f>
        <v/>
      </c>
      <c r="J1626" s="248" t="str">
        <f ca="1">IF(ISERROR($S1626),"",OFFSET('Smelter Reference List'!$I$4,$S1626-4,0))</f>
        <v/>
      </c>
      <c r="K1626" s="245"/>
      <c r="L1626" s="245"/>
      <c r="M1626" s="245"/>
      <c r="N1626" s="245"/>
      <c r="O1626" s="245"/>
      <c r="P1626" s="245"/>
      <c r="Q1626" s="246"/>
      <c r="R1626" s="233"/>
      <c r="S1626" s="234" t="e">
        <f>IF(C1626="",NA(),MATCH($B1626&amp;$C1626,'Smelter Reference List'!$J:$J,0))</f>
        <v>#N/A</v>
      </c>
      <c r="T1626" s="235"/>
      <c r="U1626" s="235">
        <f t="shared" ca="1" si="52"/>
        <v>0</v>
      </c>
      <c r="V1626" s="235"/>
      <c r="W1626" s="235"/>
      <c r="Y1626" s="228" t="str">
        <f t="shared" si="53"/>
        <v/>
      </c>
    </row>
    <row r="1627" spans="1:25" s="228" customFormat="1" ht="20.25">
      <c r="A1627" s="257"/>
      <c r="B1627" s="232" t="str">
        <f>IF(LEN(A1627)=0,"",INDEX('Smelter Reference List'!$A:$A,MATCH($A1627,'Smelter Reference List'!$E:$E,0)))</f>
        <v/>
      </c>
      <c r="C1627" s="297" t="str">
        <f>IF(LEN(A1627)=0,"",INDEX('Smelter Reference List'!$C:$C,MATCH($A1627,'Smelter Reference List'!$E:$E,0)))</f>
        <v/>
      </c>
      <c r="D1627" s="161" t="str">
        <f ca="1">IF(ISERROR($S1627),"",OFFSET('Smelter Reference List'!$C$4,$S1627-4,0)&amp;"")</f>
        <v/>
      </c>
      <c r="E1627" s="161" t="str">
        <f ca="1">IF(ISERROR($S1627),"",OFFSET('Smelter Reference List'!$D$4,$S1627-4,0)&amp;"")</f>
        <v/>
      </c>
      <c r="F1627" s="161" t="str">
        <f ca="1">IF(ISERROR($S1627),"",OFFSET('Smelter Reference List'!$E$4,$S1627-4,0))</f>
        <v/>
      </c>
      <c r="G1627" s="161" t="str">
        <f ca="1">IF(C1627=$U$4,"Enter smelter details", IF(ISERROR($S1627),"",OFFSET('Smelter Reference List'!$F$4,$S1627-4,0)))</f>
        <v/>
      </c>
      <c r="H1627" s="247" t="str">
        <f ca="1">IF(ISERROR($S1627),"",OFFSET('Smelter Reference List'!$G$4,$S1627-4,0))</f>
        <v/>
      </c>
      <c r="I1627" s="248" t="str">
        <f ca="1">IF(ISERROR($S1627),"",OFFSET('Smelter Reference List'!$H$4,$S1627-4,0))</f>
        <v/>
      </c>
      <c r="J1627" s="248" t="str">
        <f ca="1">IF(ISERROR($S1627),"",OFFSET('Smelter Reference List'!$I$4,$S1627-4,0))</f>
        <v/>
      </c>
      <c r="K1627" s="245"/>
      <c r="L1627" s="245"/>
      <c r="M1627" s="245"/>
      <c r="N1627" s="245"/>
      <c r="O1627" s="245"/>
      <c r="P1627" s="245"/>
      <c r="Q1627" s="246"/>
      <c r="R1627" s="233"/>
      <c r="S1627" s="234" t="e">
        <f>IF(C1627="",NA(),MATCH($B1627&amp;$C1627,'Smelter Reference List'!$J:$J,0))</f>
        <v>#N/A</v>
      </c>
      <c r="T1627" s="235"/>
      <c r="U1627" s="235">
        <f t="shared" ca="1" si="52"/>
        <v>0</v>
      </c>
      <c r="V1627" s="235"/>
      <c r="W1627" s="235"/>
      <c r="Y1627" s="228" t="str">
        <f t="shared" si="53"/>
        <v/>
      </c>
    </row>
    <row r="1628" spans="1:25" s="228" customFormat="1" ht="20.25">
      <c r="A1628" s="257"/>
      <c r="B1628" s="232" t="str">
        <f>IF(LEN(A1628)=0,"",INDEX('Smelter Reference List'!$A:$A,MATCH($A1628,'Smelter Reference List'!$E:$E,0)))</f>
        <v/>
      </c>
      <c r="C1628" s="297" t="str">
        <f>IF(LEN(A1628)=0,"",INDEX('Smelter Reference List'!$C:$C,MATCH($A1628,'Smelter Reference List'!$E:$E,0)))</f>
        <v/>
      </c>
      <c r="D1628" s="161" t="str">
        <f ca="1">IF(ISERROR($S1628),"",OFFSET('Smelter Reference List'!$C$4,$S1628-4,0)&amp;"")</f>
        <v/>
      </c>
      <c r="E1628" s="161" t="str">
        <f ca="1">IF(ISERROR($S1628),"",OFFSET('Smelter Reference List'!$D$4,$S1628-4,0)&amp;"")</f>
        <v/>
      </c>
      <c r="F1628" s="161" t="str">
        <f ca="1">IF(ISERROR($S1628),"",OFFSET('Smelter Reference List'!$E$4,$S1628-4,0))</f>
        <v/>
      </c>
      <c r="G1628" s="161" t="str">
        <f ca="1">IF(C1628=$U$4,"Enter smelter details", IF(ISERROR($S1628),"",OFFSET('Smelter Reference List'!$F$4,$S1628-4,0)))</f>
        <v/>
      </c>
      <c r="H1628" s="247" t="str">
        <f ca="1">IF(ISERROR($S1628),"",OFFSET('Smelter Reference List'!$G$4,$S1628-4,0))</f>
        <v/>
      </c>
      <c r="I1628" s="248" t="str">
        <f ca="1">IF(ISERROR($S1628),"",OFFSET('Smelter Reference List'!$H$4,$S1628-4,0))</f>
        <v/>
      </c>
      <c r="J1628" s="248" t="str">
        <f ca="1">IF(ISERROR($S1628),"",OFFSET('Smelter Reference List'!$I$4,$S1628-4,0))</f>
        <v/>
      </c>
      <c r="K1628" s="245"/>
      <c r="L1628" s="245"/>
      <c r="M1628" s="245"/>
      <c r="N1628" s="245"/>
      <c r="O1628" s="245"/>
      <c r="P1628" s="245"/>
      <c r="Q1628" s="246"/>
      <c r="R1628" s="233"/>
      <c r="S1628" s="234" t="e">
        <f>IF(C1628="",NA(),MATCH($B1628&amp;$C1628,'Smelter Reference List'!$J:$J,0))</f>
        <v>#N/A</v>
      </c>
      <c r="T1628" s="235"/>
      <c r="U1628" s="235">
        <f t="shared" ca="1" si="52"/>
        <v>0</v>
      </c>
      <c r="V1628" s="235"/>
      <c r="W1628" s="235"/>
      <c r="Y1628" s="228" t="str">
        <f t="shared" si="53"/>
        <v/>
      </c>
    </row>
    <row r="1629" spans="1:25" s="228" customFormat="1" ht="20.25">
      <c r="A1629" s="257"/>
      <c r="B1629" s="232" t="str">
        <f>IF(LEN(A1629)=0,"",INDEX('Smelter Reference List'!$A:$A,MATCH($A1629,'Smelter Reference List'!$E:$E,0)))</f>
        <v/>
      </c>
      <c r="C1629" s="297" t="str">
        <f>IF(LEN(A1629)=0,"",INDEX('Smelter Reference List'!$C:$C,MATCH($A1629,'Smelter Reference List'!$E:$E,0)))</f>
        <v/>
      </c>
      <c r="D1629" s="161" t="str">
        <f ca="1">IF(ISERROR($S1629),"",OFFSET('Smelter Reference List'!$C$4,$S1629-4,0)&amp;"")</f>
        <v/>
      </c>
      <c r="E1629" s="161" t="str">
        <f ca="1">IF(ISERROR($S1629),"",OFFSET('Smelter Reference List'!$D$4,$S1629-4,0)&amp;"")</f>
        <v/>
      </c>
      <c r="F1629" s="161" t="str">
        <f ca="1">IF(ISERROR($S1629),"",OFFSET('Smelter Reference List'!$E$4,$S1629-4,0))</f>
        <v/>
      </c>
      <c r="G1629" s="161" t="str">
        <f ca="1">IF(C1629=$U$4,"Enter smelter details", IF(ISERROR($S1629),"",OFFSET('Smelter Reference List'!$F$4,$S1629-4,0)))</f>
        <v/>
      </c>
      <c r="H1629" s="247" t="str">
        <f ca="1">IF(ISERROR($S1629),"",OFFSET('Smelter Reference List'!$G$4,$S1629-4,0))</f>
        <v/>
      </c>
      <c r="I1629" s="248" t="str">
        <f ca="1">IF(ISERROR($S1629),"",OFFSET('Smelter Reference List'!$H$4,$S1629-4,0))</f>
        <v/>
      </c>
      <c r="J1629" s="248" t="str">
        <f ca="1">IF(ISERROR($S1629),"",OFFSET('Smelter Reference List'!$I$4,$S1629-4,0))</f>
        <v/>
      </c>
      <c r="K1629" s="245"/>
      <c r="L1629" s="245"/>
      <c r="M1629" s="245"/>
      <c r="N1629" s="245"/>
      <c r="O1629" s="245"/>
      <c r="P1629" s="245"/>
      <c r="Q1629" s="246"/>
      <c r="R1629" s="233"/>
      <c r="S1629" s="234" t="e">
        <f>IF(C1629="",NA(),MATCH($B1629&amp;$C1629,'Smelter Reference List'!$J:$J,0))</f>
        <v>#N/A</v>
      </c>
      <c r="T1629" s="235"/>
      <c r="U1629" s="235">
        <f t="shared" ca="1" si="52"/>
        <v>0</v>
      </c>
      <c r="V1629" s="235"/>
      <c r="W1629" s="235"/>
      <c r="Y1629" s="228" t="str">
        <f t="shared" si="53"/>
        <v/>
      </c>
    </row>
    <row r="1630" spans="1:25" s="228" customFormat="1" ht="20.25">
      <c r="A1630" s="257"/>
      <c r="B1630" s="232" t="str">
        <f>IF(LEN(A1630)=0,"",INDEX('Smelter Reference List'!$A:$A,MATCH($A1630,'Smelter Reference List'!$E:$E,0)))</f>
        <v/>
      </c>
      <c r="C1630" s="297" t="str">
        <f>IF(LEN(A1630)=0,"",INDEX('Smelter Reference List'!$C:$C,MATCH($A1630,'Smelter Reference List'!$E:$E,0)))</f>
        <v/>
      </c>
      <c r="D1630" s="161" t="str">
        <f ca="1">IF(ISERROR($S1630),"",OFFSET('Smelter Reference List'!$C$4,$S1630-4,0)&amp;"")</f>
        <v/>
      </c>
      <c r="E1630" s="161" t="str">
        <f ca="1">IF(ISERROR($S1630),"",OFFSET('Smelter Reference List'!$D$4,$S1630-4,0)&amp;"")</f>
        <v/>
      </c>
      <c r="F1630" s="161" t="str">
        <f ca="1">IF(ISERROR($S1630),"",OFFSET('Smelter Reference List'!$E$4,$S1630-4,0))</f>
        <v/>
      </c>
      <c r="G1630" s="161" t="str">
        <f ca="1">IF(C1630=$U$4,"Enter smelter details", IF(ISERROR($S1630),"",OFFSET('Smelter Reference List'!$F$4,$S1630-4,0)))</f>
        <v/>
      </c>
      <c r="H1630" s="247" t="str">
        <f ca="1">IF(ISERROR($S1630),"",OFFSET('Smelter Reference List'!$G$4,$S1630-4,0))</f>
        <v/>
      </c>
      <c r="I1630" s="248" t="str">
        <f ca="1">IF(ISERROR($S1630),"",OFFSET('Smelter Reference List'!$H$4,$S1630-4,0))</f>
        <v/>
      </c>
      <c r="J1630" s="248" t="str">
        <f ca="1">IF(ISERROR($S1630),"",OFFSET('Smelter Reference List'!$I$4,$S1630-4,0))</f>
        <v/>
      </c>
      <c r="K1630" s="245"/>
      <c r="L1630" s="245"/>
      <c r="M1630" s="245"/>
      <c r="N1630" s="245"/>
      <c r="O1630" s="245"/>
      <c r="P1630" s="245"/>
      <c r="Q1630" s="246"/>
      <c r="R1630" s="233"/>
      <c r="S1630" s="234" t="e">
        <f>IF(C1630="",NA(),MATCH($B1630&amp;$C1630,'Smelter Reference List'!$J:$J,0))</f>
        <v>#N/A</v>
      </c>
      <c r="T1630" s="235"/>
      <c r="U1630" s="235">
        <f t="shared" ca="1" si="52"/>
        <v>0</v>
      </c>
      <c r="V1630" s="235"/>
      <c r="W1630" s="235"/>
      <c r="Y1630" s="228" t="str">
        <f t="shared" si="53"/>
        <v/>
      </c>
    </row>
    <row r="1631" spans="1:25" s="228" customFormat="1" ht="20.25">
      <c r="A1631" s="257"/>
      <c r="B1631" s="232" t="str">
        <f>IF(LEN(A1631)=0,"",INDEX('Smelter Reference List'!$A:$A,MATCH($A1631,'Smelter Reference List'!$E:$E,0)))</f>
        <v/>
      </c>
      <c r="C1631" s="297" t="str">
        <f>IF(LEN(A1631)=0,"",INDEX('Smelter Reference List'!$C:$C,MATCH($A1631,'Smelter Reference List'!$E:$E,0)))</f>
        <v/>
      </c>
      <c r="D1631" s="161" t="str">
        <f ca="1">IF(ISERROR($S1631),"",OFFSET('Smelter Reference List'!$C$4,$S1631-4,0)&amp;"")</f>
        <v/>
      </c>
      <c r="E1631" s="161" t="str">
        <f ca="1">IF(ISERROR($S1631),"",OFFSET('Smelter Reference List'!$D$4,$S1631-4,0)&amp;"")</f>
        <v/>
      </c>
      <c r="F1631" s="161" t="str">
        <f ca="1">IF(ISERROR($S1631),"",OFFSET('Smelter Reference List'!$E$4,$S1631-4,0))</f>
        <v/>
      </c>
      <c r="G1631" s="161" t="str">
        <f ca="1">IF(C1631=$U$4,"Enter smelter details", IF(ISERROR($S1631),"",OFFSET('Smelter Reference List'!$F$4,$S1631-4,0)))</f>
        <v/>
      </c>
      <c r="H1631" s="247" t="str">
        <f ca="1">IF(ISERROR($S1631),"",OFFSET('Smelter Reference List'!$G$4,$S1631-4,0))</f>
        <v/>
      </c>
      <c r="I1631" s="248" t="str">
        <f ca="1">IF(ISERROR($S1631),"",OFFSET('Smelter Reference List'!$H$4,$S1631-4,0))</f>
        <v/>
      </c>
      <c r="J1631" s="248" t="str">
        <f ca="1">IF(ISERROR($S1631),"",OFFSET('Smelter Reference List'!$I$4,$S1631-4,0))</f>
        <v/>
      </c>
      <c r="K1631" s="245"/>
      <c r="L1631" s="245"/>
      <c r="M1631" s="245"/>
      <c r="N1631" s="245"/>
      <c r="O1631" s="245"/>
      <c r="P1631" s="245"/>
      <c r="Q1631" s="246"/>
      <c r="R1631" s="233"/>
      <c r="S1631" s="234" t="e">
        <f>IF(C1631="",NA(),MATCH($B1631&amp;$C1631,'Smelter Reference List'!$J:$J,0))</f>
        <v>#N/A</v>
      </c>
      <c r="T1631" s="235"/>
      <c r="U1631" s="235">
        <f t="shared" ca="1" si="52"/>
        <v>0</v>
      </c>
      <c r="V1631" s="235"/>
      <c r="W1631" s="235"/>
      <c r="Y1631" s="228" t="str">
        <f t="shared" si="53"/>
        <v/>
      </c>
    </row>
    <row r="1632" spans="1:25" s="228" customFormat="1" ht="20.25">
      <c r="A1632" s="257"/>
      <c r="B1632" s="232" t="str">
        <f>IF(LEN(A1632)=0,"",INDEX('Smelter Reference List'!$A:$A,MATCH($A1632,'Smelter Reference List'!$E:$E,0)))</f>
        <v/>
      </c>
      <c r="C1632" s="297" t="str">
        <f>IF(LEN(A1632)=0,"",INDEX('Smelter Reference List'!$C:$C,MATCH($A1632,'Smelter Reference List'!$E:$E,0)))</f>
        <v/>
      </c>
      <c r="D1632" s="161" t="str">
        <f ca="1">IF(ISERROR($S1632),"",OFFSET('Smelter Reference List'!$C$4,$S1632-4,0)&amp;"")</f>
        <v/>
      </c>
      <c r="E1632" s="161" t="str">
        <f ca="1">IF(ISERROR($S1632),"",OFFSET('Smelter Reference List'!$D$4,$S1632-4,0)&amp;"")</f>
        <v/>
      </c>
      <c r="F1632" s="161" t="str">
        <f ca="1">IF(ISERROR($S1632),"",OFFSET('Smelter Reference List'!$E$4,$S1632-4,0))</f>
        <v/>
      </c>
      <c r="G1632" s="161" t="str">
        <f ca="1">IF(C1632=$U$4,"Enter smelter details", IF(ISERROR($S1632),"",OFFSET('Smelter Reference List'!$F$4,$S1632-4,0)))</f>
        <v/>
      </c>
      <c r="H1632" s="247" t="str">
        <f ca="1">IF(ISERROR($S1632),"",OFFSET('Smelter Reference List'!$G$4,$S1632-4,0))</f>
        <v/>
      </c>
      <c r="I1632" s="248" t="str">
        <f ca="1">IF(ISERROR($S1632),"",OFFSET('Smelter Reference List'!$H$4,$S1632-4,0))</f>
        <v/>
      </c>
      <c r="J1632" s="248" t="str">
        <f ca="1">IF(ISERROR($S1632),"",OFFSET('Smelter Reference List'!$I$4,$S1632-4,0))</f>
        <v/>
      </c>
      <c r="K1632" s="245"/>
      <c r="L1632" s="245"/>
      <c r="M1632" s="245"/>
      <c r="N1632" s="245"/>
      <c r="O1632" s="245"/>
      <c r="P1632" s="245"/>
      <c r="Q1632" s="246"/>
      <c r="R1632" s="233"/>
      <c r="S1632" s="234" t="e">
        <f>IF(C1632="",NA(),MATCH($B1632&amp;$C1632,'Smelter Reference List'!$J:$J,0))</f>
        <v>#N/A</v>
      </c>
      <c r="T1632" s="235"/>
      <c r="U1632" s="235">
        <f t="shared" ca="1" si="52"/>
        <v>0</v>
      </c>
      <c r="V1632" s="235"/>
      <c r="W1632" s="235"/>
      <c r="Y1632" s="228" t="str">
        <f t="shared" si="53"/>
        <v/>
      </c>
    </row>
    <row r="1633" spans="1:25" s="228" customFormat="1" ht="20.25">
      <c r="A1633" s="257"/>
      <c r="B1633" s="232" t="str">
        <f>IF(LEN(A1633)=0,"",INDEX('Smelter Reference List'!$A:$A,MATCH($A1633,'Smelter Reference List'!$E:$E,0)))</f>
        <v/>
      </c>
      <c r="C1633" s="297" t="str">
        <f>IF(LEN(A1633)=0,"",INDEX('Smelter Reference List'!$C:$C,MATCH($A1633,'Smelter Reference List'!$E:$E,0)))</f>
        <v/>
      </c>
      <c r="D1633" s="161" t="str">
        <f ca="1">IF(ISERROR($S1633),"",OFFSET('Smelter Reference List'!$C$4,$S1633-4,0)&amp;"")</f>
        <v/>
      </c>
      <c r="E1633" s="161" t="str">
        <f ca="1">IF(ISERROR($S1633),"",OFFSET('Smelter Reference List'!$D$4,$S1633-4,0)&amp;"")</f>
        <v/>
      </c>
      <c r="F1633" s="161" t="str">
        <f ca="1">IF(ISERROR($S1633),"",OFFSET('Smelter Reference List'!$E$4,$S1633-4,0))</f>
        <v/>
      </c>
      <c r="G1633" s="161" t="str">
        <f ca="1">IF(C1633=$U$4,"Enter smelter details", IF(ISERROR($S1633),"",OFFSET('Smelter Reference List'!$F$4,$S1633-4,0)))</f>
        <v/>
      </c>
      <c r="H1633" s="247" t="str">
        <f ca="1">IF(ISERROR($S1633),"",OFFSET('Smelter Reference List'!$G$4,$S1633-4,0))</f>
        <v/>
      </c>
      <c r="I1633" s="248" t="str">
        <f ca="1">IF(ISERROR($S1633),"",OFFSET('Smelter Reference List'!$H$4,$S1633-4,0))</f>
        <v/>
      </c>
      <c r="J1633" s="248" t="str">
        <f ca="1">IF(ISERROR($S1633),"",OFFSET('Smelter Reference List'!$I$4,$S1633-4,0))</f>
        <v/>
      </c>
      <c r="K1633" s="245"/>
      <c r="L1633" s="245"/>
      <c r="M1633" s="245"/>
      <c r="N1633" s="245"/>
      <c r="O1633" s="245"/>
      <c r="P1633" s="245"/>
      <c r="Q1633" s="246"/>
      <c r="R1633" s="233"/>
      <c r="S1633" s="234" t="e">
        <f>IF(C1633="",NA(),MATCH($B1633&amp;$C1633,'Smelter Reference List'!$J:$J,0))</f>
        <v>#N/A</v>
      </c>
      <c r="T1633" s="235"/>
      <c r="U1633" s="235">
        <f t="shared" ca="1" si="52"/>
        <v>0</v>
      </c>
      <c r="V1633" s="235"/>
      <c r="W1633" s="235"/>
      <c r="Y1633" s="228" t="str">
        <f t="shared" si="53"/>
        <v/>
      </c>
    </row>
    <row r="1634" spans="1:25" s="228" customFormat="1" ht="20.25">
      <c r="A1634" s="257"/>
      <c r="B1634" s="232" t="str">
        <f>IF(LEN(A1634)=0,"",INDEX('Smelter Reference List'!$A:$A,MATCH($A1634,'Smelter Reference List'!$E:$E,0)))</f>
        <v/>
      </c>
      <c r="C1634" s="297" t="str">
        <f>IF(LEN(A1634)=0,"",INDEX('Smelter Reference List'!$C:$C,MATCH($A1634,'Smelter Reference List'!$E:$E,0)))</f>
        <v/>
      </c>
      <c r="D1634" s="161" t="str">
        <f ca="1">IF(ISERROR($S1634),"",OFFSET('Smelter Reference List'!$C$4,$S1634-4,0)&amp;"")</f>
        <v/>
      </c>
      <c r="E1634" s="161" t="str">
        <f ca="1">IF(ISERROR($S1634),"",OFFSET('Smelter Reference List'!$D$4,$S1634-4,0)&amp;"")</f>
        <v/>
      </c>
      <c r="F1634" s="161" t="str">
        <f ca="1">IF(ISERROR($S1634),"",OFFSET('Smelter Reference List'!$E$4,$S1634-4,0))</f>
        <v/>
      </c>
      <c r="G1634" s="161" t="str">
        <f ca="1">IF(C1634=$U$4,"Enter smelter details", IF(ISERROR($S1634),"",OFFSET('Smelter Reference List'!$F$4,$S1634-4,0)))</f>
        <v/>
      </c>
      <c r="H1634" s="247" t="str">
        <f ca="1">IF(ISERROR($S1634),"",OFFSET('Smelter Reference List'!$G$4,$S1634-4,0))</f>
        <v/>
      </c>
      <c r="I1634" s="248" t="str">
        <f ca="1">IF(ISERROR($S1634),"",OFFSET('Smelter Reference List'!$H$4,$S1634-4,0))</f>
        <v/>
      </c>
      <c r="J1634" s="248" t="str">
        <f ca="1">IF(ISERROR($S1634),"",OFFSET('Smelter Reference List'!$I$4,$S1634-4,0))</f>
        <v/>
      </c>
      <c r="K1634" s="245"/>
      <c r="L1634" s="245"/>
      <c r="M1634" s="245"/>
      <c r="N1634" s="245"/>
      <c r="O1634" s="245"/>
      <c r="P1634" s="245"/>
      <c r="Q1634" s="246"/>
      <c r="R1634" s="233"/>
      <c r="S1634" s="234" t="e">
        <f>IF(C1634="",NA(),MATCH($B1634&amp;$C1634,'Smelter Reference List'!$J:$J,0))</f>
        <v>#N/A</v>
      </c>
      <c r="T1634" s="235"/>
      <c r="U1634" s="235">
        <f t="shared" ca="1" si="52"/>
        <v>0</v>
      </c>
      <c r="V1634" s="235"/>
      <c r="W1634" s="235"/>
      <c r="Y1634" s="228" t="str">
        <f t="shared" si="53"/>
        <v/>
      </c>
    </row>
    <row r="1635" spans="1:25" s="228" customFormat="1" ht="20.25">
      <c r="A1635" s="257"/>
      <c r="B1635" s="232" t="str">
        <f>IF(LEN(A1635)=0,"",INDEX('Smelter Reference List'!$A:$A,MATCH($A1635,'Smelter Reference List'!$E:$E,0)))</f>
        <v/>
      </c>
      <c r="C1635" s="297" t="str">
        <f>IF(LEN(A1635)=0,"",INDEX('Smelter Reference List'!$C:$C,MATCH($A1635,'Smelter Reference List'!$E:$E,0)))</f>
        <v/>
      </c>
      <c r="D1635" s="161" t="str">
        <f ca="1">IF(ISERROR($S1635),"",OFFSET('Smelter Reference List'!$C$4,$S1635-4,0)&amp;"")</f>
        <v/>
      </c>
      <c r="E1635" s="161" t="str">
        <f ca="1">IF(ISERROR($S1635),"",OFFSET('Smelter Reference List'!$D$4,$S1635-4,0)&amp;"")</f>
        <v/>
      </c>
      <c r="F1635" s="161" t="str">
        <f ca="1">IF(ISERROR($S1635),"",OFFSET('Smelter Reference List'!$E$4,$S1635-4,0))</f>
        <v/>
      </c>
      <c r="G1635" s="161" t="str">
        <f ca="1">IF(C1635=$U$4,"Enter smelter details", IF(ISERROR($S1635),"",OFFSET('Smelter Reference List'!$F$4,$S1635-4,0)))</f>
        <v/>
      </c>
      <c r="H1635" s="247" t="str">
        <f ca="1">IF(ISERROR($S1635),"",OFFSET('Smelter Reference List'!$G$4,$S1635-4,0))</f>
        <v/>
      </c>
      <c r="I1635" s="248" t="str">
        <f ca="1">IF(ISERROR($S1635),"",OFFSET('Smelter Reference List'!$H$4,$S1635-4,0))</f>
        <v/>
      </c>
      <c r="J1635" s="248" t="str">
        <f ca="1">IF(ISERROR($S1635),"",OFFSET('Smelter Reference List'!$I$4,$S1635-4,0))</f>
        <v/>
      </c>
      <c r="K1635" s="245"/>
      <c r="L1635" s="245"/>
      <c r="M1635" s="245"/>
      <c r="N1635" s="245"/>
      <c r="O1635" s="245"/>
      <c r="P1635" s="245"/>
      <c r="Q1635" s="246"/>
      <c r="R1635" s="233"/>
      <c r="S1635" s="234" t="e">
        <f>IF(C1635="",NA(),MATCH($B1635&amp;$C1635,'Smelter Reference List'!$J:$J,0))</f>
        <v>#N/A</v>
      </c>
      <c r="T1635" s="235"/>
      <c r="U1635" s="235">
        <f t="shared" ca="1" si="52"/>
        <v>0</v>
      </c>
      <c r="V1635" s="235"/>
      <c r="W1635" s="235"/>
      <c r="Y1635" s="228" t="str">
        <f t="shared" si="53"/>
        <v/>
      </c>
    </row>
    <row r="1636" spans="1:25" s="228" customFormat="1" ht="20.25">
      <c r="A1636" s="257"/>
      <c r="B1636" s="232" t="str">
        <f>IF(LEN(A1636)=0,"",INDEX('Smelter Reference List'!$A:$A,MATCH($A1636,'Smelter Reference List'!$E:$E,0)))</f>
        <v/>
      </c>
      <c r="C1636" s="297" t="str">
        <f>IF(LEN(A1636)=0,"",INDEX('Smelter Reference List'!$C:$C,MATCH($A1636,'Smelter Reference List'!$E:$E,0)))</f>
        <v/>
      </c>
      <c r="D1636" s="161" t="str">
        <f ca="1">IF(ISERROR($S1636),"",OFFSET('Smelter Reference List'!$C$4,$S1636-4,0)&amp;"")</f>
        <v/>
      </c>
      <c r="E1636" s="161" t="str">
        <f ca="1">IF(ISERROR($S1636),"",OFFSET('Smelter Reference List'!$D$4,$S1636-4,0)&amp;"")</f>
        <v/>
      </c>
      <c r="F1636" s="161" t="str">
        <f ca="1">IF(ISERROR($S1636),"",OFFSET('Smelter Reference List'!$E$4,$S1636-4,0))</f>
        <v/>
      </c>
      <c r="G1636" s="161" t="str">
        <f ca="1">IF(C1636=$U$4,"Enter smelter details", IF(ISERROR($S1636),"",OFFSET('Smelter Reference List'!$F$4,$S1636-4,0)))</f>
        <v/>
      </c>
      <c r="H1636" s="247" t="str">
        <f ca="1">IF(ISERROR($S1636),"",OFFSET('Smelter Reference List'!$G$4,$S1636-4,0))</f>
        <v/>
      </c>
      <c r="I1636" s="248" t="str">
        <f ca="1">IF(ISERROR($S1636),"",OFFSET('Smelter Reference List'!$H$4,$S1636-4,0))</f>
        <v/>
      </c>
      <c r="J1636" s="248" t="str">
        <f ca="1">IF(ISERROR($S1636),"",OFFSET('Smelter Reference List'!$I$4,$S1636-4,0))</f>
        <v/>
      </c>
      <c r="K1636" s="245"/>
      <c r="L1636" s="245"/>
      <c r="M1636" s="245"/>
      <c r="N1636" s="245"/>
      <c r="O1636" s="245"/>
      <c r="P1636" s="245"/>
      <c r="Q1636" s="246"/>
      <c r="R1636" s="233"/>
      <c r="S1636" s="234" t="e">
        <f>IF(C1636="",NA(),MATCH($B1636&amp;$C1636,'Smelter Reference List'!$J:$J,0))</f>
        <v>#N/A</v>
      </c>
      <c r="T1636" s="235"/>
      <c r="U1636" s="235">
        <f t="shared" ca="1" si="52"/>
        <v>0</v>
      </c>
      <c r="V1636" s="235"/>
      <c r="W1636" s="235"/>
      <c r="Y1636" s="228" t="str">
        <f t="shared" si="53"/>
        <v/>
      </c>
    </row>
    <row r="1637" spans="1:25" s="228" customFormat="1" ht="20.25">
      <c r="A1637" s="257"/>
      <c r="B1637" s="232" t="str">
        <f>IF(LEN(A1637)=0,"",INDEX('Smelter Reference List'!$A:$A,MATCH($A1637,'Smelter Reference List'!$E:$E,0)))</f>
        <v/>
      </c>
      <c r="C1637" s="297" t="str">
        <f>IF(LEN(A1637)=0,"",INDEX('Smelter Reference List'!$C:$C,MATCH($A1637,'Smelter Reference List'!$E:$E,0)))</f>
        <v/>
      </c>
      <c r="D1637" s="161" t="str">
        <f ca="1">IF(ISERROR($S1637),"",OFFSET('Smelter Reference List'!$C$4,$S1637-4,0)&amp;"")</f>
        <v/>
      </c>
      <c r="E1637" s="161" t="str">
        <f ca="1">IF(ISERROR($S1637),"",OFFSET('Smelter Reference List'!$D$4,$S1637-4,0)&amp;"")</f>
        <v/>
      </c>
      <c r="F1637" s="161" t="str">
        <f ca="1">IF(ISERROR($S1637),"",OFFSET('Smelter Reference List'!$E$4,$S1637-4,0))</f>
        <v/>
      </c>
      <c r="G1637" s="161" t="str">
        <f ca="1">IF(C1637=$U$4,"Enter smelter details", IF(ISERROR($S1637),"",OFFSET('Smelter Reference List'!$F$4,$S1637-4,0)))</f>
        <v/>
      </c>
      <c r="H1637" s="247" t="str">
        <f ca="1">IF(ISERROR($S1637),"",OFFSET('Smelter Reference List'!$G$4,$S1637-4,0))</f>
        <v/>
      </c>
      <c r="I1637" s="248" t="str">
        <f ca="1">IF(ISERROR($S1637),"",OFFSET('Smelter Reference List'!$H$4,$S1637-4,0))</f>
        <v/>
      </c>
      <c r="J1637" s="248" t="str">
        <f ca="1">IF(ISERROR($S1637),"",OFFSET('Smelter Reference List'!$I$4,$S1637-4,0))</f>
        <v/>
      </c>
      <c r="K1637" s="245"/>
      <c r="L1637" s="245"/>
      <c r="M1637" s="245"/>
      <c r="N1637" s="245"/>
      <c r="O1637" s="245"/>
      <c r="P1637" s="245"/>
      <c r="Q1637" s="246"/>
      <c r="R1637" s="233"/>
      <c r="S1637" s="234" t="e">
        <f>IF(C1637="",NA(),MATCH($B1637&amp;$C1637,'Smelter Reference List'!$J:$J,0))</f>
        <v>#N/A</v>
      </c>
      <c r="T1637" s="235"/>
      <c r="U1637" s="235">
        <f t="shared" ca="1" si="52"/>
        <v>0</v>
      </c>
      <c r="V1637" s="235"/>
      <c r="W1637" s="235"/>
      <c r="Y1637" s="228" t="str">
        <f t="shared" si="53"/>
        <v/>
      </c>
    </row>
    <row r="1638" spans="1:25" s="228" customFormat="1" ht="20.25">
      <c r="A1638" s="257"/>
      <c r="B1638" s="232" t="str">
        <f>IF(LEN(A1638)=0,"",INDEX('Smelter Reference List'!$A:$A,MATCH($A1638,'Smelter Reference List'!$E:$E,0)))</f>
        <v/>
      </c>
      <c r="C1638" s="297" t="str">
        <f>IF(LEN(A1638)=0,"",INDEX('Smelter Reference List'!$C:$C,MATCH($A1638,'Smelter Reference List'!$E:$E,0)))</f>
        <v/>
      </c>
      <c r="D1638" s="161" t="str">
        <f ca="1">IF(ISERROR($S1638),"",OFFSET('Smelter Reference List'!$C$4,$S1638-4,0)&amp;"")</f>
        <v/>
      </c>
      <c r="E1638" s="161" t="str">
        <f ca="1">IF(ISERROR($S1638),"",OFFSET('Smelter Reference List'!$D$4,$S1638-4,0)&amp;"")</f>
        <v/>
      </c>
      <c r="F1638" s="161" t="str">
        <f ca="1">IF(ISERROR($S1638),"",OFFSET('Smelter Reference List'!$E$4,$S1638-4,0))</f>
        <v/>
      </c>
      <c r="G1638" s="161" t="str">
        <f ca="1">IF(C1638=$U$4,"Enter smelter details", IF(ISERROR($S1638),"",OFFSET('Smelter Reference List'!$F$4,$S1638-4,0)))</f>
        <v/>
      </c>
      <c r="H1638" s="247" t="str">
        <f ca="1">IF(ISERROR($S1638),"",OFFSET('Smelter Reference List'!$G$4,$S1638-4,0))</f>
        <v/>
      </c>
      <c r="I1638" s="248" t="str">
        <f ca="1">IF(ISERROR($S1638),"",OFFSET('Smelter Reference List'!$H$4,$S1638-4,0))</f>
        <v/>
      </c>
      <c r="J1638" s="248" t="str">
        <f ca="1">IF(ISERROR($S1638),"",OFFSET('Smelter Reference List'!$I$4,$S1638-4,0))</f>
        <v/>
      </c>
      <c r="K1638" s="245"/>
      <c r="L1638" s="245"/>
      <c r="M1638" s="245"/>
      <c r="N1638" s="245"/>
      <c r="O1638" s="245"/>
      <c r="P1638" s="245"/>
      <c r="Q1638" s="246"/>
      <c r="R1638" s="233"/>
      <c r="S1638" s="234" t="e">
        <f>IF(C1638="",NA(),MATCH($B1638&amp;$C1638,'Smelter Reference List'!$J:$J,0))</f>
        <v>#N/A</v>
      </c>
      <c r="T1638" s="235"/>
      <c r="U1638" s="235">
        <f t="shared" ca="1" si="52"/>
        <v>0</v>
      </c>
      <c r="V1638" s="235"/>
      <c r="W1638" s="235"/>
      <c r="Y1638" s="228" t="str">
        <f t="shared" si="53"/>
        <v/>
      </c>
    </row>
    <row r="1639" spans="1:25" s="228" customFormat="1" ht="20.25">
      <c r="A1639" s="257"/>
      <c r="B1639" s="232" t="str">
        <f>IF(LEN(A1639)=0,"",INDEX('Smelter Reference List'!$A:$A,MATCH($A1639,'Smelter Reference List'!$E:$E,0)))</f>
        <v/>
      </c>
      <c r="C1639" s="297" t="str">
        <f>IF(LEN(A1639)=0,"",INDEX('Smelter Reference List'!$C:$C,MATCH($A1639,'Smelter Reference List'!$E:$E,0)))</f>
        <v/>
      </c>
      <c r="D1639" s="161" t="str">
        <f ca="1">IF(ISERROR($S1639),"",OFFSET('Smelter Reference List'!$C$4,$S1639-4,0)&amp;"")</f>
        <v/>
      </c>
      <c r="E1639" s="161" t="str">
        <f ca="1">IF(ISERROR($S1639),"",OFFSET('Smelter Reference List'!$D$4,$S1639-4,0)&amp;"")</f>
        <v/>
      </c>
      <c r="F1639" s="161" t="str">
        <f ca="1">IF(ISERROR($S1639),"",OFFSET('Smelter Reference List'!$E$4,$S1639-4,0))</f>
        <v/>
      </c>
      <c r="G1639" s="161" t="str">
        <f ca="1">IF(C1639=$U$4,"Enter smelter details", IF(ISERROR($S1639),"",OFFSET('Smelter Reference List'!$F$4,$S1639-4,0)))</f>
        <v/>
      </c>
      <c r="H1639" s="247" t="str">
        <f ca="1">IF(ISERROR($S1639),"",OFFSET('Smelter Reference List'!$G$4,$S1639-4,0))</f>
        <v/>
      </c>
      <c r="I1639" s="248" t="str">
        <f ca="1">IF(ISERROR($S1639),"",OFFSET('Smelter Reference List'!$H$4,$S1639-4,0))</f>
        <v/>
      </c>
      <c r="J1639" s="248" t="str">
        <f ca="1">IF(ISERROR($S1639),"",OFFSET('Smelter Reference List'!$I$4,$S1639-4,0))</f>
        <v/>
      </c>
      <c r="K1639" s="245"/>
      <c r="L1639" s="245"/>
      <c r="M1639" s="245"/>
      <c r="N1639" s="245"/>
      <c r="O1639" s="245"/>
      <c r="P1639" s="245"/>
      <c r="Q1639" s="246"/>
      <c r="R1639" s="233"/>
      <c r="S1639" s="234" t="e">
        <f>IF(C1639="",NA(),MATCH($B1639&amp;$C1639,'Smelter Reference List'!$J:$J,0))</f>
        <v>#N/A</v>
      </c>
      <c r="T1639" s="235"/>
      <c r="U1639" s="235">
        <f t="shared" ca="1" si="52"/>
        <v>0</v>
      </c>
      <c r="V1639" s="235"/>
      <c r="W1639" s="235"/>
      <c r="Y1639" s="228" t="str">
        <f t="shared" si="53"/>
        <v/>
      </c>
    </row>
    <row r="1640" spans="1:25" s="228" customFormat="1" ht="20.25">
      <c r="A1640" s="257"/>
      <c r="B1640" s="232" t="str">
        <f>IF(LEN(A1640)=0,"",INDEX('Smelter Reference List'!$A:$A,MATCH($A1640,'Smelter Reference List'!$E:$E,0)))</f>
        <v/>
      </c>
      <c r="C1640" s="297" t="str">
        <f>IF(LEN(A1640)=0,"",INDEX('Smelter Reference List'!$C:$C,MATCH($A1640,'Smelter Reference List'!$E:$E,0)))</f>
        <v/>
      </c>
      <c r="D1640" s="161" t="str">
        <f ca="1">IF(ISERROR($S1640),"",OFFSET('Smelter Reference List'!$C$4,$S1640-4,0)&amp;"")</f>
        <v/>
      </c>
      <c r="E1640" s="161" t="str">
        <f ca="1">IF(ISERROR($S1640),"",OFFSET('Smelter Reference List'!$D$4,$S1640-4,0)&amp;"")</f>
        <v/>
      </c>
      <c r="F1640" s="161" t="str">
        <f ca="1">IF(ISERROR($S1640),"",OFFSET('Smelter Reference List'!$E$4,$S1640-4,0))</f>
        <v/>
      </c>
      <c r="G1640" s="161" t="str">
        <f ca="1">IF(C1640=$U$4,"Enter smelter details", IF(ISERROR($S1640),"",OFFSET('Smelter Reference List'!$F$4,$S1640-4,0)))</f>
        <v/>
      </c>
      <c r="H1640" s="247" t="str">
        <f ca="1">IF(ISERROR($S1640),"",OFFSET('Smelter Reference List'!$G$4,$S1640-4,0))</f>
        <v/>
      </c>
      <c r="I1640" s="248" t="str">
        <f ca="1">IF(ISERROR($S1640),"",OFFSET('Smelter Reference List'!$H$4,$S1640-4,0))</f>
        <v/>
      </c>
      <c r="J1640" s="248" t="str">
        <f ca="1">IF(ISERROR($S1640),"",OFFSET('Smelter Reference List'!$I$4,$S1640-4,0))</f>
        <v/>
      </c>
      <c r="K1640" s="245"/>
      <c r="L1640" s="245"/>
      <c r="M1640" s="245"/>
      <c r="N1640" s="245"/>
      <c r="O1640" s="245"/>
      <c r="P1640" s="245"/>
      <c r="Q1640" s="246"/>
      <c r="R1640" s="233"/>
      <c r="S1640" s="234" t="e">
        <f>IF(C1640="",NA(),MATCH($B1640&amp;$C1640,'Smelter Reference List'!$J:$J,0))</f>
        <v>#N/A</v>
      </c>
      <c r="T1640" s="235"/>
      <c r="U1640" s="235">
        <f t="shared" ca="1" si="52"/>
        <v>0</v>
      </c>
      <c r="V1640" s="235"/>
      <c r="W1640" s="235"/>
      <c r="Y1640" s="228" t="str">
        <f t="shared" si="53"/>
        <v/>
      </c>
    </row>
    <row r="1641" spans="1:25" s="228" customFormat="1" ht="20.25">
      <c r="A1641" s="257"/>
      <c r="B1641" s="232" t="str">
        <f>IF(LEN(A1641)=0,"",INDEX('Smelter Reference List'!$A:$A,MATCH($A1641,'Smelter Reference List'!$E:$E,0)))</f>
        <v/>
      </c>
      <c r="C1641" s="297" t="str">
        <f>IF(LEN(A1641)=0,"",INDEX('Smelter Reference List'!$C:$C,MATCH($A1641,'Smelter Reference List'!$E:$E,0)))</f>
        <v/>
      </c>
      <c r="D1641" s="161" t="str">
        <f ca="1">IF(ISERROR($S1641),"",OFFSET('Smelter Reference List'!$C$4,$S1641-4,0)&amp;"")</f>
        <v/>
      </c>
      <c r="E1641" s="161" t="str">
        <f ca="1">IF(ISERROR($S1641),"",OFFSET('Smelter Reference List'!$D$4,$S1641-4,0)&amp;"")</f>
        <v/>
      </c>
      <c r="F1641" s="161" t="str">
        <f ca="1">IF(ISERROR($S1641),"",OFFSET('Smelter Reference List'!$E$4,$S1641-4,0))</f>
        <v/>
      </c>
      <c r="G1641" s="161" t="str">
        <f ca="1">IF(C1641=$U$4,"Enter smelter details", IF(ISERROR($S1641),"",OFFSET('Smelter Reference List'!$F$4,$S1641-4,0)))</f>
        <v/>
      </c>
      <c r="H1641" s="247" t="str">
        <f ca="1">IF(ISERROR($S1641),"",OFFSET('Smelter Reference List'!$G$4,$S1641-4,0))</f>
        <v/>
      </c>
      <c r="I1641" s="248" t="str">
        <f ca="1">IF(ISERROR($S1641),"",OFFSET('Smelter Reference List'!$H$4,$S1641-4,0))</f>
        <v/>
      </c>
      <c r="J1641" s="248" t="str">
        <f ca="1">IF(ISERROR($S1641),"",OFFSET('Smelter Reference List'!$I$4,$S1641-4,0))</f>
        <v/>
      </c>
      <c r="K1641" s="245"/>
      <c r="L1641" s="245"/>
      <c r="M1641" s="245"/>
      <c r="N1641" s="245"/>
      <c r="O1641" s="245"/>
      <c r="P1641" s="245"/>
      <c r="Q1641" s="246"/>
      <c r="R1641" s="233"/>
      <c r="S1641" s="234" t="e">
        <f>IF(C1641="",NA(),MATCH($B1641&amp;$C1641,'Smelter Reference List'!$J:$J,0))</f>
        <v>#N/A</v>
      </c>
      <c r="T1641" s="235"/>
      <c r="U1641" s="235">
        <f t="shared" ca="1" si="52"/>
        <v>0</v>
      </c>
      <c r="V1641" s="235"/>
      <c r="W1641" s="235"/>
      <c r="Y1641" s="228" t="str">
        <f t="shared" si="53"/>
        <v/>
      </c>
    </row>
    <row r="1642" spans="1:25" s="228" customFormat="1" ht="20.25">
      <c r="A1642" s="257"/>
      <c r="B1642" s="232" t="str">
        <f>IF(LEN(A1642)=0,"",INDEX('Smelter Reference List'!$A:$A,MATCH($A1642,'Smelter Reference List'!$E:$E,0)))</f>
        <v/>
      </c>
      <c r="C1642" s="297" t="str">
        <f>IF(LEN(A1642)=0,"",INDEX('Smelter Reference List'!$C:$C,MATCH($A1642,'Smelter Reference List'!$E:$E,0)))</f>
        <v/>
      </c>
      <c r="D1642" s="161" t="str">
        <f ca="1">IF(ISERROR($S1642),"",OFFSET('Smelter Reference List'!$C$4,$S1642-4,0)&amp;"")</f>
        <v/>
      </c>
      <c r="E1642" s="161" t="str">
        <f ca="1">IF(ISERROR($S1642),"",OFFSET('Smelter Reference List'!$D$4,$S1642-4,0)&amp;"")</f>
        <v/>
      </c>
      <c r="F1642" s="161" t="str">
        <f ca="1">IF(ISERROR($S1642),"",OFFSET('Smelter Reference List'!$E$4,$S1642-4,0))</f>
        <v/>
      </c>
      <c r="G1642" s="161" t="str">
        <f ca="1">IF(C1642=$U$4,"Enter smelter details", IF(ISERROR($S1642),"",OFFSET('Smelter Reference List'!$F$4,$S1642-4,0)))</f>
        <v/>
      </c>
      <c r="H1642" s="247" t="str">
        <f ca="1">IF(ISERROR($S1642),"",OFFSET('Smelter Reference List'!$G$4,$S1642-4,0))</f>
        <v/>
      </c>
      <c r="I1642" s="248" t="str">
        <f ca="1">IF(ISERROR($S1642),"",OFFSET('Smelter Reference List'!$H$4,$S1642-4,0))</f>
        <v/>
      </c>
      <c r="J1642" s="248" t="str">
        <f ca="1">IF(ISERROR($S1642),"",OFFSET('Smelter Reference List'!$I$4,$S1642-4,0))</f>
        <v/>
      </c>
      <c r="K1642" s="245"/>
      <c r="L1642" s="245"/>
      <c r="M1642" s="245"/>
      <c r="N1642" s="245"/>
      <c r="O1642" s="245"/>
      <c r="P1642" s="245"/>
      <c r="Q1642" s="246"/>
      <c r="R1642" s="233"/>
      <c r="S1642" s="234" t="e">
        <f>IF(C1642="",NA(),MATCH($B1642&amp;$C1642,'Smelter Reference List'!$J:$J,0))</f>
        <v>#N/A</v>
      </c>
      <c r="T1642" s="235"/>
      <c r="U1642" s="235">
        <f t="shared" ca="1" si="52"/>
        <v>0</v>
      </c>
      <c r="V1642" s="235"/>
      <c r="W1642" s="235"/>
      <c r="Y1642" s="228" t="str">
        <f t="shared" si="53"/>
        <v/>
      </c>
    </row>
    <row r="1643" spans="1:25" s="228" customFormat="1" ht="20.25">
      <c r="A1643" s="257"/>
      <c r="B1643" s="232" t="str">
        <f>IF(LEN(A1643)=0,"",INDEX('Smelter Reference List'!$A:$A,MATCH($A1643,'Smelter Reference List'!$E:$E,0)))</f>
        <v/>
      </c>
      <c r="C1643" s="297" t="str">
        <f>IF(LEN(A1643)=0,"",INDEX('Smelter Reference List'!$C:$C,MATCH($A1643,'Smelter Reference List'!$E:$E,0)))</f>
        <v/>
      </c>
      <c r="D1643" s="161" t="str">
        <f ca="1">IF(ISERROR($S1643),"",OFFSET('Smelter Reference List'!$C$4,$S1643-4,0)&amp;"")</f>
        <v/>
      </c>
      <c r="E1643" s="161" t="str">
        <f ca="1">IF(ISERROR($S1643),"",OFFSET('Smelter Reference List'!$D$4,$S1643-4,0)&amp;"")</f>
        <v/>
      </c>
      <c r="F1643" s="161" t="str">
        <f ca="1">IF(ISERROR($S1643),"",OFFSET('Smelter Reference List'!$E$4,$S1643-4,0))</f>
        <v/>
      </c>
      <c r="G1643" s="161" t="str">
        <f ca="1">IF(C1643=$U$4,"Enter smelter details", IF(ISERROR($S1643),"",OFFSET('Smelter Reference List'!$F$4,$S1643-4,0)))</f>
        <v/>
      </c>
      <c r="H1643" s="247" t="str">
        <f ca="1">IF(ISERROR($S1643),"",OFFSET('Smelter Reference List'!$G$4,$S1643-4,0))</f>
        <v/>
      </c>
      <c r="I1643" s="248" t="str">
        <f ca="1">IF(ISERROR($S1643),"",OFFSET('Smelter Reference List'!$H$4,$S1643-4,0))</f>
        <v/>
      </c>
      <c r="J1643" s="248" t="str">
        <f ca="1">IF(ISERROR($S1643),"",OFFSET('Smelter Reference List'!$I$4,$S1643-4,0))</f>
        <v/>
      </c>
      <c r="K1643" s="245"/>
      <c r="L1643" s="245"/>
      <c r="M1643" s="245"/>
      <c r="N1643" s="245"/>
      <c r="O1643" s="245"/>
      <c r="P1643" s="245"/>
      <c r="Q1643" s="246"/>
      <c r="R1643" s="233"/>
      <c r="S1643" s="234" t="e">
        <f>IF(C1643="",NA(),MATCH($B1643&amp;$C1643,'Smelter Reference List'!$J:$J,0))</f>
        <v>#N/A</v>
      </c>
      <c r="T1643" s="235"/>
      <c r="U1643" s="235">
        <f t="shared" ca="1" si="52"/>
        <v>0</v>
      </c>
      <c r="V1643" s="235"/>
      <c r="W1643" s="235"/>
      <c r="Y1643" s="228" t="str">
        <f t="shared" si="53"/>
        <v/>
      </c>
    </row>
    <row r="1644" spans="1:25" s="228" customFormat="1" ht="20.25">
      <c r="A1644" s="257"/>
      <c r="B1644" s="232" t="str">
        <f>IF(LEN(A1644)=0,"",INDEX('Smelter Reference List'!$A:$A,MATCH($A1644,'Smelter Reference List'!$E:$E,0)))</f>
        <v/>
      </c>
      <c r="C1644" s="297" t="str">
        <f>IF(LEN(A1644)=0,"",INDEX('Smelter Reference List'!$C:$C,MATCH($A1644,'Smelter Reference List'!$E:$E,0)))</f>
        <v/>
      </c>
      <c r="D1644" s="161" t="str">
        <f ca="1">IF(ISERROR($S1644),"",OFFSET('Smelter Reference List'!$C$4,$S1644-4,0)&amp;"")</f>
        <v/>
      </c>
      <c r="E1644" s="161" t="str">
        <f ca="1">IF(ISERROR($S1644),"",OFFSET('Smelter Reference List'!$D$4,$S1644-4,0)&amp;"")</f>
        <v/>
      </c>
      <c r="F1644" s="161" t="str">
        <f ca="1">IF(ISERROR($S1644),"",OFFSET('Smelter Reference List'!$E$4,$S1644-4,0))</f>
        <v/>
      </c>
      <c r="G1644" s="161" t="str">
        <f ca="1">IF(C1644=$U$4,"Enter smelter details", IF(ISERROR($S1644),"",OFFSET('Smelter Reference List'!$F$4,$S1644-4,0)))</f>
        <v/>
      </c>
      <c r="H1644" s="247" t="str">
        <f ca="1">IF(ISERROR($S1644),"",OFFSET('Smelter Reference List'!$G$4,$S1644-4,0))</f>
        <v/>
      </c>
      <c r="I1644" s="248" t="str">
        <f ca="1">IF(ISERROR($S1644),"",OFFSET('Smelter Reference List'!$H$4,$S1644-4,0))</f>
        <v/>
      </c>
      <c r="J1644" s="248" t="str">
        <f ca="1">IF(ISERROR($S1644),"",OFFSET('Smelter Reference List'!$I$4,$S1644-4,0))</f>
        <v/>
      </c>
      <c r="K1644" s="245"/>
      <c r="L1644" s="245"/>
      <c r="M1644" s="245"/>
      <c r="N1644" s="245"/>
      <c r="O1644" s="245"/>
      <c r="P1644" s="245"/>
      <c r="Q1644" s="246"/>
      <c r="R1644" s="233"/>
      <c r="S1644" s="234" t="e">
        <f>IF(C1644="",NA(),MATCH($B1644&amp;$C1644,'Smelter Reference List'!$J:$J,0))</f>
        <v>#N/A</v>
      </c>
      <c r="T1644" s="235"/>
      <c r="U1644" s="235">
        <f t="shared" ca="1" si="52"/>
        <v>0</v>
      </c>
      <c r="V1644" s="235"/>
      <c r="W1644" s="235"/>
      <c r="Y1644" s="228" t="str">
        <f t="shared" si="53"/>
        <v/>
      </c>
    </row>
    <row r="1645" spans="1:25" s="228" customFormat="1" ht="20.25">
      <c r="A1645" s="257"/>
      <c r="B1645" s="232" t="str">
        <f>IF(LEN(A1645)=0,"",INDEX('Smelter Reference List'!$A:$A,MATCH($A1645,'Smelter Reference List'!$E:$E,0)))</f>
        <v/>
      </c>
      <c r="C1645" s="297" t="str">
        <f>IF(LEN(A1645)=0,"",INDEX('Smelter Reference List'!$C:$C,MATCH($A1645,'Smelter Reference List'!$E:$E,0)))</f>
        <v/>
      </c>
      <c r="D1645" s="161" t="str">
        <f ca="1">IF(ISERROR($S1645),"",OFFSET('Smelter Reference List'!$C$4,$S1645-4,0)&amp;"")</f>
        <v/>
      </c>
      <c r="E1645" s="161" t="str">
        <f ca="1">IF(ISERROR($S1645),"",OFFSET('Smelter Reference List'!$D$4,$S1645-4,0)&amp;"")</f>
        <v/>
      </c>
      <c r="F1645" s="161" t="str">
        <f ca="1">IF(ISERROR($S1645),"",OFFSET('Smelter Reference List'!$E$4,$S1645-4,0))</f>
        <v/>
      </c>
      <c r="G1645" s="161" t="str">
        <f ca="1">IF(C1645=$U$4,"Enter smelter details", IF(ISERROR($S1645),"",OFFSET('Smelter Reference List'!$F$4,$S1645-4,0)))</f>
        <v/>
      </c>
      <c r="H1645" s="247" t="str">
        <f ca="1">IF(ISERROR($S1645),"",OFFSET('Smelter Reference List'!$G$4,$S1645-4,0))</f>
        <v/>
      </c>
      <c r="I1645" s="248" t="str">
        <f ca="1">IF(ISERROR($S1645),"",OFFSET('Smelter Reference List'!$H$4,$S1645-4,0))</f>
        <v/>
      </c>
      <c r="J1645" s="248" t="str">
        <f ca="1">IF(ISERROR($S1645),"",OFFSET('Smelter Reference List'!$I$4,$S1645-4,0))</f>
        <v/>
      </c>
      <c r="K1645" s="245"/>
      <c r="L1645" s="245"/>
      <c r="M1645" s="245"/>
      <c r="N1645" s="245"/>
      <c r="O1645" s="245"/>
      <c r="P1645" s="245"/>
      <c r="Q1645" s="246"/>
      <c r="R1645" s="233"/>
      <c r="S1645" s="234" t="e">
        <f>IF(C1645="",NA(),MATCH($B1645&amp;$C1645,'Smelter Reference List'!$J:$J,0))</f>
        <v>#N/A</v>
      </c>
      <c r="T1645" s="235"/>
      <c r="U1645" s="235">
        <f t="shared" ca="1" si="52"/>
        <v>0</v>
      </c>
      <c r="V1645" s="235"/>
      <c r="W1645" s="235"/>
      <c r="Y1645" s="228" t="str">
        <f t="shared" si="53"/>
        <v/>
      </c>
    </row>
    <row r="1646" spans="1:25" s="228" customFormat="1" ht="20.25">
      <c r="A1646" s="257"/>
      <c r="B1646" s="232" t="str">
        <f>IF(LEN(A1646)=0,"",INDEX('Smelter Reference List'!$A:$A,MATCH($A1646,'Smelter Reference List'!$E:$E,0)))</f>
        <v/>
      </c>
      <c r="C1646" s="297" t="str">
        <f>IF(LEN(A1646)=0,"",INDEX('Smelter Reference List'!$C:$C,MATCH($A1646,'Smelter Reference List'!$E:$E,0)))</f>
        <v/>
      </c>
      <c r="D1646" s="161" t="str">
        <f ca="1">IF(ISERROR($S1646),"",OFFSET('Smelter Reference List'!$C$4,$S1646-4,0)&amp;"")</f>
        <v/>
      </c>
      <c r="E1646" s="161" t="str">
        <f ca="1">IF(ISERROR($S1646),"",OFFSET('Smelter Reference List'!$D$4,$S1646-4,0)&amp;"")</f>
        <v/>
      </c>
      <c r="F1646" s="161" t="str">
        <f ca="1">IF(ISERROR($S1646),"",OFFSET('Smelter Reference List'!$E$4,$S1646-4,0))</f>
        <v/>
      </c>
      <c r="G1646" s="161" t="str">
        <f ca="1">IF(C1646=$U$4,"Enter smelter details", IF(ISERROR($S1646),"",OFFSET('Smelter Reference List'!$F$4,$S1646-4,0)))</f>
        <v/>
      </c>
      <c r="H1646" s="247" t="str">
        <f ca="1">IF(ISERROR($S1646),"",OFFSET('Smelter Reference List'!$G$4,$S1646-4,0))</f>
        <v/>
      </c>
      <c r="I1646" s="248" t="str">
        <f ca="1">IF(ISERROR($S1646),"",OFFSET('Smelter Reference List'!$H$4,$S1646-4,0))</f>
        <v/>
      </c>
      <c r="J1646" s="248" t="str">
        <f ca="1">IF(ISERROR($S1646),"",OFFSET('Smelter Reference List'!$I$4,$S1646-4,0))</f>
        <v/>
      </c>
      <c r="K1646" s="245"/>
      <c r="L1646" s="245"/>
      <c r="M1646" s="245"/>
      <c r="N1646" s="245"/>
      <c r="O1646" s="245"/>
      <c r="P1646" s="245"/>
      <c r="Q1646" s="246"/>
      <c r="R1646" s="233"/>
      <c r="S1646" s="234" t="e">
        <f>IF(C1646="",NA(),MATCH($B1646&amp;$C1646,'Smelter Reference List'!$J:$J,0))</f>
        <v>#N/A</v>
      </c>
      <c r="T1646" s="235"/>
      <c r="U1646" s="235">
        <f t="shared" ca="1" si="52"/>
        <v>0</v>
      </c>
      <c r="V1646" s="235"/>
      <c r="W1646" s="235"/>
      <c r="Y1646" s="228" t="str">
        <f t="shared" si="53"/>
        <v/>
      </c>
    </row>
    <row r="1647" spans="1:25" s="228" customFormat="1" ht="20.25">
      <c r="A1647" s="257"/>
      <c r="B1647" s="232" t="str">
        <f>IF(LEN(A1647)=0,"",INDEX('Smelter Reference List'!$A:$A,MATCH($A1647,'Smelter Reference List'!$E:$E,0)))</f>
        <v/>
      </c>
      <c r="C1647" s="297" t="str">
        <f>IF(LEN(A1647)=0,"",INDEX('Smelter Reference List'!$C:$C,MATCH($A1647,'Smelter Reference List'!$E:$E,0)))</f>
        <v/>
      </c>
      <c r="D1647" s="161" t="str">
        <f ca="1">IF(ISERROR($S1647),"",OFFSET('Smelter Reference List'!$C$4,$S1647-4,0)&amp;"")</f>
        <v/>
      </c>
      <c r="E1647" s="161" t="str">
        <f ca="1">IF(ISERROR($S1647),"",OFFSET('Smelter Reference List'!$D$4,$S1647-4,0)&amp;"")</f>
        <v/>
      </c>
      <c r="F1647" s="161" t="str">
        <f ca="1">IF(ISERROR($S1647),"",OFFSET('Smelter Reference List'!$E$4,$S1647-4,0))</f>
        <v/>
      </c>
      <c r="G1647" s="161" t="str">
        <f ca="1">IF(C1647=$U$4,"Enter smelter details", IF(ISERROR($S1647),"",OFFSET('Smelter Reference List'!$F$4,$S1647-4,0)))</f>
        <v/>
      </c>
      <c r="H1647" s="247" t="str">
        <f ca="1">IF(ISERROR($S1647),"",OFFSET('Smelter Reference List'!$G$4,$S1647-4,0))</f>
        <v/>
      </c>
      <c r="I1647" s="248" t="str">
        <f ca="1">IF(ISERROR($S1647),"",OFFSET('Smelter Reference List'!$H$4,$S1647-4,0))</f>
        <v/>
      </c>
      <c r="J1647" s="248" t="str">
        <f ca="1">IF(ISERROR($S1647),"",OFFSET('Smelter Reference List'!$I$4,$S1647-4,0))</f>
        <v/>
      </c>
      <c r="K1647" s="245"/>
      <c r="L1647" s="245"/>
      <c r="M1647" s="245"/>
      <c r="N1647" s="245"/>
      <c r="O1647" s="245"/>
      <c r="P1647" s="245"/>
      <c r="Q1647" s="246"/>
      <c r="R1647" s="233"/>
      <c r="S1647" s="234" t="e">
        <f>IF(C1647="",NA(),MATCH($B1647&amp;$C1647,'Smelter Reference List'!$J:$J,0))</f>
        <v>#N/A</v>
      </c>
      <c r="T1647" s="235"/>
      <c r="U1647" s="235">
        <f t="shared" ca="1" si="52"/>
        <v>0</v>
      </c>
      <c r="V1647" s="235"/>
      <c r="W1647" s="235"/>
      <c r="Y1647" s="228" t="str">
        <f t="shared" si="53"/>
        <v/>
      </c>
    </row>
    <row r="1648" spans="1:25" s="228" customFormat="1" ht="20.25">
      <c r="A1648" s="257"/>
      <c r="B1648" s="232" t="str">
        <f>IF(LEN(A1648)=0,"",INDEX('Smelter Reference List'!$A:$A,MATCH($A1648,'Smelter Reference List'!$E:$E,0)))</f>
        <v/>
      </c>
      <c r="C1648" s="297" t="str">
        <f>IF(LEN(A1648)=0,"",INDEX('Smelter Reference List'!$C:$C,MATCH($A1648,'Smelter Reference List'!$E:$E,0)))</f>
        <v/>
      </c>
      <c r="D1648" s="161" t="str">
        <f ca="1">IF(ISERROR($S1648),"",OFFSET('Smelter Reference List'!$C$4,$S1648-4,0)&amp;"")</f>
        <v/>
      </c>
      <c r="E1648" s="161" t="str">
        <f ca="1">IF(ISERROR($S1648),"",OFFSET('Smelter Reference List'!$D$4,$S1648-4,0)&amp;"")</f>
        <v/>
      </c>
      <c r="F1648" s="161" t="str">
        <f ca="1">IF(ISERROR($S1648),"",OFFSET('Smelter Reference List'!$E$4,$S1648-4,0))</f>
        <v/>
      </c>
      <c r="G1648" s="161" t="str">
        <f ca="1">IF(C1648=$U$4,"Enter smelter details", IF(ISERROR($S1648),"",OFFSET('Smelter Reference List'!$F$4,$S1648-4,0)))</f>
        <v/>
      </c>
      <c r="H1648" s="247" t="str">
        <f ca="1">IF(ISERROR($S1648),"",OFFSET('Smelter Reference List'!$G$4,$S1648-4,0))</f>
        <v/>
      </c>
      <c r="I1648" s="248" t="str">
        <f ca="1">IF(ISERROR($S1648),"",OFFSET('Smelter Reference List'!$H$4,$S1648-4,0))</f>
        <v/>
      </c>
      <c r="J1648" s="248" t="str">
        <f ca="1">IF(ISERROR($S1648),"",OFFSET('Smelter Reference List'!$I$4,$S1648-4,0))</f>
        <v/>
      </c>
      <c r="K1648" s="245"/>
      <c r="L1648" s="245"/>
      <c r="M1648" s="245"/>
      <c r="N1648" s="245"/>
      <c r="O1648" s="245"/>
      <c r="P1648" s="245"/>
      <c r="Q1648" s="246"/>
      <c r="R1648" s="233"/>
      <c r="S1648" s="234" t="e">
        <f>IF(C1648="",NA(),MATCH($B1648&amp;$C1648,'Smelter Reference List'!$J:$J,0))</f>
        <v>#N/A</v>
      </c>
      <c r="T1648" s="235"/>
      <c r="U1648" s="235">
        <f t="shared" ca="1" si="52"/>
        <v>0</v>
      </c>
      <c r="V1648" s="235"/>
      <c r="W1648" s="235"/>
      <c r="Y1648" s="228" t="str">
        <f t="shared" si="53"/>
        <v/>
      </c>
    </row>
    <row r="1649" spans="1:25" s="228" customFormat="1" ht="20.25">
      <c r="A1649" s="257"/>
      <c r="B1649" s="232" t="str">
        <f>IF(LEN(A1649)=0,"",INDEX('Smelter Reference List'!$A:$A,MATCH($A1649,'Smelter Reference List'!$E:$E,0)))</f>
        <v/>
      </c>
      <c r="C1649" s="297" t="str">
        <f>IF(LEN(A1649)=0,"",INDEX('Smelter Reference List'!$C:$C,MATCH($A1649,'Smelter Reference List'!$E:$E,0)))</f>
        <v/>
      </c>
      <c r="D1649" s="161" t="str">
        <f ca="1">IF(ISERROR($S1649),"",OFFSET('Smelter Reference List'!$C$4,$S1649-4,0)&amp;"")</f>
        <v/>
      </c>
      <c r="E1649" s="161" t="str">
        <f ca="1">IF(ISERROR($S1649),"",OFFSET('Smelter Reference List'!$D$4,$S1649-4,0)&amp;"")</f>
        <v/>
      </c>
      <c r="F1649" s="161" t="str">
        <f ca="1">IF(ISERROR($S1649),"",OFFSET('Smelter Reference List'!$E$4,$S1649-4,0))</f>
        <v/>
      </c>
      <c r="G1649" s="161" t="str">
        <f ca="1">IF(C1649=$U$4,"Enter smelter details", IF(ISERROR($S1649),"",OFFSET('Smelter Reference List'!$F$4,$S1649-4,0)))</f>
        <v/>
      </c>
      <c r="H1649" s="247" t="str">
        <f ca="1">IF(ISERROR($S1649),"",OFFSET('Smelter Reference List'!$G$4,$S1649-4,0))</f>
        <v/>
      </c>
      <c r="I1649" s="248" t="str">
        <f ca="1">IF(ISERROR($S1649),"",OFFSET('Smelter Reference List'!$H$4,$S1649-4,0))</f>
        <v/>
      </c>
      <c r="J1649" s="248" t="str">
        <f ca="1">IF(ISERROR($S1649),"",OFFSET('Smelter Reference List'!$I$4,$S1649-4,0))</f>
        <v/>
      </c>
      <c r="K1649" s="245"/>
      <c r="L1649" s="245"/>
      <c r="M1649" s="245"/>
      <c r="N1649" s="245"/>
      <c r="O1649" s="245"/>
      <c r="P1649" s="245"/>
      <c r="Q1649" s="246"/>
      <c r="R1649" s="233"/>
      <c r="S1649" s="234" t="e">
        <f>IF(C1649="",NA(),MATCH($B1649&amp;$C1649,'Smelter Reference List'!$J:$J,0))</f>
        <v>#N/A</v>
      </c>
      <c r="T1649" s="235"/>
      <c r="U1649" s="235">
        <f t="shared" ca="1" si="52"/>
        <v>0</v>
      </c>
      <c r="V1649" s="235"/>
      <c r="W1649" s="235"/>
      <c r="Y1649" s="228" t="str">
        <f t="shared" si="53"/>
        <v/>
      </c>
    </row>
    <row r="1650" spans="1:25" s="228" customFormat="1" ht="20.25">
      <c r="A1650" s="257"/>
      <c r="B1650" s="232" t="str">
        <f>IF(LEN(A1650)=0,"",INDEX('Smelter Reference List'!$A:$A,MATCH($A1650,'Smelter Reference List'!$E:$E,0)))</f>
        <v/>
      </c>
      <c r="C1650" s="297" t="str">
        <f>IF(LEN(A1650)=0,"",INDEX('Smelter Reference List'!$C:$C,MATCH($A1650,'Smelter Reference List'!$E:$E,0)))</f>
        <v/>
      </c>
      <c r="D1650" s="161" t="str">
        <f ca="1">IF(ISERROR($S1650),"",OFFSET('Smelter Reference List'!$C$4,$S1650-4,0)&amp;"")</f>
        <v/>
      </c>
      <c r="E1650" s="161" t="str">
        <f ca="1">IF(ISERROR($S1650),"",OFFSET('Smelter Reference List'!$D$4,$S1650-4,0)&amp;"")</f>
        <v/>
      </c>
      <c r="F1650" s="161" t="str">
        <f ca="1">IF(ISERROR($S1650),"",OFFSET('Smelter Reference List'!$E$4,$S1650-4,0))</f>
        <v/>
      </c>
      <c r="G1650" s="161" t="str">
        <f ca="1">IF(C1650=$U$4,"Enter smelter details", IF(ISERROR($S1650),"",OFFSET('Smelter Reference List'!$F$4,$S1650-4,0)))</f>
        <v/>
      </c>
      <c r="H1650" s="247" t="str">
        <f ca="1">IF(ISERROR($S1650),"",OFFSET('Smelter Reference List'!$G$4,$S1650-4,0))</f>
        <v/>
      </c>
      <c r="I1650" s="248" t="str">
        <f ca="1">IF(ISERROR($S1650),"",OFFSET('Smelter Reference List'!$H$4,$S1650-4,0))</f>
        <v/>
      </c>
      <c r="J1650" s="248" t="str">
        <f ca="1">IF(ISERROR($S1650),"",OFFSET('Smelter Reference List'!$I$4,$S1650-4,0))</f>
        <v/>
      </c>
      <c r="K1650" s="245"/>
      <c r="L1650" s="245"/>
      <c r="M1650" s="245"/>
      <c r="N1650" s="245"/>
      <c r="O1650" s="245"/>
      <c r="P1650" s="245"/>
      <c r="Q1650" s="246"/>
      <c r="R1650" s="233"/>
      <c r="S1650" s="234" t="e">
        <f>IF(C1650="",NA(),MATCH($B1650&amp;$C1650,'Smelter Reference List'!$J:$J,0))</f>
        <v>#N/A</v>
      </c>
      <c r="T1650" s="235"/>
      <c r="U1650" s="235">
        <f t="shared" ca="1" si="52"/>
        <v>0</v>
      </c>
      <c r="V1650" s="235"/>
      <c r="W1650" s="235"/>
      <c r="Y1650" s="228" t="str">
        <f t="shared" si="53"/>
        <v/>
      </c>
    </row>
    <row r="1651" spans="1:25" s="228" customFormat="1" ht="20.25">
      <c r="A1651" s="257"/>
      <c r="B1651" s="232" t="str">
        <f>IF(LEN(A1651)=0,"",INDEX('Smelter Reference List'!$A:$A,MATCH($A1651,'Smelter Reference List'!$E:$E,0)))</f>
        <v/>
      </c>
      <c r="C1651" s="297" t="str">
        <f>IF(LEN(A1651)=0,"",INDEX('Smelter Reference List'!$C:$C,MATCH($A1651,'Smelter Reference List'!$E:$E,0)))</f>
        <v/>
      </c>
      <c r="D1651" s="161" t="str">
        <f ca="1">IF(ISERROR($S1651),"",OFFSET('Smelter Reference List'!$C$4,$S1651-4,0)&amp;"")</f>
        <v/>
      </c>
      <c r="E1651" s="161" t="str">
        <f ca="1">IF(ISERROR($S1651),"",OFFSET('Smelter Reference List'!$D$4,$S1651-4,0)&amp;"")</f>
        <v/>
      </c>
      <c r="F1651" s="161" t="str">
        <f ca="1">IF(ISERROR($S1651),"",OFFSET('Smelter Reference List'!$E$4,$S1651-4,0))</f>
        <v/>
      </c>
      <c r="G1651" s="161" t="str">
        <f ca="1">IF(C1651=$U$4,"Enter smelter details", IF(ISERROR($S1651),"",OFFSET('Smelter Reference List'!$F$4,$S1651-4,0)))</f>
        <v/>
      </c>
      <c r="H1651" s="247" t="str">
        <f ca="1">IF(ISERROR($S1651),"",OFFSET('Smelter Reference List'!$G$4,$S1651-4,0))</f>
        <v/>
      </c>
      <c r="I1651" s="248" t="str">
        <f ca="1">IF(ISERROR($S1651),"",OFFSET('Smelter Reference List'!$H$4,$S1651-4,0))</f>
        <v/>
      </c>
      <c r="J1651" s="248" t="str">
        <f ca="1">IF(ISERROR($S1651),"",OFFSET('Smelter Reference List'!$I$4,$S1651-4,0))</f>
        <v/>
      </c>
      <c r="K1651" s="245"/>
      <c r="L1651" s="245"/>
      <c r="M1651" s="245"/>
      <c r="N1651" s="245"/>
      <c r="O1651" s="245"/>
      <c r="P1651" s="245"/>
      <c r="Q1651" s="246"/>
      <c r="R1651" s="233"/>
      <c r="S1651" s="234" t="e">
        <f>IF(C1651="",NA(),MATCH($B1651&amp;$C1651,'Smelter Reference List'!$J:$J,0))</f>
        <v>#N/A</v>
      </c>
      <c r="T1651" s="235"/>
      <c r="U1651" s="235">
        <f t="shared" ca="1" si="52"/>
        <v>0</v>
      </c>
      <c r="V1651" s="235"/>
      <c r="W1651" s="235"/>
      <c r="Y1651" s="228" t="str">
        <f t="shared" si="53"/>
        <v/>
      </c>
    </row>
    <row r="1652" spans="1:25" s="228" customFormat="1" ht="20.25">
      <c r="A1652" s="257"/>
      <c r="B1652" s="232" t="str">
        <f>IF(LEN(A1652)=0,"",INDEX('Smelter Reference List'!$A:$A,MATCH($A1652,'Smelter Reference List'!$E:$E,0)))</f>
        <v/>
      </c>
      <c r="C1652" s="297" t="str">
        <f>IF(LEN(A1652)=0,"",INDEX('Smelter Reference List'!$C:$C,MATCH($A1652,'Smelter Reference List'!$E:$E,0)))</f>
        <v/>
      </c>
      <c r="D1652" s="161" t="str">
        <f ca="1">IF(ISERROR($S1652),"",OFFSET('Smelter Reference List'!$C$4,$S1652-4,0)&amp;"")</f>
        <v/>
      </c>
      <c r="E1652" s="161" t="str">
        <f ca="1">IF(ISERROR($S1652),"",OFFSET('Smelter Reference List'!$D$4,$S1652-4,0)&amp;"")</f>
        <v/>
      </c>
      <c r="F1652" s="161" t="str">
        <f ca="1">IF(ISERROR($S1652),"",OFFSET('Smelter Reference List'!$E$4,$S1652-4,0))</f>
        <v/>
      </c>
      <c r="G1652" s="161" t="str">
        <f ca="1">IF(C1652=$U$4,"Enter smelter details", IF(ISERROR($S1652),"",OFFSET('Smelter Reference List'!$F$4,$S1652-4,0)))</f>
        <v/>
      </c>
      <c r="H1652" s="247" t="str">
        <f ca="1">IF(ISERROR($S1652),"",OFFSET('Smelter Reference List'!$G$4,$S1652-4,0))</f>
        <v/>
      </c>
      <c r="I1652" s="248" t="str">
        <f ca="1">IF(ISERROR($S1652),"",OFFSET('Smelter Reference List'!$H$4,$S1652-4,0))</f>
        <v/>
      </c>
      <c r="J1652" s="248" t="str">
        <f ca="1">IF(ISERROR($S1652),"",OFFSET('Smelter Reference List'!$I$4,$S1652-4,0))</f>
        <v/>
      </c>
      <c r="K1652" s="245"/>
      <c r="L1652" s="245"/>
      <c r="M1652" s="245"/>
      <c r="N1652" s="245"/>
      <c r="O1652" s="245"/>
      <c r="P1652" s="245"/>
      <c r="Q1652" s="246"/>
      <c r="R1652" s="233"/>
      <c r="S1652" s="234" t="e">
        <f>IF(C1652="",NA(),MATCH($B1652&amp;$C1652,'Smelter Reference List'!$J:$J,0))</f>
        <v>#N/A</v>
      </c>
      <c r="T1652" s="235"/>
      <c r="U1652" s="235">
        <f t="shared" ca="1" si="52"/>
        <v>0</v>
      </c>
      <c r="V1652" s="235"/>
      <c r="W1652" s="235"/>
      <c r="Y1652" s="228" t="str">
        <f t="shared" si="53"/>
        <v/>
      </c>
    </row>
    <row r="1653" spans="1:25" s="228" customFormat="1" ht="20.25">
      <c r="A1653" s="257"/>
      <c r="B1653" s="232" t="str">
        <f>IF(LEN(A1653)=0,"",INDEX('Smelter Reference List'!$A:$A,MATCH($A1653,'Smelter Reference List'!$E:$E,0)))</f>
        <v/>
      </c>
      <c r="C1653" s="297" t="str">
        <f>IF(LEN(A1653)=0,"",INDEX('Smelter Reference List'!$C:$C,MATCH($A1653,'Smelter Reference List'!$E:$E,0)))</f>
        <v/>
      </c>
      <c r="D1653" s="161" t="str">
        <f ca="1">IF(ISERROR($S1653),"",OFFSET('Smelter Reference List'!$C$4,$S1653-4,0)&amp;"")</f>
        <v/>
      </c>
      <c r="E1653" s="161" t="str">
        <f ca="1">IF(ISERROR($S1653),"",OFFSET('Smelter Reference List'!$D$4,$S1653-4,0)&amp;"")</f>
        <v/>
      </c>
      <c r="F1653" s="161" t="str">
        <f ca="1">IF(ISERROR($S1653),"",OFFSET('Smelter Reference List'!$E$4,$S1653-4,0))</f>
        <v/>
      </c>
      <c r="G1653" s="161" t="str">
        <f ca="1">IF(C1653=$U$4,"Enter smelter details", IF(ISERROR($S1653),"",OFFSET('Smelter Reference List'!$F$4,$S1653-4,0)))</f>
        <v/>
      </c>
      <c r="H1653" s="247" t="str">
        <f ca="1">IF(ISERROR($S1653),"",OFFSET('Smelter Reference List'!$G$4,$S1653-4,0))</f>
        <v/>
      </c>
      <c r="I1653" s="248" t="str">
        <f ca="1">IF(ISERROR($S1653),"",OFFSET('Smelter Reference List'!$H$4,$S1653-4,0))</f>
        <v/>
      </c>
      <c r="J1653" s="248" t="str">
        <f ca="1">IF(ISERROR($S1653),"",OFFSET('Smelter Reference List'!$I$4,$S1653-4,0))</f>
        <v/>
      </c>
      <c r="K1653" s="245"/>
      <c r="L1653" s="245"/>
      <c r="M1653" s="245"/>
      <c r="N1653" s="245"/>
      <c r="O1653" s="245"/>
      <c r="P1653" s="245"/>
      <c r="Q1653" s="246"/>
      <c r="R1653" s="233"/>
      <c r="S1653" s="234" t="e">
        <f>IF(C1653="",NA(),MATCH($B1653&amp;$C1653,'Smelter Reference List'!$J:$J,0))</f>
        <v>#N/A</v>
      </c>
      <c r="T1653" s="235"/>
      <c r="U1653" s="235">
        <f t="shared" ca="1" si="52"/>
        <v>0</v>
      </c>
      <c r="V1653" s="235"/>
      <c r="W1653" s="235"/>
      <c r="Y1653" s="228" t="str">
        <f t="shared" si="53"/>
        <v/>
      </c>
    </row>
    <row r="1654" spans="1:25" s="228" customFormat="1" ht="20.25">
      <c r="A1654" s="257"/>
      <c r="B1654" s="232" t="str">
        <f>IF(LEN(A1654)=0,"",INDEX('Smelter Reference List'!$A:$A,MATCH($A1654,'Smelter Reference List'!$E:$E,0)))</f>
        <v/>
      </c>
      <c r="C1654" s="297" t="str">
        <f>IF(LEN(A1654)=0,"",INDEX('Smelter Reference List'!$C:$C,MATCH($A1654,'Smelter Reference List'!$E:$E,0)))</f>
        <v/>
      </c>
      <c r="D1654" s="161" t="str">
        <f ca="1">IF(ISERROR($S1654),"",OFFSET('Smelter Reference List'!$C$4,$S1654-4,0)&amp;"")</f>
        <v/>
      </c>
      <c r="E1654" s="161" t="str">
        <f ca="1">IF(ISERROR($S1654),"",OFFSET('Smelter Reference List'!$D$4,$S1654-4,0)&amp;"")</f>
        <v/>
      </c>
      <c r="F1654" s="161" t="str">
        <f ca="1">IF(ISERROR($S1654),"",OFFSET('Smelter Reference List'!$E$4,$S1654-4,0))</f>
        <v/>
      </c>
      <c r="G1654" s="161" t="str">
        <f ca="1">IF(C1654=$U$4,"Enter smelter details", IF(ISERROR($S1654),"",OFFSET('Smelter Reference List'!$F$4,$S1654-4,0)))</f>
        <v/>
      </c>
      <c r="H1654" s="247" t="str">
        <f ca="1">IF(ISERROR($S1654),"",OFFSET('Smelter Reference List'!$G$4,$S1654-4,0))</f>
        <v/>
      </c>
      <c r="I1654" s="248" t="str">
        <f ca="1">IF(ISERROR($S1654),"",OFFSET('Smelter Reference List'!$H$4,$S1654-4,0))</f>
        <v/>
      </c>
      <c r="J1654" s="248" t="str">
        <f ca="1">IF(ISERROR($S1654),"",OFFSET('Smelter Reference List'!$I$4,$S1654-4,0))</f>
        <v/>
      </c>
      <c r="K1654" s="245"/>
      <c r="L1654" s="245"/>
      <c r="M1654" s="245"/>
      <c r="N1654" s="245"/>
      <c r="O1654" s="245"/>
      <c r="P1654" s="245"/>
      <c r="Q1654" s="246"/>
      <c r="R1654" s="233"/>
      <c r="S1654" s="234" t="e">
        <f>IF(C1654="",NA(),MATCH($B1654&amp;$C1654,'Smelter Reference List'!$J:$J,0))</f>
        <v>#N/A</v>
      </c>
      <c r="T1654" s="235"/>
      <c r="U1654" s="235">
        <f t="shared" ca="1" si="52"/>
        <v>0</v>
      </c>
      <c r="V1654" s="235"/>
      <c r="W1654" s="235"/>
      <c r="Y1654" s="228" t="str">
        <f t="shared" si="53"/>
        <v/>
      </c>
    </row>
    <row r="1655" spans="1:25" s="228" customFormat="1" ht="20.25">
      <c r="A1655" s="257"/>
      <c r="B1655" s="232" t="str">
        <f>IF(LEN(A1655)=0,"",INDEX('Smelter Reference List'!$A:$A,MATCH($A1655,'Smelter Reference List'!$E:$E,0)))</f>
        <v/>
      </c>
      <c r="C1655" s="297" t="str">
        <f>IF(LEN(A1655)=0,"",INDEX('Smelter Reference List'!$C:$C,MATCH($A1655,'Smelter Reference List'!$E:$E,0)))</f>
        <v/>
      </c>
      <c r="D1655" s="161" t="str">
        <f ca="1">IF(ISERROR($S1655),"",OFFSET('Smelter Reference List'!$C$4,$S1655-4,0)&amp;"")</f>
        <v/>
      </c>
      <c r="E1655" s="161" t="str">
        <f ca="1">IF(ISERROR($S1655),"",OFFSET('Smelter Reference List'!$D$4,$S1655-4,0)&amp;"")</f>
        <v/>
      </c>
      <c r="F1655" s="161" t="str">
        <f ca="1">IF(ISERROR($S1655),"",OFFSET('Smelter Reference List'!$E$4,$S1655-4,0))</f>
        <v/>
      </c>
      <c r="G1655" s="161" t="str">
        <f ca="1">IF(C1655=$U$4,"Enter smelter details", IF(ISERROR($S1655),"",OFFSET('Smelter Reference List'!$F$4,$S1655-4,0)))</f>
        <v/>
      </c>
      <c r="H1655" s="247" t="str">
        <f ca="1">IF(ISERROR($S1655),"",OFFSET('Smelter Reference List'!$G$4,$S1655-4,0))</f>
        <v/>
      </c>
      <c r="I1655" s="248" t="str">
        <f ca="1">IF(ISERROR($S1655),"",OFFSET('Smelter Reference List'!$H$4,$S1655-4,0))</f>
        <v/>
      </c>
      <c r="J1655" s="248" t="str">
        <f ca="1">IF(ISERROR($S1655),"",OFFSET('Smelter Reference List'!$I$4,$S1655-4,0))</f>
        <v/>
      </c>
      <c r="K1655" s="245"/>
      <c r="L1655" s="245"/>
      <c r="M1655" s="245"/>
      <c r="N1655" s="245"/>
      <c r="O1655" s="245"/>
      <c r="P1655" s="245"/>
      <c r="Q1655" s="246"/>
      <c r="R1655" s="233"/>
      <c r="S1655" s="234" t="e">
        <f>IF(C1655="",NA(),MATCH($B1655&amp;$C1655,'Smelter Reference List'!$J:$J,0))</f>
        <v>#N/A</v>
      </c>
      <c r="T1655" s="235"/>
      <c r="U1655" s="235">
        <f t="shared" ca="1" si="52"/>
        <v>0</v>
      </c>
      <c r="V1655" s="235"/>
      <c r="W1655" s="235"/>
      <c r="Y1655" s="228" t="str">
        <f t="shared" si="53"/>
        <v/>
      </c>
    </row>
    <row r="1656" spans="1:25" s="228" customFormat="1" ht="20.25">
      <c r="A1656" s="257"/>
      <c r="B1656" s="232" t="str">
        <f>IF(LEN(A1656)=0,"",INDEX('Smelter Reference List'!$A:$A,MATCH($A1656,'Smelter Reference List'!$E:$E,0)))</f>
        <v/>
      </c>
      <c r="C1656" s="297" t="str">
        <f>IF(LEN(A1656)=0,"",INDEX('Smelter Reference List'!$C:$C,MATCH($A1656,'Smelter Reference List'!$E:$E,0)))</f>
        <v/>
      </c>
      <c r="D1656" s="161" t="str">
        <f ca="1">IF(ISERROR($S1656),"",OFFSET('Smelter Reference List'!$C$4,$S1656-4,0)&amp;"")</f>
        <v/>
      </c>
      <c r="E1656" s="161" t="str">
        <f ca="1">IF(ISERROR($S1656),"",OFFSET('Smelter Reference List'!$D$4,$S1656-4,0)&amp;"")</f>
        <v/>
      </c>
      <c r="F1656" s="161" t="str">
        <f ca="1">IF(ISERROR($S1656),"",OFFSET('Smelter Reference List'!$E$4,$S1656-4,0))</f>
        <v/>
      </c>
      <c r="G1656" s="161" t="str">
        <f ca="1">IF(C1656=$U$4,"Enter smelter details", IF(ISERROR($S1656),"",OFFSET('Smelter Reference List'!$F$4,$S1656-4,0)))</f>
        <v/>
      </c>
      <c r="H1656" s="247" t="str">
        <f ca="1">IF(ISERROR($S1656),"",OFFSET('Smelter Reference List'!$G$4,$S1656-4,0))</f>
        <v/>
      </c>
      <c r="I1656" s="248" t="str">
        <f ca="1">IF(ISERROR($S1656),"",OFFSET('Smelter Reference List'!$H$4,$S1656-4,0))</f>
        <v/>
      </c>
      <c r="J1656" s="248" t="str">
        <f ca="1">IF(ISERROR($S1656),"",OFFSET('Smelter Reference List'!$I$4,$S1656-4,0))</f>
        <v/>
      </c>
      <c r="K1656" s="245"/>
      <c r="L1656" s="245"/>
      <c r="M1656" s="245"/>
      <c r="N1656" s="245"/>
      <c r="O1656" s="245"/>
      <c r="P1656" s="245"/>
      <c r="Q1656" s="246"/>
      <c r="R1656" s="233"/>
      <c r="S1656" s="234" t="e">
        <f>IF(C1656="",NA(),MATCH($B1656&amp;$C1656,'Smelter Reference List'!$J:$J,0))</f>
        <v>#N/A</v>
      </c>
      <c r="T1656" s="235"/>
      <c r="U1656" s="235">
        <f t="shared" ca="1" si="52"/>
        <v>0</v>
      </c>
      <c r="V1656" s="235"/>
      <c r="W1656" s="235"/>
      <c r="Y1656" s="228" t="str">
        <f t="shared" si="53"/>
        <v/>
      </c>
    </row>
    <row r="1657" spans="1:25" s="228" customFormat="1" ht="20.25">
      <c r="A1657" s="257"/>
      <c r="B1657" s="232" t="str">
        <f>IF(LEN(A1657)=0,"",INDEX('Smelter Reference List'!$A:$A,MATCH($A1657,'Smelter Reference List'!$E:$E,0)))</f>
        <v/>
      </c>
      <c r="C1657" s="297" t="str">
        <f>IF(LEN(A1657)=0,"",INDEX('Smelter Reference List'!$C:$C,MATCH($A1657,'Smelter Reference List'!$E:$E,0)))</f>
        <v/>
      </c>
      <c r="D1657" s="161" t="str">
        <f ca="1">IF(ISERROR($S1657),"",OFFSET('Smelter Reference List'!$C$4,$S1657-4,0)&amp;"")</f>
        <v/>
      </c>
      <c r="E1657" s="161" t="str">
        <f ca="1">IF(ISERROR($S1657),"",OFFSET('Smelter Reference List'!$D$4,$S1657-4,0)&amp;"")</f>
        <v/>
      </c>
      <c r="F1657" s="161" t="str">
        <f ca="1">IF(ISERROR($S1657),"",OFFSET('Smelter Reference List'!$E$4,$S1657-4,0))</f>
        <v/>
      </c>
      <c r="G1657" s="161" t="str">
        <f ca="1">IF(C1657=$U$4,"Enter smelter details", IF(ISERROR($S1657),"",OFFSET('Smelter Reference List'!$F$4,$S1657-4,0)))</f>
        <v/>
      </c>
      <c r="H1657" s="247" t="str">
        <f ca="1">IF(ISERROR($S1657),"",OFFSET('Smelter Reference List'!$G$4,$S1657-4,0))</f>
        <v/>
      </c>
      <c r="I1657" s="248" t="str">
        <f ca="1">IF(ISERROR($S1657),"",OFFSET('Smelter Reference List'!$H$4,$S1657-4,0))</f>
        <v/>
      </c>
      <c r="J1657" s="248" t="str">
        <f ca="1">IF(ISERROR($S1657),"",OFFSET('Smelter Reference List'!$I$4,$S1657-4,0))</f>
        <v/>
      </c>
      <c r="K1657" s="245"/>
      <c r="L1657" s="245"/>
      <c r="M1657" s="245"/>
      <c r="N1657" s="245"/>
      <c r="O1657" s="245"/>
      <c r="P1657" s="245"/>
      <c r="Q1657" s="246"/>
      <c r="R1657" s="233"/>
      <c r="S1657" s="234" t="e">
        <f>IF(C1657="",NA(),MATCH($B1657&amp;$C1657,'Smelter Reference List'!$J:$J,0))</f>
        <v>#N/A</v>
      </c>
      <c r="T1657" s="235"/>
      <c r="U1657" s="235">
        <f t="shared" ca="1" si="52"/>
        <v>0</v>
      </c>
      <c r="V1657" s="235"/>
      <c r="W1657" s="235"/>
      <c r="Y1657" s="228" t="str">
        <f t="shared" si="53"/>
        <v/>
      </c>
    </row>
    <row r="1658" spans="1:25" s="228" customFormat="1" ht="20.25">
      <c r="A1658" s="257"/>
      <c r="B1658" s="232" t="str">
        <f>IF(LEN(A1658)=0,"",INDEX('Smelter Reference List'!$A:$A,MATCH($A1658,'Smelter Reference List'!$E:$E,0)))</f>
        <v/>
      </c>
      <c r="C1658" s="297" t="str">
        <f>IF(LEN(A1658)=0,"",INDEX('Smelter Reference List'!$C:$C,MATCH($A1658,'Smelter Reference List'!$E:$E,0)))</f>
        <v/>
      </c>
      <c r="D1658" s="161" t="str">
        <f ca="1">IF(ISERROR($S1658),"",OFFSET('Smelter Reference List'!$C$4,$S1658-4,0)&amp;"")</f>
        <v/>
      </c>
      <c r="E1658" s="161" t="str">
        <f ca="1">IF(ISERROR($S1658),"",OFFSET('Smelter Reference List'!$D$4,$S1658-4,0)&amp;"")</f>
        <v/>
      </c>
      <c r="F1658" s="161" t="str">
        <f ca="1">IF(ISERROR($S1658),"",OFFSET('Smelter Reference List'!$E$4,$S1658-4,0))</f>
        <v/>
      </c>
      <c r="G1658" s="161" t="str">
        <f ca="1">IF(C1658=$U$4,"Enter smelter details", IF(ISERROR($S1658),"",OFFSET('Smelter Reference List'!$F$4,$S1658-4,0)))</f>
        <v/>
      </c>
      <c r="H1658" s="247" t="str">
        <f ca="1">IF(ISERROR($S1658),"",OFFSET('Smelter Reference List'!$G$4,$S1658-4,0))</f>
        <v/>
      </c>
      <c r="I1658" s="248" t="str">
        <f ca="1">IF(ISERROR($S1658),"",OFFSET('Smelter Reference List'!$H$4,$S1658-4,0))</f>
        <v/>
      </c>
      <c r="J1658" s="248" t="str">
        <f ca="1">IF(ISERROR($S1658),"",OFFSET('Smelter Reference List'!$I$4,$S1658-4,0))</f>
        <v/>
      </c>
      <c r="K1658" s="245"/>
      <c r="L1658" s="245"/>
      <c r="M1658" s="245"/>
      <c r="N1658" s="245"/>
      <c r="O1658" s="245"/>
      <c r="P1658" s="245"/>
      <c r="Q1658" s="246"/>
      <c r="R1658" s="233"/>
      <c r="S1658" s="234" t="e">
        <f>IF(C1658="",NA(),MATCH($B1658&amp;$C1658,'Smelter Reference List'!$J:$J,0))</f>
        <v>#N/A</v>
      </c>
      <c r="T1658" s="235"/>
      <c r="U1658" s="235">
        <f t="shared" ca="1" si="52"/>
        <v>0</v>
      </c>
      <c r="V1658" s="235"/>
      <c r="W1658" s="235"/>
      <c r="Y1658" s="228" t="str">
        <f t="shared" si="53"/>
        <v/>
      </c>
    </row>
    <row r="1659" spans="1:25" s="228" customFormat="1" ht="20.25">
      <c r="A1659" s="257"/>
      <c r="B1659" s="232" t="str">
        <f>IF(LEN(A1659)=0,"",INDEX('Smelter Reference List'!$A:$A,MATCH($A1659,'Smelter Reference List'!$E:$E,0)))</f>
        <v/>
      </c>
      <c r="C1659" s="297" t="str">
        <f>IF(LEN(A1659)=0,"",INDEX('Smelter Reference List'!$C:$C,MATCH($A1659,'Smelter Reference List'!$E:$E,0)))</f>
        <v/>
      </c>
      <c r="D1659" s="161" t="str">
        <f ca="1">IF(ISERROR($S1659),"",OFFSET('Smelter Reference List'!$C$4,$S1659-4,0)&amp;"")</f>
        <v/>
      </c>
      <c r="E1659" s="161" t="str">
        <f ca="1">IF(ISERROR($S1659),"",OFFSET('Smelter Reference List'!$D$4,$S1659-4,0)&amp;"")</f>
        <v/>
      </c>
      <c r="F1659" s="161" t="str">
        <f ca="1">IF(ISERROR($S1659),"",OFFSET('Smelter Reference List'!$E$4,$S1659-4,0))</f>
        <v/>
      </c>
      <c r="G1659" s="161" t="str">
        <f ca="1">IF(C1659=$U$4,"Enter smelter details", IF(ISERROR($S1659),"",OFFSET('Smelter Reference List'!$F$4,$S1659-4,0)))</f>
        <v/>
      </c>
      <c r="H1659" s="247" t="str">
        <f ca="1">IF(ISERROR($S1659),"",OFFSET('Smelter Reference List'!$G$4,$S1659-4,0))</f>
        <v/>
      </c>
      <c r="I1659" s="248" t="str">
        <f ca="1">IF(ISERROR($S1659),"",OFFSET('Smelter Reference List'!$H$4,$S1659-4,0))</f>
        <v/>
      </c>
      <c r="J1659" s="248" t="str">
        <f ca="1">IF(ISERROR($S1659),"",OFFSET('Smelter Reference List'!$I$4,$S1659-4,0))</f>
        <v/>
      </c>
      <c r="K1659" s="245"/>
      <c r="L1659" s="245"/>
      <c r="M1659" s="245"/>
      <c r="N1659" s="245"/>
      <c r="O1659" s="245"/>
      <c r="P1659" s="245"/>
      <c r="Q1659" s="246"/>
      <c r="R1659" s="233"/>
      <c r="S1659" s="234" t="e">
        <f>IF(C1659="",NA(),MATCH($B1659&amp;$C1659,'Smelter Reference List'!$J:$J,0))</f>
        <v>#N/A</v>
      </c>
      <c r="T1659" s="235"/>
      <c r="U1659" s="235">
        <f t="shared" ca="1" si="52"/>
        <v>0</v>
      </c>
      <c r="V1659" s="235"/>
      <c r="W1659" s="235"/>
      <c r="Y1659" s="228" t="str">
        <f t="shared" si="53"/>
        <v/>
      </c>
    </row>
    <row r="1660" spans="1:25" s="228" customFormat="1" ht="20.25">
      <c r="A1660" s="257"/>
      <c r="B1660" s="232" t="str">
        <f>IF(LEN(A1660)=0,"",INDEX('Smelter Reference List'!$A:$A,MATCH($A1660,'Smelter Reference List'!$E:$E,0)))</f>
        <v/>
      </c>
      <c r="C1660" s="297" t="str">
        <f>IF(LEN(A1660)=0,"",INDEX('Smelter Reference List'!$C:$C,MATCH($A1660,'Smelter Reference List'!$E:$E,0)))</f>
        <v/>
      </c>
      <c r="D1660" s="161" t="str">
        <f ca="1">IF(ISERROR($S1660),"",OFFSET('Smelter Reference List'!$C$4,$S1660-4,0)&amp;"")</f>
        <v/>
      </c>
      <c r="E1660" s="161" t="str">
        <f ca="1">IF(ISERROR($S1660),"",OFFSET('Smelter Reference List'!$D$4,$S1660-4,0)&amp;"")</f>
        <v/>
      </c>
      <c r="F1660" s="161" t="str">
        <f ca="1">IF(ISERROR($S1660),"",OFFSET('Smelter Reference List'!$E$4,$S1660-4,0))</f>
        <v/>
      </c>
      <c r="G1660" s="161" t="str">
        <f ca="1">IF(C1660=$U$4,"Enter smelter details", IF(ISERROR($S1660),"",OFFSET('Smelter Reference List'!$F$4,$S1660-4,0)))</f>
        <v/>
      </c>
      <c r="H1660" s="247" t="str">
        <f ca="1">IF(ISERROR($S1660),"",OFFSET('Smelter Reference List'!$G$4,$S1660-4,0))</f>
        <v/>
      </c>
      <c r="I1660" s="248" t="str">
        <f ca="1">IF(ISERROR($S1660),"",OFFSET('Smelter Reference List'!$H$4,$S1660-4,0))</f>
        <v/>
      </c>
      <c r="J1660" s="248" t="str">
        <f ca="1">IF(ISERROR($S1660),"",OFFSET('Smelter Reference List'!$I$4,$S1660-4,0))</f>
        <v/>
      </c>
      <c r="K1660" s="245"/>
      <c r="L1660" s="245"/>
      <c r="M1660" s="245"/>
      <c r="N1660" s="245"/>
      <c r="O1660" s="245"/>
      <c r="P1660" s="245"/>
      <c r="Q1660" s="246"/>
      <c r="R1660" s="233"/>
      <c r="S1660" s="234" t="e">
        <f>IF(C1660="",NA(),MATCH($B1660&amp;$C1660,'Smelter Reference List'!$J:$J,0))</f>
        <v>#N/A</v>
      </c>
      <c r="T1660" s="235"/>
      <c r="U1660" s="235">
        <f t="shared" ca="1" si="52"/>
        <v>0</v>
      </c>
      <c r="V1660" s="235"/>
      <c r="W1660" s="235"/>
      <c r="Y1660" s="228" t="str">
        <f t="shared" si="53"/>
        <v/>
      </c>
    </row>
    <row r="1661" spans="1:25" s="228" customFormat="1" ht="20.25">
      <c r="A1661" s="257"/>
      <c r="B1661" s="232" t="str">
        <f>IF(LEN(A1661)=0,"",INDEX('Smelter Reference List'!$A:$A,MATCH($A1661,'Smelter Reference List'!$E:$E,0)))</f>
        <v/>
      </c>
      <c r="C1661" s="297" t="str">
        <f>IF(LEN(A1661)=0,"",INDEX('Smelter Reference List'!$C:$C,MATCH($A1661,'Smelter Reference List'!$E:$E,0)))</f>
        <v/>
      </c>
      <c r="D1661" s="161" t="str">
        <f ca="1">IF(ISERROR($S1661),"",OFFSET('Smelter Reference List'!$C$4,$S1661-4,0)&amp;"")</f>
        <v/>
      </c>
      <c r="E1661" s="161" t="str">
        <f ca="1">IF(ISERROR($S1661),"",OFFSET('Smelter Reference List'!$D$4,$S1661-4,0)&amp;"")</f>
        <v/>
      </c>
      <c r="F1661" s="161" t="str">
        <f ca="1">IF(ISERROR($S1661),"",OFFSET('Smelter Reference List'!$E$4,$S1661-4,0))</f>
        <v/>
      </c>
      <c r="G1661" s="161" t="str">
        <f ca="1">IF(C1661=$U$4,"Enter smelter details", IF(ISERROR($S1661),"",OFFSET('Smelter Reference List'!$F$4,$S1661-4,0)))</f>
        <v/>
      </c>
      <c r="H1661" s="247" t="str">
        <f ca="1">IF(ISERROR($S1661),"",OFFSET('Smelter Reference List'!$G$4,$S1661-4,0))</f>
        <v/>
      </c>
      <c r="I1661" s="248" t="str">
        <f ca="1">IF(ISERROR($S1661),"",OFFSET('Smelter Reference List'!$H$4,$S1661-4,0))</f>
        <v/>
      </c>
      <c r="J1661" s="248" t="str">
        <f ca="1">IF(ISERROR($S1661),"",OFFSET('Smelter Reference List'!$I$4,$S1661-4,0))</f>
        <v/>
      </c>
      <c r="K1661" s="245"/>
      <c r="L1661" s="245"/>
      <c r="M1661" s="245"/>
      <c r="N1661" s="245"/>
      <c r="O1661" s="245"/>
      <c r="P1661" s="245"/>
      <c r="Q1661" s="246"/>
      <c r="R1661" s="233"/>
      <c r="S1661" s="234" t="e">
        <f>IF(C1661="",NA(),MATCH($B1661&amp;$C1661,'Smelter Reference List'!$J:$J,0))</f>
        <v>#N/A</v>
      </c>
      <c r="T1661" s="235"/>
      <c r="U1661" s="235">
        <f t="shared" ca="1" si="52"/>
        <v>0</v>
      </c>
      <c r="V1661" s="235"/>
      <c r="W1661" s="235"/>
      <c r="Y1661" s="228" t="str">
        <f t="shared" si="53"/>
        <v/>
      </c>
    </row>
    <row r="1662" spans="1:25" s="228" customFormat="1" ht="20.25">
      <c r="A1662" s="257"/>
      <c r="B1662" s="232" t="str">
        <f>IF(LEN(A1662)=0,"",INDEX('Smelter Reference List'!$A:$A,MATCH($A1662,'Smelter Reference List'!$E:$E,0)))</f>
        <v/>
      </c>
      <c r="C1662" s="297" t="str">
        <f>IF(LEN(A1662)=0,"",INDEX('Smelter Reference List'!$C:$C,MATCH($A1662,'Smelter Reference List'!$E:$E,0)))</f>
        <v/>
      </c>
      <c r="D1662" s="161" t="str">
        <f ca="1">IF(ISERROR($S1662),"",OFFSET('Smelter Reference List'!$C$4,$S1662-4,0)&amp;"")</f>
        <v/>
      </c>
      <c r="E1662" s="161" t="str">
        <f ca="1">IF(ISERROR($S1662),"",OFFSET('Smelter Reference List'!$D$4,$S1662-4,0)&amp;"")</f>
        <v/>
      </c>
      <c r="F1662" s="161" t="str">
        <f ca="1">IF(ISERROR($S1662),"",OFFSET('Smelter Reference List'!$E$4,$S1662-4,0))</f>
        <v/>
      </c>
      <c r="G1662" s="161" t="str">
        <f ca="1">IF(C1662=$U$4,"Enter smelter details", IF(ISERROR($S1662),"",OFFSET('Smelter Reference List'!$F$4,$S1662-4,0)))</f>
        <v/>
      </c>
      <c r="H1662" s="247" t="str">
        <f ca="1">IF(ISERROR($S1662),"",OFFSET('Smelter Reference List'!$G$4,$S1662-4,0))</f>
        <v/>
      </c>
      <c r="I1662" s="248" t="str">
        <f ca="1">IF(ISERROR($S1662),"",OFFSET('Smelter Reference List'!$H$4,$S1662-4,0))</f>
        <v/>
      </c>
      <c r="J1662" s="248" t="str">
        <f ca="1">IF(ISERROR($S1662),"",OFFSET('Smelter Reference List'!$I$4,$S1662-4,0))</f>
        <v/>
      </c>
      <c r="K1662" s="245"/>
      <c r="L1662" s="245"/>
      <c r="M1662" s="245"/>
      <c r="N1662" s="245"/>
      <c r="O1662" s="245"/>
      <c r="P1662" s="245"/>
      <c r="Q1662" s="246"/>
      <c r="R1662" s="233"/>
      <c r="S1662" s="234" t="e">
        <f>IF(C1662="",NA(),MATCH($B1662&amp;$C1662,'Smelter Reference List'!$J:$J,0))</f>
        <v>#N/A</v>
      </c>
      <c r="T1662" s="235"/>
      <c r="U1662" s="235">
        <f t="shared" ca="1" si="52"/>
        <v>0</v>
      </c>
      <c r="V1662" s="235"/>
      <c r="W1662" s="235"/>
      <c r="Y1662" s="228" t="str">
        <f t="shared" si="53"/>
        <v/>
      </c>
    </row>
    <row r="1663" spans="1:25" s="228" customFormat="1" ht="20.25">
      <c r="A1663" s="257"/>
      <c r="B1663" s="232" t="str">
        <f>IF(LEN(A1663)=0,"",INDEX('Smelter Reference List'!$A:$A,MATCH($A1663,'Smelter Reference List'!$E:$E,0)))</f>
        <v/>
      </c>
      <c r="C1663" s="297" t="str">
        <f>IF(LEN(A1663)=0,"",INDEX('Smelter Reference List'!$C:$C,MATCH($A1663,'Smelter Reference List'!$E:$E,0)))</f>
        <v/>
      </c>
      <c r="D1663" s="161" t="str">
        <f ca="1">IF(ISERROR($S1663),"",OFFSET('Smelter Reference List'!$C$4,$S1663-4,0)&amp;"")</f>
        <v/>
      </c>
      <c r="E1663" s="161" t="str">
        <f ca="1">IF(ISERROR($S1663),"",OFFSET('Smelter Reference List'!$D$4,$S1663-4,0)&amp;"")</f>
        <v/>
      </c>
      <c r="F1663" s="161" t="str">
        <f ca="1">IF(ISERROR($S1663),"",OFFSET('Smelter Reference List'!$E$4,$S1663-4,0))</f>
        <v/>
      </c>
      <c r="G1663" s="161" t="str">
        <f ca="1">IF(C1663=$U$4,"Enter smelter details", IF(ISERROR($S1663),"",OFFSET('Smelter Reference List'!$F$4,$S1663-4,0)))</f>
        <v/>
      </c>
      <c r="H1663" s="247" t="str">
        <f ca="1">IF(ISERROR($S1663),"",OFFSET('Smelter Reference List'!$G$4,$S1663-4,0))</f>
        <v/>
      </c>
      <c r="I1663" s="248" t="str">
        <f ca="1">IF(ISERROR($S1663),"",OFFSET('Smelter Reference List'!$H$4,$S1663-4,0))</f>
        <v/>
      </c>
      <c r="J1663" s="248" t="str">
        <f ca="1">IF(ISERROR($S1663),"",OFFSET('Smelter Reference List'!$I$4,$S1663-4,0))</f>
        <v/>
      </c>
      <c r="K1663" s="245"/>
      <c r="L1663" s="245"/>
      <c r="M1663" s="245"/>
      <c r="N1663" s="245"/>
      <c r="O1663" s="245"/>
      <c r="P1663" s="245"/>
      <c r="Q1663" s="246"/>
      <c r="R1663" s="233"/>
      <c r="S1663" s="234" t="e">
        <f>IF(C1663="",NA(),MATCH($B1663&amp;$C1663,'Smelter Reference List'!$J:$J,0))</f>
        <v>#N/A</v>
      </c>
      <c r="T1663" s="235"/>
      <c r="U1663" s="235">
        <f t="shared" ca="1" si="52"/>
        <v>0</v>
      </c>
      <c r="V1663" s="235"/>
      <c r="W1663" s="235"/>
      <c r="Y1663" s="228" t="str">
        <f t="shared" si="53"/>
        <v/>
      </c>
    </row>
    <row r="1664" spans="1:25" s="228" customFormat="1" ht="20.25">
      <c r="A1664" s="257"/>
      <c r="B1664" s="232" t="str">
        <f>IF(LEN(A1664)=0,"",INDEX('Smelter Reference List'!$A:$A,MATCH($A1664,'Smelter Reference List'!$E:$E,0)))</f>
        <v/>
      </c>
      <c r="C1664" s="297" t="str">
        <f>IF(LEN(A1664)=0,"",INDEX('Smelter Reference List'!$C:$C,MATCH($A1664,'Smelter Reference List'!$E:$E,0)))</f>
        <v/>
      </c>
      <c r="D1664" s="161" t="str">
        <f ca="1">IF(ISERROR($S1664),"",OFFSET('Smelter Reference List'!$C$4,$S1664-4,0)&amp;"")</f>
        <v/>
      </c>
      <c r="E1664" s="161" t="str">
        <f ca="1">IF(ISERROR($S1664),"",OFFSET('Smelter Reference List'!$D$4,$S1664-4,0)&amp;"")</f>
        <v/>
      </c>
      <c r="F1664" s="161" t="str">
        <f ca="1">IF(ISERROR($S1664),"",OFFSET('Smelter Reference List'!$E$4,$S1664-4,0))</f>
        <v/>
      </c>
      <c r="G1664" s="161" t="str">
        <f ca="1">IF(C1664=$U$4,"Enter smelter details", IF(ISERROR($S1664),"",OFFSET('Smelter Reference List'!$F$4,$S1664-4,0)))</f>
        <v/>
      </c>
      <c r="H1664" s="247" t="str">
        <f ca="1">IF(ISERROR($S1664),"",OFFSET('Smelter Reference List'!$G$4,$S1664-4,0))</f>
        <v/>
      </c>
      <c r="I1664" s="248" t="str">
        <f ca="1">IF(ISERROR($S1664),"",OFFSET('Smelter Reference List'!$H$4,$S1664-4,0))</f>
        <v/>
      </c>
      <c r="J1664" s="248" t="str">
        <f ca="1">IF(ISERROR($S1664),"",OFFSET('Smelter Reference List'!$I$4,$S1664-4,0))</f>
        <v/>
      </c>
      <c r="K1664" s="245"/>
      <c r="L1664" s="245"/>
      <c r="M1664" s="245"/>
      <c r="N1664" s="245"/>
      <c r="O1664" s="245"/>
      <c r="P1664" s="245"/>
      <c r="Q1664" s="246"/>
      <c r="R1664" s="233"/>
      <c r="S1664" s="234" t="e">
        <f>IF(C1664="",NA(),MATCH($B1664&amp;$C1664,'Smelter Reference List'!$J:$J,0))</f>
        <v>#N/A</v>
      </c>
      <c r="T1664" s="235"/>
      <c r="U1664" s="235">
        <f t="shared" ca="1" si="52"/>
        <v>0</v>
      </c>
      <c r="V1664" s="235"/>
      <c r="W1664" s="235"/>
      <c r="Y1664" s="228" t="str">
        <f t="shared" si="53"/>
        <v/>
      </c>
    </row>
    <row r="1665" spans="1:25" s="228" customFormat="1" ht="20.25">
      <c r="A1665" s="257"/>
      <c r="B1665" s="232" t="str">
        <f>IF(LEN(A1665)=0,"",INDEX('Smelter Reference List'!$A:$A,MATCH($A1665,'Smelter Reference List'!$E:$E,0)))</f>
        <v/>
      </c>
      <c r="C1665" s="297" t="str">
        <f>IF(LEN(A1665)=0,"",INDEX('Smelter Reference List'!$C:$C,MATCH($A1665,'Smelter Reference List'!$E:$E,0)))</f>
        <v/>
      </c>
      <c r="D1665" s="161" t="str">
        <f ca="1">IF(ISERROR($S1665),"",OFFSET('Smelter Reference List'!$C$4,$S1665-4,0)&amp;"")</f>
        <v/>
      </c>
      <c r="E1665" s="161" t="str">
        <f ca="1">IF(ISERROR($S1665),"",OFFSET('Smelter Reference List'!$D$4,$S1665-4,0)&amp;"")</f>
        <v/>
      </c>
      <c r="F1665" s="161" t="str">
        <f ca="1">IF(ISERROR($S1665),"",OFFSET('Smelter Reference List'!$E$4,$S1665-4,0))</f>
        <v/>
      </c>
      <c r="G1665" s="161" t="str">
        <f ca="1">IF(C1665=$U$4,"Enter smelter details", IF(ISERROR($S1665),"",OFFSET('Smelter Reference List'!$F$4,$S1665-4,0)))</f>
        <v/>
      </c>
      <c r="H1665" s="247" t="str">
        <f ca="1">IF(ISERROR($S1665),"",OFFSET('Smelter Reference List'!$G$4,$S1665-4,0))</f>
        <v/>
      </c>
      <c r="I1665" s="248" t="str">
        <f ca="1">IF(ISERROR($S1665),"",OFFSET('Smelter Reference List'!$H$4,$S1665-4,0))</f>
        <v/>
      </c>
      <c r="J1665" s="248" t="str">
        <f ca="1">IF(ISERROR($S1665),"",OFFSET('Smelter Reference List'!$I$4,$S1665-4,0))</f>
        <v/>
      </c>
      <c r="K1665" s="245"/>
      <c r="L1665" s="245"/>
      <c r="M1665" s="245"/>
      <c r="N1665" s="245"/>
      <c r="O1665" s="245"/>
      <c r="P1665" s="245"/>
      <c r="Q1665" s="246"/>
      <c r="R1665" s="233"/>
      <c r="S1665" s="234" t="e">
        <f>IF(C1665="",NA(),MATCH($B1665&amp;$C1665,'Smelter Reference List'!$J:$J,0))</f>
        <v>#N/A</v>
      </c>
      <c r="T1665" s="235"/>
      <c r="U1665" s="235">
        <f t="shared" ca="1" si="52"/>
        <v>0</v>
      </c>
      <c r="V1665" s="235"/>
      <c r="W1665" s="235"/>
      <c r="Y1665" s="228" t="str">
        <f t="shared" si="53"/>
        <v/>
      </c>
    </row>
    <row r="1666" spans="1:25" s="228" customFormat="1" ht="20.25">
      <c r="A1666" s="257"/>
      <c r="B1666" s="232" t="str">
        <f>IF(LEN(A1666)=0,"",INDEX('Smelter Reference List'!$A:$A,MATCH($A1666,'Smelter Reference List'!$E:$E,0)))</f>
        <v/>
      </c>
      <c r="C1666" s="297" t="str">
        <f>IF(LEN(A1666)=0,"",INDEX('Smelter Reference List'!$C:$C,MATCH($A1666,'Smelter Reference List'!$E:$E,0)))</f>
        <v/>
      </c>
      <c r="D1666" s="161" t="str">
        <f ca="1">IF(ISERROR($S1666),"",OFFSET('Smelter Reference List'!$C$4,$S1666-4,0)&amp;"")</f>
        <v/>
      </c>
      <c r="E1666" s="161" t="str">
        <f ca="1">IF(ISERROR($S1666),"",OFFSET('Smelter Reference List'!$D$4,$S1666-4,0)&amp;"")</f>
        <v/>
      </c>
      <c r="F1666" s="161" t="str">
        <f ca="1">IF(ISERROR($S1666),"",OFFSET('Smelter Reference List'!$E$4,$S1666-4,0))</f>
        <v/>
      </c>
      <c r="G1666" s="161" t="str">
        <f ca="1">IF(C1666=$U$4,"Enter smelter details", IF(ISERROR($S1666),"",OFFSET('Smelter Reference List'!$F$4,$S1666-4,0)))</f>
        <v/>
      </c>
      <c r="H1666" s="247" t="str">
        <f ca="1">IF(ISERROR($S1666),"",OFFSET('Smelter Reference List'!$G$4,$S1666-4,0))</f>
        <v/>
      </c>
      <c r="I1666" s="248" t="str">
        <f ca="1">IF(ISERROR($S1666),"",OFFSET('Smelter Reference List'!$H$4,$S1666-4,0))</f>
        <v/>
      </c>
      <c r="J1666" s="248" t="str">
        <f ca="1">IF(ISERROR($S1666),"",OFFSET('Smelter Reference List'!$I$4,$S1666-4,0))</f>
        <v/>
      </c>
      <c r="K1666" s="245"/>
      <c r="L1666" s="245"/>
      <c r="M1666" s="245"/>
      <c r="N1666" s="245"/>
      <c r="O1666" s="245"/>
      <c r="P1666" s="245"/>
      <c r="Q1666" s="246"/>
      <c r="R1666" s="233"/>
      <c r="S1666" s="234" t="e">
        <f>IF(C1666="",NA(),MATCH($B1666&amp;$C1666,'Smelter Reference List'!$J:$J,0))</f>
        <v>#N/A</v>
      </c>
      <c r="T1666" s="235"/>
      <c r="U1666" s="235">
        <f t="shared" ca="1" si="52"/>
        <v>0</v>
      </c>
      <c r="V1666" s="235"/>
      <c r="W1666" s="235"/>
      <c r="Y1666" s="228" t="str">
        <f t="shared" si="53"/>
        <v/>
      </c>
    </row>
    <row r="1667" spans="1:25" s="228" customFormat="1" ht="20.25">
      <c r="A1667" s="257"/>
      <c r="B1667" s="232" t="str">
        <f>IF(LEN(A1667)=0,"",INDEX('Smelter Reference List'!$A:$A,MATCH($A1667,'Smelter Reference List'!$E:$E,0)))</f>
        <v/>
      </c>
      <c r="C1667" s="297" t="str">
        <f>IF(LEN(A1667)=0,"",INDEX('Smelter Reference List'!$C:$C,MATCH($A1667,'Smelter Reference List'!$E:$E,0)))</f>
        <v/>
      </c>
      <c r="D1667" s="161" t="str">
        <f ca="1">IF(ISERROR($S1667),"",OFFSET('Smelter Reference List'!$C$4,$S1667-4,0)&amp;"")</f>
        <v/>
      </c>
      <c r="E1667" s="161" t="str">
        <f ca="1">IF(ISERROR($S1667),"",OFFSET('Smelter Reference List'!$D$4,$S1667-4,0)&amp;"")</f>
        <v/>
      </c>
      <c r="F1667" s="161" t="str">
        <f ca="1">IF(ISERROR($S1667),"",OFFSET('Smelter Reference List'!$E$4,$S1667-4,0))</f>
        <v/>
      </c>
      <c r="G1667" s="161" t="str">
        <f ca="1">IF(C1667=$U$4,"Enter smelter details", IF(ISERROR($S1667),"",OFFSET('Smelter Reference List'!$F$4,$S1667-4,0)))</f>
        <v/>
      </c>
      <c r="H1667" s="247" t="str">
        <f ca="1">IF(ISERROR($S1667),"",OFFSET('Smelter Reference List'!$G$4,$S1667-4,0))</f>
        <v/>
      </c>
      <c r="I1667" s="248" t="str">
        <f ca="1">IF(ISERROR($S1667),"",OFFSET('Smelter Reference List'!$H$4,$S1667-4,0))</f>
        <v/>
      </c>
      <c r="J1667" s="248" t="str">
        <f ca="1">IF(ISERROR($S1667),"",OFFSET('Smelter Reference List'!$I$4,$S1667-4,0))</f>
        <v/>
      </c>
      <c r="K1667" s="245"/>
      <c r="L1667" s="245"/>
      <c r="M1667" s="245"/>
      <c r="N1667" s="245"/>
      <c r="O1667" s="245"/>
      <c r="P1667" s="245"/>
      <c r="Q1667" s="246"/>
      <c r="R1667" s="233"/>
      <c r="S1667" s="234" t="e">
        <f>IF(C1667="",NA(),MATCH($B1667&amp;$C1667,'Smelter Reference List'!$J:$J,0))</f>
        <v>#N/A</v>
      </c>
      <c r="T1667" s="235"/>
      <c r="U1667" s="235">
        <f t="shared" ca="1" si="52"/>
        <v>0</v>
      </c>
      <c r="V1667" s="235"/>
      <c r="W1667" s="235"/>
      <c r="Y1667" s="228" t="str">
        <f t="shared" si="53"/>
        <v/>
      </c>
    </row>
    <row r="1668" spans="1:25" s="228" customFormat="1" ht="20.25">
      <c r="A1668" s="257"/>
      <c r="B1668" s="232" t="str">
        <f>IF(LEN(A1668)=0,"",INDEX('Smelter Reference List'!$A:$A,MATCH($A1668,'Smelter Reference List'!$E:$E,0)))</f>
        <v/>
      </c>
      <c r="C1668" s="297" t="str">
        <f>IF(LEN(A1668)=0,"",INDEX('Smelter Reference List'!$C:$C,MATCH($A1668,'Smelter Reference List'!$E:$E,0)))</f>
        <v/>
      </c>
      <c r="D1668" s="161" t="str">
        <f ca="1">IF(ISERROR($S1668),"",OFFSET('Smelter Reference List'!$C$4,$S1668-4,0)&amp;"")</f>
        <v/>
      </c>
      <c r="E1668" s="161" t="str">
        <f ca="1">IF(ISERROR($S1668),"",OFFSET('Smelter Reference List'!$D$4,$S1668-4,0)&amp;"")</f>
        <v/>
      </c>
      <c r="F1668" s="161" t="str">
        <f ca="1">IF(ISERROR($S1668),"",OFFSET('Smelter Reference List'!$E$4,$S1668-4,0))</f>
        <v/>
      </c>
      <c r="G1668" s="161" t="str">
        <f ca="1">IF(C1668=$U$4,"Enter smelter details", IF(ISERROR($S1668),"",OFFSET('Smelter Reference List'!$F$4,$S1668-4,0)))</f>
        <v/>
      </c>
      <c r="H1668" s="247" t="str">
        <f ca="1">IF(ISERROR($S1668),"",OFFSET('Smelter Reference List'!$G$4,$S1668-4,0))</f>
        <v/>
      </c>
      <c r="I1668" s="248" t="str">
        <f ca="1">IF(ISERROR($S1668),"",OFFSET('Smelter Reference List'!$H$4,$S1668-4,0))</f>
        <v/>
      </c>
      <c r="J1668" s="248" t="str">
        <f ca="1">IF(ISERROR($S1668),"",OFFSET('Smelter Reference List'!$I$4,$S1668-4,0))</f>
        <v/>
      </c>
      <c r="K1668" s="245"/>
      <c r="L1668" s="245"/>
      <c r="M1668" s="245"/>
      <c r="N1668" s="245"/>
      <c r="O1668" s="245"/>
      <c r="P1668" s="245"/>
      <c r="Q1668" s="246"/>
      <c r="R1668" s="233"/>
      <c r="S1668" s="234" t="e">
        <f>IF(C1668="",NA(),MATCH($B1668&amp;$C1668,'Smelter Reference List'!$J:$J,0))</f>
        <v>#N/A</v>
      </c>
      <c r="T1668" s="235"/>
      <c r="U1668" s="235">
        <f t="shared" ca="1" si="52"/>
        <v>0</v>
      </c>
      <c r="V1668" s="235"/>
      <c r="W1668" s="235"/>
      <c r="Y1668" s="228" t="str">
        <f t="shared" si="53"/>
        <v/>
      </c>
    </row>
    <row r="1669" spans="1:25" s="228" customFormat="1" ht="20.25">
      <c r="A1669" s="257"/>
      <c r="B1669" s="232" t="str">
        <f>IF(LEN(A1669)=0,"",INDEX('Smelter Reference List'!$A:$A,MATCH($A1669,'Smelter Reference List'!$E:$E,0)))</f>
        <v/>
      </c>
      <c r="C1669" s="297" t="str">
        <f>IF(LEN(A1669)=0,"",INDEX('Smelter Reference List'!$C:$C,MATCH($A1669,'Smelter Reference List'!$E:$E,0)))</f>
        <v/>
      </c>
      <c r="D1669" s="161" t="str">
        <f ca="1">IF(ISERROR($S1669),"",OFFSET('Smelter Reference List'!$C$4,$S1669-4,0)&amp;"")</f>
        <v/>
      </c>
      <c r="E1669" s="161" t="str">
        <f ca="1">IF(ISERROR($S1669),"",OFFSET('Smelter Reference List'!$D$4,$S1669-4,0)&amp;"")</f>
        <v/>
      </c>
      <c r="F1669" s="161" t="str">
        <f ca="1">IF(ISERROR($S1669),"",OFFSET('Smelter Reference List'!$E$4,$S1669-4,0))</f>
        <v/>
      </c>
      <c r="G1669" s="161" t="str">
        <f ca="1">IF(C1669=$U$4,"Enter smelter details", IF(ISERROR($S1669),"",OFFSET('Smelter Reference List'!$F$4,$S1669-4,0)))</f>
        <v/>
      </c>
      <c r="H1669" s="247" t="str">
        <f ca="1">IF(ISERROR($S1669),"",OFFSET('Smelter Reference List'!$G$4,$S1669-4,0))</f>
        <v/>
      </c>
      <c r="I1669" s="248" t="str">
        <f ca="1">IF(ISERROR($S1669),"",OFFSET('Smelter Reference List'!$H$4,$S1669-4,0))</f>
        <v/>
      </c>
      <c r="J1669" s="248" t="str">
        <f ca="1">IF(ISERROR($S1669),"",OFFSET('Smelter Reference List'!$I$4,$S1669-4,0))</f>
        <v/>
      </c>
      <c r="K1669" s="245"/>
      <c r="L1669" s="245"/>
      <c r="M1669" s="245"/>
      <c r="N1669" s="245"/>
      <c r="O1669" s="245"/>
      <c r="P1669" s="245"/>
      <c r="Q1669" s="246"/>
      <c r="R1669" s="233"/>
      <c r="S1669" s="234" t="e">
        <f>IF(C1669="",NA(),MATCH($B1669&amp;$C1669,'Smelter Reference List'!$J:$J,0))</f>
        <v>#N/A</v>
      </c>
      <c r="T1669" s="235"/>
      <c r="U1669" s="235">
        <f t="shared" ca="1" si="52"/>
        <v>0</v>
      </c>
      <c r="V1669" s="235"/>
      <c r="W1669" s="235"/>
      <c r="Y1669" s="228" t="str">
        <f t="shared" si="53"/>
        <v/>
      </c>
    </row>
    <row r="1670" spans="1:25" s="228" customFormat="1" ht="20.25">
      <c r="A1670" s="257"/>
      <c r="B1670" s="232" t="str">
        <f>IF(LEN(A1670)=0,"",INDEX('Smelter Reference List'!$A:$A,MATCH($A1670,'Smelter Reference List'!$E:$E,0)))</f>
        <v/>
      </c>
      <c r="C1670" s="297" t="str">
        <f>IF(LEN(A1670)=0,"",INDEX('Smelter Reference List'!$C:$C,MATCH($A1670,'Smelter Reference List'!$E:$E,0)))</f>
        <v/>
      </c>
      <c r="D1670" s="161" t="str">
        <f ca="1">IF(ISERROR($S1670),"",OFFSET('Smelter Reference List'!$C$4,$S1670-4,0)&amp;"")</f>
        <v/>
      </c>
      <c r="E1670" s="161" t="str">
        <f ca="1">IF(ISERROR($S1670),"",OFFSET('Smelter Reference List'!$D$4,$S1670-4,0)&amp;"")</f>
        <v/>
      </c>
      <c r="F1670" s="161" t="str">
        <f ca="1">IF(ISERROR($S1670),"",OFFSET('Smelter Reference List'!$E$4,$S1670-4,0))</f>
        <v/>
      </c>
      <c r="G1670" s="161" t="str">
        <f ca="1">IF(C1670=$U$4,"Enter smelter details", IF(ISERROR($S1670),"",OFFSET('Smelter Reference List'!$F$4,$S1670-4,0)))</f>
        <v/>
      </c>
      <c r="H1670" s="247" t="str">
        <f ca="1">IF(ISERROR($S1670),"",OFFSET('Smelter Reference List'!$G$4,$S1670-4,0))</f>
        <v/>
      </c>
      <c r="I1670" s="248" t="str">
        <f ca="1">IF(ISERROR($S1670),"",OFFSET('Smelter Reference List'!$H$4,$S1670-4,0))</f>
        <v/>
      </c>
      <c r="J1670" s="248" t="str">
        <f ca="1">IF(ISERROR($S1670),"",OFFSET('Smelter Reference List'!$I$4,$S1670-4,0))</f>
        <v/>
      </c>
      <c r="K1670" s="245"/>
      <c r="L1670" s="245"/>
      <c r="M1670" s="245"/>
      <c r="N1670" s="245"/>
      <c r="O1670" s="245"/>
      <c r="P1670" s="245"/>
      <c r="Q1670" s="246"/>
      <c r="R1670" s="233"/>
      <c r="S1670" s="234" t="e">
        <f>IF(C1670="",NA(),MATCH($B1670&amp;$C1670,'Smelter Reference List'!$J:$J,0))</f>
        <v>#N/A</v>
      </c>
      <c r="T1670" s="235"/>
      <c r="U1670" s="235">
        <f t="shared" ca="1" si="52"/>
        <v>0</v>
      </c>
      <c r="V1670" s="235"/>
      <c r="W1670" s="235"/>
      <c r="Y1670" s="228" t="str">
        <f t="shared" si="53"/>
        <v/>
      </c>
    </row>
    <row r="1671" spans="1:25" s="228" customFormat="1" ht="20.25">
      <c r="A1671" s="257"/>
      <c r="B1671" s="232" t="str">
        <f>IF(LEN(A1671)=0,"",INDEX('Smelter Reference List'!$A:$A,MATCH($A1671,'Smelter Reference List'!$E:$E,0)))</f>
        <v/>
      </c>
      <c r="C1671" s="297" t="str">
        <f>IF(LEN(A1671)=0,"",INDEX('Smelter Reference List'!$C:$C,MATCH($A1671,'Smelter Reference List'!$E:$E,0)))</f>
        <v/>
      </c>
      <c r="D1671" s="161" t="str">
        <f ca="1">IF(ISERROR($S1671),"",OFFSET('Smelter Reference List'!$C$4,$S1671-4,0)&amp;"")</f>
        <v/>
      </c>
      <c r="E1671" s="161" t="str">
        <f ca="1">IF(ISERROR($S1671),"",OFFSET('Smelter Reference List'!$D$4,$S1671-4,0)&amp;"")</f>
        <v/>
      </c>
      <c r="F1671" s="161" t="str">
        <f ca="1">IF(ISERROR($S1671),"",OFFSET('Smelter Reference List'!$E$4,$S1671-4,0))</f>
        <v/>
      </c>
      <c r="G1671" s="161" t="str">
        <f ca="1">IF(C1671=$U$4,"Enter smelter details", IF(ISERROR($S1671),"",OFFSET('Smelter Reference List'!$F$4,$S1671-4,0)))</f>
        <v/>
      </c>
      <c r="H1671" s="247" t="str">
        <f ca="1">IF(ISERROR($S1671),"",OFFSET('Smelter Reference List'!$G$4,$S1671-4,0))</f>
        <v/>
      </c>
      <c r="I1671" s="248" t="str">
        <f ca="1">IF(ISERROR($S1671),"",OFFSET('Smelter Reference List'!$H$4,$S1671-4,0))</f>
        <v/>
      </c>
      <c r="J1671" s="248" t="str">
        <f ca="1">IF(ISERROR($S1671),"",OFFSET('Smelter Reference List'!$I$4,$S1671-4,0))</f>
        <v/>
      </c>
      <c r="K1671" s="245"/>
      <c r="L1671" s="245"/>
      <c r="M1671" s="245"/>
      <c r="N1671" s="245"/>
      <c r="O1671" s="245"/>
      <c r="P1671" s="245"/>
      <c r="Q1671" s="246"/>
      <c r="R1671" s="233"/>
      <c r="S1671" s="234" t="e">
        <f>IF(C1671="",NA(),MATCH($B1671&amp;$C1671,'Smelter Reference List'!$J:$J,0))</f>
        <v>#N/A</v>
      </c>
      <c r="T1671" s="235"/>
      <c r="U1671" s="235">
        <f t="shared" ca="1" si="52"/>
        <v>0</v>
      </c>
      <c r="V1671" s="235"/>
      <c r="W1671" s="235"/>
      <c r="Y1671" s="228" t="str">
        <f t="shared" si="53"/>
        <v/>
      </c>
    </row>
    <row r="1672" spans="1:25" s="228" customFormat="1" ht="20.25">
      <c r="A1672" s="257"/>
      <c r="B1672" s="232" t="str">
        <f>IF(LEN(A1672)=0,"",INDEX('Smelter Reference List'!$A:$A,MATCH($A1672,'Smelter Reference List'!$E:$E,0)))</f>
        <v/>
      </c>
      <c r="C1672" s="297" t="str">
        <f>IF(LEN(A1672)=0,"",INDEX('Smelter Reference List'!$C:$C,MATCH($A1672,'Smelter Reference List'!$E:$E,0)))</f>
        <v/>
      </c>
      <c r="D1672" s="161" t="str">
        <f ca="1">IF(ISERROR($S1672),"",OFFSET('Smelter Reference List'!$C$4,$S1672-4,0)&amp;"")</f>
        <v/>
      </c>
      <c r="E1672" s="161" t="str">
        <f ca="1">IF(ISERROR($S1672),"",OFFSET('Smelter Reference List'!$D$4,$S1672-4,0)&amp;"")</f>
        <v/>
      </c>
      <c r="F1672" s="161" t="str">
        <f ca="1">IF(ISERROR($S1672),"",OFFSET('Smelter Reference List'!$E$4,$S1672-4,0))</f>
        <v/>
      </c>
      <c r="G1672" s="161" t="str">
        <f ca="1">IF(C1672=$U$4,"Enter smelter details", IF(ISERROR($S1672),"",OFFSET('Smelter Reference List'!$F$4,$S1672-4,0)))</f>
        <v/>
      </c>
      <c r="H1672" s="247" t="str">
        <f ca="1">IF(ISERROR($S1672),"",OFFSET('Smelter Reference List'!$G$4,$S1672-4,0))</f>
        <v/>
      </c>
      <c r="I1672" s="248" t="str">
        <f ca="1">IF(ISERROR($S1672),"",OFFSET('Smelter Reference List'!$H$4,$S1672-4,0))</f>
        <v/>
      </c>
      <c r="J1672" s="248" t="str">
        <f ca="1">IF(ISERROR($S1672),"",OFFSET('Smelter Reference List'!$I$4,$S1672-4,0))</f>
        <v/>
      </c>
      <c r="K1672" s="245"/>
      <c r="L1672" s="245"/>
      <c r="M1672" s="245"/>
      <c r="N1672" s="245"/>
      <c r="O1672" s="245"/>
      <c r="P1672" s="245"/>
      <c r="Q1672" s="246"/>
      <c r="R1672" s="233"/>
      <c r="S1672" s="234" t="e">
        <f>IF(C1672="",NA(),MATCH($B1672&amp;$C1672,'Smelter Reference List'!$J:$J,0))</f>
        <v>#N/A</v>
      </c>
      <c r="T1672" s="235"/>
      <c r="U1672" s="235">
        <f t="shared" ca="1" si="52"/>
        <v>0</v>
      </c>
      <c r="V1672" s="235"/>
      <c r="W1672" s="235"/>
      <c r="Y1672" s="228" t="str">
        <f t="shared" si="53"/>
        <v/>
      </c>
    </row>
    <row r="1673" spans="1:25" s="228" customFormat="1" ht="20.25">
      <c r="A1673" s="257"/>
      <c r="B1673" s="232" t="str">
        <f>IF(LEN(A1673)=0,"",INDEX('Smelter Reference List'!$A:$A,MATCH($A1673,'Smelter Reference List'!$E:$E,0)))</f>
        <v/>
      </c>
      <c r="C1673" s="297" t="str">
        <f>IF(LEN(A1673)=0,"",INDEX('Smelter Reference List'!$C:$C,MATCH($A1673,'Smelter Reference List'!$E:$E,0)))</f>
        <v/>
      </c>
      <c r="D1673" s="161" t="str">
        <f ca="1">IF(ISERROR($S1673),"",OFFSET('Smelter Reference List'!$C$4,$S1673-4,0)&amp;"")</f>
        <v/>
      </c>
      <c r="E1673" s="161" t="str">
        <f ca="1">IF(ISERROR($S1673),"",OFFSET('Smelter Reference List'!$D$4,$S1673-4,0)&amp;"")</f>
        <v/>
      </c>
      <c r="F1673" s="161" t="str">
        <f ca="1">IF(ISERROR($S1673),"",OFFSET('Smelter Reference List'!$E$4,$S1673-4,0))</f>
        <v/>
      </c>
      <c r="G1673" s="161" t="str">
        <f ca="1">IF(C1673=$U$4,"Enter smelter details", IF(ISERROR($S1673),"",OFFSET('Smelter Reference List'!$F$4,$S1673-4,0)))</f>
        <v/>
      </c>
      <c r="H1673" s="247" t="str">
        <f ca="1">IF(ISERROR($S1673),"",OFFSET('Smelter Reference List'!$G$4,$S1673-4,0))</f>
        <v/>
      </c>
      <c r="I1673" s="248" t="str">
        <f ca="1">IF(ISERROR($S1673),"",OFFSET('Smelter Reference List'!$H$4,$S1673-4,0))</f>
        <v/>
      </c>
      <c r="J1673" s="248" t="str">
        <f ca="1">IF(ISERROR($S1673),"",OFFSET('Smelter Reference List'!$I$4,$S1673-4,0))</f>
        <v/>
      </c>
      <c r="K1673" s="245"/>
      <c r="L1673" s="245"/>
      <c r="M1673" s="245"/>
      <c r="N1673" s="245"/>
      <c r="O1673" s="245"/>
      <c r="P1673" s="245"/>
      <c r="Q1673" s="246"/>
      <c r="R1673" s="233"/>
      <c r="S1673" s="234" t="e">
        <f>IF(C1673="",NA(),MATCH($B1673&amp;$C1673,'Smelter Reference List'!$J:$J,0))</f>
        <v>#N/A</v>
      </c>
      <c r="T1673" s="235"/>
      <c r="U1673" s="235">
        <f t="shared" ca="1" si="52"/>
        <v>0</v>
      </c>
      <c r="V1673" s="235"/>
      <c r="W1673" s="235"/>
      <c r="Y1673" s="228" t="str">
        <f t="shared" si="53"/>
        <v/>
      </c>
    </row>
    <row r="1674" spans="1:25" s="228" customFormat="1" ht="20.25">
      <c r="A1674" s="257"/>
      <c r="B1674" s="232" t="str">
        <f>IF(LEN(A1674)=0,"",INDEX('Smelter Reference List'!$A:$A,MATCH($A1674,'Smelter Reference List'!$E:$E,0)))</f>
        <v/>
      </c>
      <c r="C1674" s="297" t="str">
        <f>IF(LEN(A1674)=0,"",INDEX('Smelter Reference List'!$C:$C,MATCH($A1674,'Smelter Reference List'!$E:$E,0)))</f>
        <v/>
      </c>
      <c r="D1674" s="161" t="str">
        <f ca="1">IF(ISERROR($S1674),"",OFFSET('Smelter Reference List'!$C$4,$S1674-4,0)&amp;"")</f>
        <v/>
      </c>
      <c r="E1674" s="161" t="str">
        <f ca="1">IF(ISERROR($S1674),"",OFFSET('Smelter Reference List'!$D$4,$S1674-4,0)&amp;"")</f>
        <v/>
      </c>
      <c r="F1674" s="161" t="str">
        <f ca="1">IF(ISERROR($S1674),"",OFFSET('Smelter Reference List'!$E$4,$S1674-4,0))</f>
        <v/>
      </c>
      <c r="G1674" s="161" t="str">
        <f ca="1">IF(C1674=$U$4,"Enter smelter details", IF(ISERROR($S1674),"",OFFSET('Smelter Reference List'!$F$4,$S1674-4,0)))</f>
        <v/>
      </c>
      <c r="H1674" s="247" t="str">
        <f ca="1">IF(ISERROR($S1674),"",OFFSET('Smelter Reference List'!$G$4,$S1674-4,0))</f>
        <v/>
      </c>
      <c r="I1674" s="248" t="str">
        <f ca="1">IF(ISERROR($S1674),"",OFFSET('Smelter Reference List'!$H$4,$S1674-4,0))</f>
        <v/>
      </c>
      <c r="J1674" s="248" t="str">
        <f ca="1">IF(ISERROR($S1674),"",OFFSET('Smelter Reference List'!$I$4,$S1674-4,0))</f>
        <v/>
      </c>
      <c r="K1674" s="245"/>
      <c r="L1674" s="245"/>
      <c r="M1674" s="245"/>
      <c r="N1674" s="245"/>
      <c r="O1674" s="245"/>
      <c r="P1674" s="245"/>
      <c r="Q1674" s="246"/>
      <c r="R1674" s="233"/>
      <c r="S1674" s="234" t="e">
        <f>IF(C1674="",NA(),MATCH($B1674&amp;$C1674,'Smelter Reference List'!$J:$J,0))</f>
        <v>#N/A</v>
      </c>
      <c r="T1674" s="235"/>
      <c r="U1674" s="235">
        <f t="shared" ca="1" si="52"/>
        <v>0</v>
      </c>
      <c r="V1674" s="235"/>
      <c r="W1674" s="235"/>
      <c r="Y1674" s="228" t="str">
        <f t="shared" si="53"/>
        <v/>
      </c>
    </row>
    <row r="1675" spans="1:25" s="228" customFormat="1" ht="20.25">
      <c r="A1675" s="257"/>
      <c r="B1675" s="232" t="str">
        <f>IF(LEN(A1675)=0,"",INDEX('Smelter Reference List'!$A:$A,MATCH($A1675,'Smelter Reference List'!$E:$E,0)))</f>
        <v/>
      </c>
      <c r="C1675" s="297" t="str">
        <f>IF(LEN(A1675)=0,"",INDEX('Smelter Reference List'!$C:$C,MATCH($A1675,'Smelter Reference List'!$E:$E,0)))</f>
        <v/>
      </c>
      <c r="D1675" s="161" t="str">
        <f ca="1">IF(ISERROR($S1675),"",OFFSET('Smelter Reference List'!$C$4,$S1675-4,0)&amp;"")</f>
        <v/>
      </c>
      <c r="E1675" s="161" t="str">
        <f ca="1">IF(ISERROR($S1675),"",OFFSET('Smelter Reference List'!$D$4,$S1675-4,0)&amp;"")</f>
        <v/>
      </c>
      <c r="F1675" s="161" t="str">
        <f ca="1">IF(ISERROR($S1675),"",OFFSET('Smelter Reference List'!$E$4,$S1675-4,0))</f>
        <v/>
      </c>
      <c r="G1675" s="161" t="str">
        <f ca="1">IF(C1675=$U$4,"Enter smelter details", IF(ISERROR($S1675),"",OFFSET('Smelter Reference List'!$F$4,$S1675-4,0)))</f>
        <v/>
      </c>
      <c r="H1675" s="247" t="str">
        <f ca="1">IF(ISERROR($S1675),"",OFFSET('Smelter Reference List'!$G$4,$S1675-4,0))</f>
        <v/>
      </c>
      <c r="I1675" s="248" t="str">
        <f ca="1">IF(ISERROR($S1675),"",OFFSET('Smelter Reference List'!$H$4,$S1675-4,0))</f>
        <v/>
      </c>
      <c r="J1675" s="248" t="str">
        <f ca="1">IF(ISERROR($S1675),"",OFFSET('Smelter Reference List'!$I$4,$S1675-4,0))</f>
        <v/>
      </c>
      <c r="K1675" s="245"/>
      <c r="L1675" s="245"/>
      <c r="M1675" s="245"/>
      <c r="N1675" s="245"/>
      <c r="O1675" s="245"/>
      <c r="P1675" s="245"/>
      <c r="Q1675" s="246"/>
      <c r="R1675" s="233"/>
      <c r="S1675" s="234" t="e">
        <f>IF(C1675="",NA(),MATCH($B1675&amp;$C1675,'Smelter Reference List'!$J:$J,0))</f>
        <v>#N/A</v>
      </c>
      <c r="T1675" s="235"/>
      <c r="U1675" s="235">
        <f t="shared" ca="1" si="52"/>
        <v>0</v>
      </c>
      <c r="V1675" s="235"/>
      <c r="W1675" s="235"/>
      <c r="Y1675" s="228" t="str">
        <f t="shared" si="53"/>
        <v/>
      </c>
    </row>
    <row r="1676" spans="1:25" s="228" customFormat="1" ht="20.25">
      <c r="A1676" s="257"/>
      <c r="B1676" s="232" t="str">
        <f>IF(LEN(A1676)=0,"",INDEX('Smelter Reference List'!$A:$A,MATCH($A1676,'Smelter Reference List'!$E:$E,0)))</f>
        <v/>
      </c>
      <c r="C1676" s="297" t="str">
        <f>IF(LEN(A1676)=0,"",INDEX('Smelter Reference List'!$C:$C,MATCH($A1676,'Smelter Reference List'!$E:$E,0)))</f>
        <v/>
      </c>
      <c r="D1676" s="161" t="str">
        <f ca="1">IF(ISERROR($S1676),"",OFFSET('Smelter Reference List'!$C$4,$S1676-4,0)&amp;"")</f>
        <v/>
      </c>
      <c r="E1676" s="161" t="str">
        <f ca="1">IF(ISERROR($S1676),"",OFFSET('Smelter Reference List'!$D$4,$S1676-4,0)&amp;"")</f>
        <v/>
      </c>
      <c r="F1676" s="161" t="str">
        <f ca="1">IF(ISERROR($S1676),"",OFFSET('Smelter Reference List'!$E$4,$S1676-4,0))</f>
        <v/>
      </c>
      <c r="G1676" s="161" t="str">
        <f ca="1">IF(C1676=$U$4,"Enter smelter details", IF(ISERROR($S1676),"",OFFSET('Smelter Reference List'!$F$4,$S1676-4,0)))</f>
        <v/>
      </c>
      <c r="H1676" s="247" t="str">
        <f ca="1">IF(ISERROR($S1676),"",OFFSET('Smelter Reference List'!$G$4,$S1676-4,0))</f>
        <v/>
      </c>
      <c r="I1676" s="248" t="str">
        <f ca="1">IF(ISERROR($S1676),"",OFFSET('Smelter Reference List'!$H$4,$S1676-4,0))</f>
        <v/>
      </c>
      <c r="J1676" s="248" t="str">
        <f ca="1">IF(ISERROR($S1676),"",OFFSET('Smelter Reference List'!$I$4,$S1676-4,0))</f>
        <v/>
      </c>
      <c r="K1676" s="245"/>
      <c r="L1676" s="245"/>
      <c r="M1676" s="245"/>
      <c r="N1676" s="245"/>
      <c r="O1676" s="245"/>
      <c r="P1676" s="245"/>
      <c r="Q1676" s="246"/>
      <c r="R1676" s="233"/>
      <c r="S1676" s="234" t="e">
        <f>IF(C1676="",NA(),MATCH($B1676&amp;$C1676,'Smelter Reference List'!$J:$J,0))</f>
        <v>#N/A</v>
      </c>
      <c r="T1676" s="235"/>
      <c r="U1676" s="235">
        <f t="shared" ca="1" si="52"/>
        <v>0</v>
      </c>
      <c r="V1676" s="235"/>
      <c r="W1676" s="235"/>
      <c r="Y1676" s="228" t="str">
        <f t="shared" si="53"/>
        <v/>
      </c>
    </row>
    <row r="1677" spans="1:25" s="228" customFormat="1" ht="20.25">
      <c r="A1677" s="257"/>
      <c r="B1677" s="232" t="str">
        <f>IF(LEN(A1677)=0,"",INDEX('Smelter Reference List'!$A:$A,MATCH($A1677,'Smelter Reference List'!$E:$E,0)))</f>
        <v/>
      </c>
      <c r="C1677" s="297" t="str">
        <f>IF(LEN(A1677)=0,"",INDEX('Smelter Reference List'!$C:$C,MATCH($A1677,'Smelter Reference List'!$E:$E,0)))</f>
        <v/>
      </c>
      <c r="D1677" s="161" t="str">
        <f ca="1">IF(ISERROR($S1677),"",OFFSET('Smelter Reference List'!$C$4,$S1677-4,0)&amp;"")</f>
        <v/>
      </c>
      <c r="E1677" s="161" t="str">
        <f ca="1">IF(ISERROR($S1677),"",OFFSET('Smelter Reference List'!$D$4,$S1677-4,0)&amp;"")</f>
        <v/>
      </c>
      <c r="F1677" s="161" t="str">
        <f ca="1">IF(ISERROR($S1677),"",OFFSET('Smelter Reference List'!$E$4,$S1677-4,0))</f>
        <v/>
      </c>
      <c r="G1677" s="161" t="str">
        <f ca="1">IF(C1677=$U$4,"Enter smelter details", IF(ISERROR($S1677),"",OFFSET('Smelter Reference List'!$F$4,$S1677-4,0)))</f>
        <v/>
      </c>
      <c r="H1677" s="247" t="str">
        <f ca="1">IF(ISERROR($S1677),"",OFFSET('Smelter Reference List'!$G$4,$S1677-4,0))</f>
        <v/>
      </c>
      <c r="I1677" s="248" t="str">
        <f ca="1">IF(ISERROR($S1677),"",OFFSET('Smelter Reference List'!$H$4,$S1677-4,0))</f>
        <v/>
      </c>
      <c r="J1677" s="248" t="str">
        <f ca="1">IF(ISERROR($S1677),"",OFFSET('Smelter Reference List'!$I$4,$S1677-4,0))</f>
        <v/>
      </c>
      <c r="K1677" s="245"/>
      <c r="L1677" s="245"/>
      <c r="M1677" s="245"/>
      <c r="N1677" s="245"/>
      <c r="O1677" s="245"/>
      <c r="P1677" s="245"/>
      <c r="Q1677" s="246"/>
      <c r="R1677" s="233"/>
      <c r="S1677" s="234" t="e">
        <f>IF(C1677="",NA(),MATCH($B1677&amp;$C1677,'Smelter Reference List'!$J:$J,0))</f>
        <v>#N/A</v>
      </c>
      <c r="T1677" s="235"/>
      <c r="U1677" s="235">
        <f t="shared" ca="1" si="52"/>
        <v>0</v>
      </c>
      <c r="V1677" s="235"/>
      <c r="W1677" s="235"/>
      <c r="Y1677" s="228" t="str">
        <f t="shared" si="53"/>
        <v/>
      </c>
    </row>
    <row r="1678" spans="1:25" s="228" customFormat="1" ht="20.25">
      <c r="A1678" s="257"/>
      <c r="B1678" s="232" t="str">
        <f>IF(LEN(A1678)=0,"",INDEX('Smelter Reference List'!$A:$A,MATCH($A1678,'Smelter Reference List'!$E:$E,0)))</f>
        <v/>
      </c>
      <c r="C1678" s="297" t="str">
        <f>IF(LEN(A1678)=0,"",INDEX('Smelter Reference List'!$C:$C,MATCH($A1678,'Smelter Reference List'!$E:$E,0)))</f>
        <v/>
      </c>
      <c r="D1678" s="161" t="str">
        <f ca="1">IF(ISERROR($S1678),"",OFFSET('Smelter Reference List'!$C$4,$S1678-4,0)&amp;"")</f>
        <v/>
      </c>
      <c r="E1678" s="161" t="str">
        <f ca="1">IF(ISERROR($S1678),"",OFFSET('Smelter Reference List'!$D$4,$S1678-4,0)&amp;"")</f>
        <v/>
      </c>
      <c r="F1678" s="161" t="str">
        <f ca="1">IF(ISERROR($S1678),"",OFFSET('Smelter Reference List'!$E$4,$S1678-4,0))</f>
        <v/>
      </c>
      <c r="G1678" s="161" t="str">
        <f ca="1">IF(C1678=$U$4,"Enter smelter details", IF(ISERROR($S1678),"",OFFSET('Smelter Reference List'!$F$4,$S1678-4,0)))</f>
        <v/>
      </c>
      <c r="H1678" s="247" t="str">
        <f ca="1">IF(ISERROR($S1678),"",OFFSET('Smelter Reference List'!$G$4,$S1678-4,0))</f>
        <v/>
      </c>
      <c r="I1678" s="248" t="str">
        <f ca="1">IF(ISERROR($S1678),"",OFFSET('Smelter Reference List'!$H$4,$S1678-4,0))</f>
        <v/>
      </c>
      <c r="J1678" s="248" t="str">
        <f ca="1">IF(ISERROR($S1678),"",OFFSET('Smelter Reference List'!$I$4,$S1678-4,0))</f>
        <v/>
      </c>
      <c r="K1678" s="245"/>
      <c r="L1678" s="245"/>
      <c r="M1678" s="245"/>
      <c r="N1678" s="245"/>
      <c r="O1678" s="245"/>
      <c r="P1678" s="245"/>
      <c r="Q1678" s="246"/>
      <c r="R1678" s="233"/>
      <c r="S1678" s="234" t="e">
        <f>IF(C1678="",NA(),MATCH($B1678&amp;$C1678,'Smelter Reference List'!$J:$J,0))</f>
        <v>#N/A</v>
      </c>
      <c r="T1678" s="235"/>
      <c r="U1678" s="235">
        <f t="shared" ca="1" si="52"/>
        <v>0</v>
      </c>
      <c r="V1678" s="235"/>
      <c r="W1678" s="235"/>
      <c r="Y1678" s="228" t="str">
        <f t="shared" si="53"/>
        <v/>
      </c>
    </row>
    <row r="1679" spans="1:25" s="228" customFormat="1" ht="20.25">
      <c r="A1679" s="257"/>
      <c r="B1679" s="232" t="str">
        <f>IF(LEN(A1679)=0,"",INDEX('Smelter Reference List'!$A:$A,MATCH($A1679,'Smelter Reference List'!$E:$E,0)))</f>
        <v/>
      </c>
      <c r="C1679" s="297" t="str">
        <f>IF(LEN(A1679)=0,"",INDEX('Smelter Reference List'!$C:$C,MATCH($A1679,'Smelter Reference List'!$E:$E,0)))</f>
        <v/>
      </c>
      <c r="D1679" s="161" t="str">
        <f ca="1">IF(ISERROR($S1679),"",OFFSET('Smelter Reference List'!$C$4,$S1679-4,0)&amp;"")</f>
        <v/>
      </c>
      <c r="E1679" s="161" t="str">
        <f ca="1">IF(ISERROR($S1679),"",OFFSET('Smelter Reference List'!$D$4,$S1679-4,0)&amp;"")</f>
        <v/>
      </c>
      <c r="F1679" s="161" t="str">
        <f ca="1">IF(ISERROR($S1679),"",OFFSET('Smelter Reference List'!$E$4,$S1679-4,0))</f>
        <v/>
      </c>
      <c r="G1679" s="161" t="str">
        <f ca="1">IF(C1679=$U$4,"Enter smelter details", IF(ISERROR($S1679),"",OFFSET('Smelter Reference List'!$F$4,$S1679-4,0)))</f>
        <v/>
      </c>
      <c r="H1679" s="247" t="str">
        <f ca="1">IF(ISERROR($S1679),"",OFFSET('Smelter Reference List'!$G$4,$S1679-4,0))</f>
        <v/>
      </c>
      <c r="I1679" s="248" t="str">
        <f ca="1">IF(ISERROR($S1679),"",OFFSET('Smelter Reference List'!$H$4,$S1679-4,0))</f>
        <v/>
      </c>
      <c r="J1679" s="248" t="str">
        <f ca="1">IF(ISERROR($S1679),"",OFFSET('Smelter Reference List'!$I$4,$S1679-4,0))</f>
        <v/>
      </c>
      <c r="K1679" s="245"/>
      <c r="L1679" s="245"/>
      <c r="M1679" s="245"/>
      <c r="N1679" s="245"/>
      <c r="O1679" s="245"/>
      <c r="P1679" s="245"/>
      <c r="Q1679" s="246"/>
      <c r="R1679" s="233"/>
      <c r="S1679" s="234" t="e">
        <f>IF(C1679="",NA(),MATCH($B1679&amp;$C1679,'Smelter Reference List'!$J:$J,0))</f>
        <v>#N/A</v>
      </c>
      <c r="T1679" s="235"/>
      <c r="U1679" s="235">
        <f t="shared" ca="1" si="52"/>
        <v>0</v>
      </c>
      <c r="V1679" s="235"/>
      <c r="W1679" s="235"/>
      <c r="Y1679" s="228" t="str">
        <f t="shared" si="53"/>
        <v/>
      </c>
    </row>
    <row r="1680" spans="1:25" s="228" customFormat="1" ht="20.25">
      <c r="A1680" s="257"/>
      <c r="B1680" s="232" t="str">
        <f>IF(LEN(A1680)=0,"",INDEX('Smelter Reference List'!$A:$A,MATCH($A1680,'Smelter Reference List'!$E:$E,0)))</f>
        <v/>
      </c>
      <c r="C1680" s="297" t="str">
        <f>IF(LEN(A1680)=0,"",INDEX('Smelter Reference List'!$C:$C,MATCH($A1680,'Smelter Reference List'!$E:$E,0)))</f>
        <v/>
      </c>
      <c r="D1680" s="161" t="str">
        <f ca="1">IF(ISERROR($S1680),"",OFFSET('Smelter Reference List'!$C$4,$S1680-4,0)&amp;"")</f>
        <v/>
      </c>
      <c r="E1680" s="161" t="str">
        <f ca="1">IF(ISERROR($S1680),"",OFFSET('Smelter Reference List'!$D$4,$S1680-4,0)&amp;"")</f>
        <v/>
      </c>
      <c r="F1680" s="161" t="str">
        <f ca="1">IF(ISERROR($S1680),"",OFFSET('Smelter Reference List'!$E$4,$S1680-4,0))</f>
        <v/>
      </c>
      <c r="G1680" s="161" t="str">
        <f ca="1">IF(C1680=$U$4,"Enter smelter details", IF(ISERROR($S1680),"",OFFSET('Smelter Reference List'!$F$4,$S1680-4,0)))</f>
        <v/>
      </c>
      <c r="H1680" s="247" t="str">
        <f ca="1">IF(ISERROR($S1680),"",OFFSET('Smelter Reference List'!$G$4,$S1680-4,0))</f>
        <v/>
      </c>
      <c r="I1680" s="248" t="str">
        <f ca="1">IF(ISERROR($S1680),"",OFFSET('Smelter Reference List'!$H$4,$S1680-4,0))</f>
        <v/>
      </c>
      <c r="J1680" s="248" t="str">
        <f ca="1">IF(ISERROR($S1680),"",OFFSET('Smelter Reference List'!$I$4,$S1680-4,0))</f>
        <v/>
      </c>
      <c r="K1680" s="245"/>
      <c r="L1680" s="245"/>
      <c r="M1680" s="245"/>
      <c r="N1680" s="245"/>
      <c r="O1680" s="245"/>
      <c r="P1680" s="245"/>
      <c r="Q1680" s="246"/>
      <c r="R1680" s="233"/>
      <c r="S1680" s="234" t="e">
        <f>IF(C1680="",NA(),MATCH($B1680&amp;$C1680,'Smelter Reference List'!$J:$J,0))</f>
        <v>#N/A</v>
      </c>
      <c r="T1680" s="235"/>
      <c r="U1680" s="235">
        <f t="shared" ca="1" si="52"/>
        <v>0</v>
      </c>
      <c r="V1680" s="235"/>
      <c r="W1680" s="235"/>
      <c r="Y1680" s="228" t="str">
        <f t="shared" si="53"/>
        <v/>
      </c>
    </row>
    <row r="1681" spans="1:25" s="228" customFormat="1" ht="20.25">
      <c r="A1681" s="257"/>
      <c r="B1681" s="232" t="str">
        <f>IF(LEN(A1681)=0,"",INDEX('Smelter Reference List'!$A:$A,MATCH($A1681,'Smelter Reference List'!$E:$E,0)))</f>
        <v/>
      </c>
      <c r="C1681" s="297" t="str">
        <f>IF(LEN(A1681)=0,"",INDEX('Smelter Reference List'!$C:$C,MATCH($A1681,'Smelter Reference List'!$E:$E,0)))</f>
        <v/>
      </c>
      <c r="D1681" s="161" t="str">
        <f ca="1">IF(ISERROR($S1681),"",OFFSET('Smelter Reference List'!$C$4,$S1681-4,0)&amp;"")</f>
        <v/>
      </c>
      <c r="E1681" s="161" t="str">
        <f ca="1">IF(ISERROR($S1681),"",OFFSET('Smelter Reference List'!$D$4,$S1681-4,0)&amp;"")</f>
        <v/>
      </c>
      <c r="F1681" s="161" t="str">
        <f ca="1">IF(ISERROR($S1681),"",OFFSET('Smelter Reference List'!$E$4,$S1681-4,0))</f>
        <v/>
      </c>
      <c r="G1681" s="161" t="str">
        <f ca="1">IF(C1681=$U$4,"Enter smelter details", IF(ISERROR($S1681),"",OFFSET('Smelter Reference List'!$F$4,$S1681-4,0)))</f>
        <v/>
      </c>
      <c r="H1681" s="247" t="str">
        <f ca="1">IF(ISERROR($S1681),"",OFFSET('Smelter Reference List'!$G$4,$S1681-4,0))</f>
        <v/>
      </c>
      <c r="I1681" s="248" t="str">
        <f ca="1">IF(ISERROR($S1681),"",OFFSET('Smelter Reference List'!$H$4,$S1681-4,0))</f>
        <v/>
      </c>
      <c r="J1681" s="248" t="str">
        <f ca="1">IF(ISERROR($S1681),"",OFFSET('Smelter Reference List'!$I$4,$S1681-4,0))</f>
        <v/>
      </c>
      <c r="K1681" s="245"/>
      <c r="L1681" s="245"/>
      <c r="M1681" s="245"/>
      <c r="N1681" s="245"/>
      <c r="O1681" s="245"/>
      <c r="P1681" s="245"/>
      <c r="Q1681" s="246"/>
      <c r="R1681" s="233"/>
      <c r="S1681" s="234" t="e">
        <f>IF(C1681="",NA(),MATCH($B1681&amp;$C1681,'Smelter Reference List'!$J:$J,0))</f>
        <v>#N/A</v>
      </c>
      <c r="T1681" s="235"/>
      <c r="U1681" s="235">
        <f t="shared" ca="1" si="52"/>
        <v>0</v>
      </c>
      <c r="V1681" s="235"/>
      <c r="W1681" s="235"/>
      <c r="Y1681" s="228" t="str">
        <f t="shared" si="53"/>
        <v/>
      </c>
    </row>
    <row r="1682" spans="1:25" s="228" customFormat="1" ht="20.25">
      <c r="A1682" s="257"/>
      <c r="B1682" s="232" t="str">
        <f>IF(LEN(A1682)=0,"",INDEX('Smelter Reference List'!$A:$A,MATCH($A1682,'Smelter Reference List'!$E:$E,0)))</f>
        <v/>
      </c>
      <c r="C1682" s="297" t="str">
        <f>IF(LEN(A1682)=0,"",INDEX('Smelter Reference List'!$C:$C,MATCH($A1682,'Smelter Reference List'!$E:$E,0)))</f>
        <v/>
      </c>
      <c r="D1682" s="161" t="str">
        <f ca="1">IF(ISERROR($S1682),"",OFFSET('Smelter Reference List'!$C$4,$S1682-4,0)&amp;"")</f>
        <v/>
      </c>
      <c r="E1682" s="161" t="str">
        <f ca="1">IF(ISERROR($S1682),"",OFFSET('Smelter Reference List'!$D$4,$S1682-4,0)&amp;"")</f>
        <v/>
      </c>
      <c r="F1682" s="161" t="str">
        <f ca="1">IF(ISERROR($S1682),"",OFFSET('Smelter Reference List'!$E$4,$S1682-4,0))</f>
        <v/>
      </c>
      <c r="G1682" s="161" t="str">
        <f ca="1">IF(C1682=$U$4,"Enter smelter details", IF(ISERROR($S1682),"",OFFSET('Smelter Reference List'!$F$4,$S1682-4,0)))</f>
        <v/>
      </c>
      <c r="H1682" s="247" t="str">
        <f ca="1">IF(ISERROR($S1682),"",OFFSET('Smelter Reference List'!$G$4,$S1682-4,0))</f>
        <v/>
      </c>
      <c r="I1682" s="248" t="str">
        <f ca="1">IF(ISERROR($S1682),"",OFFSET('Smelter Reference List'!$H$4,$S1682-4,0))</f>
        <v/>
      </c>
      <c r="J1682" s="248" t="str">
        <f ca="1">IF(ISERROR($S1682),"",OFFSET('Smelter Reference List'!$I$4,$S1682-4,0))</f>
        <v/>
      </c>
      <c r="K1682" s="245"/>
      <c r="L1682" s="245"/>
      <c r="M1682" s="245"/>
      <c r="N1682" s="245"/>
      <c r="O1682" s="245"/>
      <c r="P1682" s="245"/>
      <c r="Q1682" s="246"/>
      <c r="R1682" s="233"/>
      <c r="S1682" s="234" t="e">
        <f>IF(C1682="",NA(),MATCH($B1682&amp;$C1682,'Smelter Reference List'!$J:$J,0))</f>
        <v>#N/A</v>
      </c>
      <c r="T1682" s="235"/>
      <c r="U1682" s="235">
        <f t="shared" ca="1" si="52"/>
        <v>0</v>
      </c>
      <c r="V1682" s="235"/>
      <c r="W1682" s="235"/>
      <c r="Y1682" s="228" t="str">
        <f t="shared" si="53"/>
        <v/>
      </c>
    </row>
    <row r="1683" spans="1:25" s="228" customFormat="1" ht="20.25">
      <c r="A1683" s="257"/>
      <c r="B1683" s="232" t="str">
        <f>IF(LEN(A1683)=0,"",INDEX('Smelter Reference List'!$A:$A,MATCH($A1683,'Smelter Reference List'!$E:$E,0)))</f>
        <v/>
      </c>
      <c r="C1683" s="297" t="str">
        <f>IF(LEN(A1683)=0,"",INDEX('Smelter Reference List'!$C:$C,MATCH($A1683,'Smelter Reference List'!$E:$E,0)))</f>
        <v/>
      </c>
      <c r="D1683" s="161" t="str">
        <f ca="1">IF(ISERROR($S1683),"",OFFSET('Smelter Reference List'!$C$4,$S1683-4,0)&amp;"")</f>
        <v/>
      </c>
      <c r="E1683" s="161" t="str">
        <f ca="1">IF(ISERROR($S1683),"",OFFSET('Smelter Reference List'!$D$4,$S1683-4,0)&amp;"")</f>
        <v/>
      </c>
      <c r="F1683" s="161" t="str">
        <f ca="1">IF(ISERROR($S1683),"",OFFSET('Smelter Reference List'!$E$4,$S1683-4,0))</f>
        <v/>
      </c>
      <c r="G1683" s="161" t="str">
        <f ca="1">IF(C1683=$U$4,"Enter smelter details", IF(ISERROR($S1683),"",OFFSET('Smelter Reference List'!$F$4,$S1683-4,0)))</f>
        <v/>
      </c>
      <c r="H1683" s="247" t="str">
        <f ca="1">IF(ISERROR($S1683),"",OFFSET('Smelter Reference List'!$G$4,$S1683-4,0))</f>
        <v/>
      </c>
      <c r="I1683" s="248" t="str">
        <f ca="1">IF(ISERROR($S1683),"",OFFSET('Smelter Reference List'!$H$4,$S1683-4,0))</f>
        <v/>
      </c>
      <c r="J1683" s="248" t="str">
        <f ca="1">IF(ISERROR($S1683),"",OFFSET('Smelter Reference List'!$I$4,$S1683-4,0))</f>
        <v/>
      </c>
      <c r="K1683" s="245"/>
      <c r="L1683" s="245"/>
      <c r="M1683" s="245"/>
      <c r="N1683" s="245"/>
      <c r="O1683" s="245"/>
      <c r="P1683" s="245"/>
      <c r="Q1683" s="246"/>
      <c r="R1683" s="233"/>
      <c r="S1683" s="234" t="e">
        <f>IF(C1683="",NA(),MATCH($B1683&amp;$C1683,'Smelter Reference List'!$J:$J,0))</f>
        <v>#N/A</v>
      </c>
      <c r="T1683" s="235"/>
      <c r="U1683" s="235">
        <f t="shared" ca="1" si="52"/>
        <v>0</v>
      </c>
      <c r="V1683" s="235"/>
      <c r="W1683" s="235"/>
      <c r="Y1683" s="228" t="str">
        <f t="shared" si="53"/>
        <v/>
      </c>
    </row>
    <row r="1684" spans="1:25" s="228" customFormat="1" ht="20.25">
      <c r="A1684" s="257"/>
      <c r="B1684" s="232" t="str">
        <f>IF(LEN(A1684)=0,"",INDEX('Smelter Reference List'!$A:$A,MATCH($A1684,'Smelter Reference List'!$E:$E,0)))</f>
        <v/>
      </c>
      <c r="C1684" s="297" t="str">
        <f>IF(LEN(A1684)=0,"",INDEX('Smelter Reference List'!$C:$C,MATCH($A1684,'Smelter Reference List'!$E:$E,0)))</f>
        <v/>
      </c>
      <c r="D1684" s="161" t="str">
        <f ca="1">IF(ISERROR($S1684),"",OFFSET('Smelter Reference List'!$C$4,$S1684-4,0)&amp;"")</f>
        <v/>
      </c>
      <c r="E1684" s="161" t="str">
        <f ca="1">IF(ISERROR($S1684),"",OFFSET('Smelter Reference List'!$D$4,$S1684-4,0)&amp;"")</f>
        <v/>
      </c>
      <c r="F1684" s="161" t="str">
        <f ca="1">IF(ISERROR($S1684),"",OFFSET('Smelter Reference List'!$E$4,$S1684-4,0))</f>
        <v/>
      </c>
      <c r="G1684" s="161" t="str">
        <f ca="1">IF(C1684=$U$4,"Enter smelter details", IF(ISERROR($S1684),"",OFFSET('Smelter Reference List'!$F$4,$S1684-4,0)))</f>
        <v/>
      </c>
      <c r="H1684" s="247" t="str">
        <f ca="1">IF(ISERROR($S1684),"",OFFSET('Smelter Reference List'!$G$4,$S1684-4,0))</f>
        <v/>
      </c>
      <c r="I1684" s="248" t="str">
        <f ca="1">IF(ISERROR($S1684),"",OFFSET('Smelter Reference List'!$H$4,$S1684-4,0))</f>
        <v/>
      </c>
      <c r="J1684" s="248" t="str">
        <f ca="1">IF(ISERROR($S1684),"",OFFSET('Smelter Reference List'!$I$4,$S1684-4,0))</f>
        <v/>
      </c>
      <c r="K1684" s="245"/>
      <c r="L1684" s="245"/>
      <c r="M1684" s="245"/>
      <c r="N1684" s="245"/>
      <c r="O1684" s="245"/>
      <c r="P1684" s="245"/>
      <c r="Q1684" s="246"/>
      <c r="R1684" s="233"/>
      <c r="S1684" s="234" t="e">
        <f>IF(C1684="",NA(),MATCH($B1684&amp;$C1684,'Smelter Reference List'!$J:$J,0))</f>
        <v>#N/A</v>
      </c>
      <c r="T1684" s="235"/>
      <c r="U1684" s="235">
        <f t="shared" ca="1" si="52"/>
        <v>0</v>
      </c>
      <c r="V1684" s="235"/>
      <c r="W1684" s="235"/>
      <c r="Y1684" s="228" t="str">
        <f t="shared" si="53"/>
        <v/>
      </c>
    </row>
    <row r="1685" spans="1:25" s="228" customFormat="1" ht="20.25">
      <c r="A1685" s="257"/>
      <c r="B1685" s="232" t="str">
        <f>IF(LEN(A1685)=0,"",INDEX('Smelter Reference List'!$A:$A,MATCH($A1685,'Smelter Reference List'!$E:$E,0)))</f>
        <v/>
      </c>
      <c r="C1685" s="297" t="str">
        <f>IF(LEN(A1685)=0,"",INDEX('Smelter Reference List'!$C:$C,MATCH($A1685,'Smelter Reference List'!$E:$E,0)))</f>
        <v/>
      </c>
      <c r="D1685" s="161" t="str">
        <f ca="1">IF(ISERROR($S1685),"",OFFSET('Smelter Reference List'!$C$4,$S1685-4,0)&amp;"")</f>
        <v/>
      </c>
      <c r="E1685" s="161" t="str">
        <f ca="1">IF(ISERROR($S1685),"",OFFSET('Smelter Reference List'!$D$4,$S1685-4,0)&amp;"")</f>
        <v/>
      </c>
      <c r="F1685" s="161" t="str">
        <f ca="1">IF(ISERROR($S1685),"",OFFSET('Smelter Reference List'!$E$4,$S1685-4,0))</f>
        <v/>
      </c>
      <c r="G1685" s="161" t="str">
        <f ca="1">IF(C1685=$U$4,"Enter smelter details", IF(ISERROR($S1685),"",OFFSET('Smelter Reference List'!$F$4,$S1685-4,0)))</f>
        <v/>
      </c>
      <c r="H1685" s="247" t="str">
        <f ca="1">IF(ISERROR($S1685),"",OFFSET('Smelter Reference List'!$G$4,$S1685-4,0))</f>
        <v/>
      </c>
      <c r="I1685" s="248" t="str">
        <f ca="1">IF(ISERROR($S1685),"",OFFSET('Smelter Reference List'!$H$4,$S1685-4,0))</f>
        <v/>
      </c>
      <c r="J1685" s="248" t="str">
        <f ca="1">IF(ISERROR($S1685),"",OFFSET('Smelter Reference List'!$I$4,$S1685-4,0))</f>
        <v/>
      </c>
      <c r="K1685" s="245"/>
      <c r="L1685" s="245"/>
      <c r="M1685" s="245"/>
      <c r="N1685" s="245"/>
      <c r="O1685" s="245"/>
      <c r="P1685" s="245"/>
      <c r="Q1685" s="246"/>
      <c r="R1685" s="233"/>
      <c r="S1685" s="234" t="e">
        <f>IF(C1685="",NA(),MATCH($B1685&amp;$C1685,'Smelter Reference List'!$J:$J,0))</f>
        <v>#N/A</v>
      </c>
      <c r="T1685" s="235"/>
      <c r="U1685" s="235">
        <f t="shared" ca="1" si="52"/>
        <v>0</v>
      </c>
      <c r="V1685" s="235"/>
      <c r="W1685" s="235"/>
      <c r="Y1685" s="228" t="str">
        <f t="shared" si="53"/>
        <v/>
      </c>
    </row>
    <row r="1686" spans="1:25" s="228" customFormat="1" ht="20.25">
      <c r="A1686" s="257"/>
      <c r="B1686" s="232" t="str">
        <f>IF(LEN(A1686)=0,"",INDEX('Smelter Reference List'!$A:$A,MATCH($A1686,'Smelter Reference List'!$E:$E,0)))</f>
        <v/>
      </c>
      <c r="C1686" s="297" t="str">
        <f>IF(LEN(A1686)=0,"",INDEX('Smelter Reference List'!$C:$C,MATCH($A1686,'Smelter Reference List'!$E:$E,0)))</f>
        <v/>
      </c>
      <c r="D1686" s="161" t="str">
        <f ca="1">IF(ISERROR($S1686),"",OFFSET('Smelter Reference List'!$C$4,$S1686-4,0)&amp;"")</f>
        <v/>
      </c>
      <c r="E1686" s="161" t="str">
        <f ca="1">IF(ISERROR($S1686),"",OFFSET('Smelter Reference List'!$D$4,$S1686-4,0)&amp;"")</f>
        <v/>
      </c>
      <c r="F1686" s="161" t="str">
        <f ca="1">IF(ISERROR($S1686),"",OFFSET('Smelter Reference List'!$E$4,$S1686-4,0))</f>
        <v/>
      </c>
      <c r="G1686" s="161" t="str">
        <f ca="1">IF(C1686=$U$4,"Enter smelter details", IF(ISERROR($S1686),"",OFFSET('Smelter Reference List'!$F$4,$S1686-4,0)))</f>
        <v/>
      </c>
      <c r="H1686" s="247" t="str">
        <f ca="1">IF(ISERROR($S1686),"",OFFSET('Smelter Reference List'!$G$4,$S1686-4,0))</f>
        <v/>
      </c>
      <c r="I1686" s="248" t="str">
        <f ca="1">IF(ISERROR($S1686),"",OFFSET('Smelter Reference List'!$H$4,$S1686-4,0))</f>
        <v/>
      </c>
      <c r="J1686" s="248" t="str">
        <f ca="1">IF(ISERROR($S1686),"",OFFSET('Smelter Reference List'!$I$4,$S1686-4,0))</f>
        <v/>
      </c>
      <c r="K1686" s="245"/>
      <c r="L1686" s="245"/>
      <c r="M1686" s="245"/>
      <c r="N1686" s="245"/>
      <c r="O1686" s="245"/>
      <c r="P1686" s="245"/>
      <c r="Q1686" s="246"/>
      <c r="R1686" s="233"/>
      <c r="S1686" s="234" t="e">
        <f>IF(C1686="",NA(),MATCH($B1686&amp;$C1686,'Smelter Reference List'!$J:$J,0))</f>
        <v>#N/A</v>
      </c>
      <c r="T1686" s="235"/>
      <c r="U1686" s="235">
        <f t="shared" ca="1" si="52"/>
        <v>0</v>
      </c>
      <c r="V1686" s="235"/>
      <c r="W1686" s="235"/>
      <c r="Y1686" s="228" t="str">
        <f t="shared" si="53"/>
        <v/>
      </c>
    </row>
    <row r="1687" spans="1:25" s="228" customFormat="1" ht="20.25">
      <c r="A1687" s="257"/>
      <c r="B1687" s="232" t="str">
        <f>IF(LEN(A1687)=0,"",INDEX('Smelter Reference List'!$A:$A,MATCH($A1687,'Smelter Reference List'!$E:$E,0)))</f>
        <v/>
      </c>
      <c r="C1687" s="297" t="str">
        <f>IF(LEN(A1687)=0,"",INDEX('Smelter Reference List'!$C:$C,MATCH($A1687,'Smelter Reference List'!$E:$E,0)))</f>
        <v/>
      </c>
      <c r="D1687" s="161" t="str">
        <f ca="1">IF(ISERROR($S1687),"",OFFSET('Smelter Reference List'!$C$4,$S1687-4,0)&amp;"")</f>
        <v/>
      </c>
      <c r="E1687" s="161" t="str">
        <f ca="1">IF(ISERROR($S1687),"",OFFSET('Smelter Reference List'!$D$4,$S1687-4,0)&amp;"")</f>
        <v/>
      </c>
      <c r="F1687" s="161" t="str">
        <f ca="1">IF(ISERROR($S1687),"",OFFSET('Smelter Reference List'!$E$4,$S1687-4,0))</f>
        <v/>
      </c>
      <c r="G1687" s="161" t="str">
        <f ca="1">IF(C1687=$U$4,"Enter smelter details", IF(ISERROR($S1687),"",OFFSET('Smelter Reference List'!$F$4,$S1687-4,0)))</f>
        <v/>
      </c>
      <c r="H1687" s="247" t="str">
        <f ca="1">IF(ISERROR($S1687),"",OFFSET('Smelter Reference List'!$G$4,$S1687-4,0))</f>
        <v/>
      </c>
      <c r="I1687" s="248" t="str">
        <f ca="1">IF(ISERROR($S1687),"",OFFSET('Smelter Reference List'!$H$4,$S1687-4,0))</f>
        <v/>
      </c>
      <c r="J1687" s="248" t="str">
        <f ca="1">IF(ISERROR($S1687),"",OFFSET('Smelter Reference List'!$I$4,$S1687-4,0))</f>
        <v/>
      </c>
      <c r="K1687" s="245"/>
      <c r="L1687" s="245"/>
      <c r="M1687" s="245"/>
      <c r="N1687" s="245"/>
      <c r="O1687" s="245"/>
      <c r="P1687" s="245"/>
      <c r="Q1687" s="246"/>
      <c r="R1687" s="233"/>
      <c r="S1687" s="234" t="e">
        <f>IF(C1687="",NA(),MATCH($B1687&amp;$C1687,'Smelter Reference List'!$J:$J,0))</f>
        <v>#N/A</v>
      </c>
      <c r="T1687" s="235"/>
      <c r="U1687" s="235">
        <f t="shared" ca="1" si="52"/>
        <v>0</v>
      </c>
      <c r="V1687" s="235"/>
      <c r="W1687" s="235"/>
      <c r="Y1687" s="228" t="str">
        <f t="shared" si="53"/>
        <v/>
      </c>
    </row>
    <row r="1688" spans="1:25" s="228" customFormat="1" ht="20.25">
      <c r="A1688" s="257"/>
      <c r="B1688" s="232" t="str">
        <f>IF(LEN(A1688)=0,"",INDEX('Smelter Reference List'!$A:$A,MATCH($A1688,'Smelter Reference List'!$E:$E,0)))</f>
        <v/>
      </c>
      <c r="C1688" s="297" t="str">
        <f>IF(LEN(A1688)=0,"",INDEX('Smelter Reference List'!$C:$C,MATCH($A1688,'Smelter Reference List'!$E:$E,0)))</f>
        <v/>
      </c>
      <c r="D1688" s="161" t="str">
        <f ca="1">IF(ISERROR($S1688),"",OFFSET('Smelter Reference List'!$C$4,$S1688-4,0)&amp;"")</f>
        <v/>
      </c>
      <c r="E1688" s="161" t="str">
        <f ca="1">IF(ISERROR($S1688),"",OFFSET('Smelter Reference List'!$D$4,$S1688-4,0)&amp;"")</f>
        <v/>
      </c>
      <c r="F1688" s="161" t="str">
        <f ca="1">IF(ISERROR($S1688),"",OFFSET('Smelter Reference List'!$E$4,$S1688-4,0))</f>
        <v/>
      </c>
      <c r="G1688" s="161" t="str">
        <f ca="1">IF(C1688=$U$4,"Enter smelter details", IF(ISERROR($S1688),"",OFFSET('Smelter Reference List'!$F$4,$S1688-4,0)))</f>
        <v/>
      </c>
      <c r="H1688" s="247" t="str">
        <f ca="1">IF(ISERROR($S1688),"",OFFSET('Smelter Reference List'!$G$4,$S1688-4,0))</f>
        <v/>
      </c>
      <c r="I1688" s="248" t="str">
        <f ca="1">IF(ISERROR($S1688),"",OFFSET('Smelter Reference List'!$H$4,$S1688-4,0))</f>
        <v/>
      </c>
      <c r="J1688" s="248" t="str">
        <f ca="1">IF(ISERROR($S1688),"",OFFSET('Smelter Reference List'!$I$4,$S1688-4,0))</f>
        <v/>
      </c>
      <c r="K1688" s="245"/>
      <c r="L1688" s="245"/>
      <c r="M1688" s="245"/>
      <c r="N1688" s="245"/>
      <c r="O1688" s="245"/>
      <c r="P1688" s="245"/>
      <c r="Q1688" s="246"/>
      <c r="R1688" s="233"/>
      <c r="S1688" s="234" t="e">
        <f>IF(C1688="",NA(),MATCH($B1688&amp;$C1688,'Smelter Reference List'!$J:$J,0))</f>
        <v>#N/A</v>
      </c>
      <c r="T1688" s="235"/>
      <c r="U1688" s="235">
        <f t="shared" ref="U1688:U1751" ca="1" si="54">IF(AND(C1688="Smelter not listed",OR(LEN(D1688)=0,LEN(E1688)=0)),1,0)</f>
        <v>0</v>
      </c>
      <c r="V1688" s="235"/>
      <c r="W1688" s="235"/>
      <c r="Y1688" s="228" t="str">
        <f t="shared" ref="Y1688:Y1751" si="55">B1688&amp;C1688</f>
        <v/>
      </c>
    </row>
    <row r="1689" spans="1:25" s="228" customFormat="1" ht="20.25">
      <c r="A1689" s="257"/>
      <c r="B1689" s="232" t="str">
        <f>IF(LEN(A1689)=0,"",INDEX('Smelter Reference List'!$A:$A,MATCH($A1689,'Smelter Reference List'!$E:$E,0)))</f>
        <v/>
      </c>
      <c r="C1689" s="297" t="str">
        <f>IF(LEN(A1689)=0,"",INDEX('Smelter Reference List'!$C:$C,MATCH($A1689,'Smelter Reference List'!$E:$E,0)))</f>
        <v/>
      </c>
      <c r="D1689" s="161" t="str">
        <f ca="1">IF(ISERROR($S1689),"",OFFSET('Smelter Reference List'!$C$4,$S1689-4,0)&amp;"")</f>
        <v/>
      </c>
      <c r="E1689" s="161" t="str">
        <f ca="1">IF(ISERROR($S1689),"",OFFSET('Smelter Reference List'!$D$4,$S1689-4,0)&amp;"")</f>
        <v/>
      </c>
      <c r="F1689" s="161" t="str">
        <f ca="1">IF(ISERROR($S1689),"",OFFSET('Smelter Reference List'!$E$4,$S1689-4,0))</f>
        <v/>
      </c>
      <c r="G1689" s="161" t="str">
        <f ca="1">IF(C1689=$U$4,"Enter smelter details", IF(ISERROR($S1689),"",OFFSET('Smelter Reference List'!$F$4,$S1689-4,0)))</f>
        <v/>
      </c>
      <c r="H1689" s="247" t="str">
        <f ca="1">IF(ISERROR($S1689),"",OFFSET('Smelter Reference List'!$G$4,$S1689-4,0))</f>
        <v/>
      </c>
      <c r="I1689" s="248" t="str">
        <f ca="1">IF(ISERROR($S1689),"",OFFSET('Smelter Reference List'!$H$4,$S1689-4,0))</f>
        <v/>
      </c>
      <c r="J1689" s="248" t="str">
        <f ca="1">IF(ISERROR($S1689),"",OFFSET('Smelter Reference List'!$I$4,$S1689-4,0))</f>
        <v/>
      </c>
      <c r="K1689" s="245"/>
      <c r="L1689" s="245"/>
      <c r="M1689" s="245"/>
      <c r="N1689" s="245"/>
      <c r="O1689" s="245"/>
      <c r="P1689" s="245"/>
      <c r="Q1689" s="246"/>
      <c r="R1689" s="233"/>
      <c r="S1689" s="234" t="e">
        <f>IF(C1689="",NA(),MATCH($B1689&amp;$C1689,'Smelter Reference List'!$J:$J,0))</f>
        <v>#N/A</v>
      </c>
      <c r="T1689" s="235"/>
      <c r="U1689" s="235">
        <f t="shared" ca="1" si="54"/>
        <v>0</v>
      </c>
      <c r="V1689" s="235"/>
      <c r="W1689" s="235"/>
      <c r="Y1689" s="228" t="str">
        <f t="shared" si="55"/>
        <v/>
      </c>
    </row>
    <row r="1690" spans="1:25" s="228" customFormat="1" ht="20.25">
      <c r="A1690" s="257"/>
      <c r="B1690" s="232" t="str">
        <f>IF(LEN(A1690)=0,"",INDEX('Smelter Reference List'!$A:$A,MATCH($A1690,'Smelter Reference List'!$E:$E,0)))</f>
        <v/>
      </c>
      <c r="C1690" s="297" t="str">
        <f>IF(LEN(A1690)=0,"",INDEX('Smelter Reference List'!$C:$C,MATCH($A1690,'Smelter Reference List'!$E:$E,0)))</f>
        <v/>
      </c>
      <c r="D1690" s="161" t="str">
        <f ca="1">IF(ISERROR($S1690),"",OFFSET('Smelter Reference List'!$C$4,$S1690-4,0)&amp;"")</f>
        <v/>
      </c>
      <c r="E1690" s="161" t="str">
        <f ca="1">IF(ISERROR($S1690),"",OFFSET('Smelter Reference List'!$D$4,$S1690-4,0)&amp;"")</f>
        <v/>
      </c>
      <c r="F1690" s="161" t="str">
        <f ca="1">IF(ISERROR($S1690),"",OFFSET('Smelter Reference List'!$E$4,$S1690-4,0))</f>
        <v/>
      </c>
      <c r="G1690" s="161" t="str">
        <f ca="1">IF(C1690=$U$4,"Enter smelter details", IF(ISERROR($S1690),"",OFFSET('Smelter Reference List'!$F$4,$S1690-4,0)))</f>
        <v/>
      </c>
      <c r="H1690" s="247" t="str">
        <f ca="1">IF(ISERROR($S1690),"",OFFSET('Smelter Reference List'!$G$4,$S1690-4,0))</f>
        <v/>
      </c>
      <c r="I1690" s="248" t="str">
        <f ca="1">IF(ISERROR($S1690),"",OFFSET('Smelter Reference List'!$H$4,$S1690-4,0))</f>
        <v/>
      </c>
      <c r="J1690" s="248" t="str">
        <f ca="1">IF(ISERROR($S1690),"",OFFSET('Smelter Reference List'!$I$4,$S1690-4,0))</f>
        <v/>
      </c>
      <c r="K1690" s="245"/>
      <c r="L1690" s="245"/>
      <c r="M1690" s="245"/>
      <c r="N1690" s="245"/>
      <c r="O1690" s="245"/>
      <c r="P1690" s="245"/>
      <c r="Q1690" s="246"/>
      <c r="R1690" s="233"/>
      <c r="S1690" s="234" t="e">
        <f>IF(C1690="",NA(),MATCH($B1690&amp;$C1690,'Smelter Reference List'!$J:$J,0))</f>
        <v>#N/A</v>
      </c>
      <c r="T1690" s="235"/>
      <c r="U1690" s="235">
        <f t="shared" ca="1" si="54"/>
        <v>0</v>
      </c>
      <c r="V1690" s="235"/>
      <c r="W1690" s="235"/>
      <c r="Y1690" s="228" t="str">
        <f t="shared" si="55"/>
        <v/>
      </c>
    </row>
    <row r="1691" spans="1:25" s="228" customFormat="1" ht="20.25">
      <c r="A1691" s="257"/>
      <c r="B1691" s="232" t="str">
        <f>IF(LEN(A1691)=0,"",INDEX('Smelter Reference List'!$A:$A,MATCH($A1691,'Smelter Reference List'!$E:$E,0)))</f>
        <v/>
      </c>
      <c r="C1691" s="297" t="str">
        <f>IF(LEN(A1691)=0,"",INDEX('Smelter Reference List'!$C:$C,MATCH($A1691,'Smelter Reference List'!$E:$E,0)))</f>
        <v/>
      </c>
      <c r="D1691" s="161" t="str">
        <f ca="1">IF(ISERROR($S1691),"",OFFSET('Smelter Reference List'!$C$4,$S1691-4,0)&amp;"")</f>
        <v/>
      </c>
      <c r="E1691" s="161" t="str">
        <f ca="1">IF(ISERROR($S1691),"",OFFSET('Smelter Reference List'!$D$4,$S1691-4,0)&amp;"")</f>
        <v/>
      </c>
      <c r="F1691" s="161" t="str">
        <f ca="1">IF(ISERROR($S1691),"",OFFSET('Smelter Reference List'!$E$4,$S1691-4,0))</f>
        <v/>
      </c>
      <c r="G1691" s="161" t="str">
        <f ca="1">IF(C1691=$U$4,"Enter smelter details", IF(ISERROR($S1691),"",OFFSET('Smelter Reference List'!$F$4,$S1691-4,0)))</f>
        <v/>
      </c>
      <c r="H1691" s="247" t="str">
        <f ca="1">IF(ISERROR($S1691),"",OFFSET('Smelter Reference List'!$G$4,$S1691-4,0))</f>
        <v/>
      </c>
      <c r="I1691" s="248" t="str">
        <f ca="1">IF(ISERROR($S1691),"",OFFSET('Smelter Reference List'!$H$4,$S1691-4,0))</f>
        <v/>
      </c>
      <c r="J1691" s="248" t="str">
        <f ca="1">IF(ISERROR($S1691),"",OFFSET('Smelter Reference List'!$I$4,$S1691-4,0))</f>
        <v/>
      </c>
      <c r="K1691" s="245"/>
      <c r="L1691" s="245"/>
      <c r="M1691" s="245"/>
      <c r="N1691" s="245"/>
      <c r="O1691" s="245"/>
      <c r="P1691" s="245"/>
      <c r="Q1691" s="246"/>
      <c r="R1691" s="233"/>
      <c r="S1691" s="234" t="e">
        <f>IF(C1691="",NA(),MATCH($B1691&amp;$C1691,'Smelter Reference List'!$J:$J,0))</f>
        <v>#N/A</v>
      </c>
      <c r="T1691" s="235"/>
      <c r="U1691" s="235">
        <f t="shared" ca="1" si="54"/>
        <v>0</v>
      </c>
      <c r="V1691" s="235"/>
      <c r="W1691" s="235"/>
      <c r="Y1691" s="228" t="str">
        <f t="shared" si="55"/>
        <v/>
      </c>
    </row>
    <row r="1692" spans="1:25" s="228" customFormat="1" ht="20.25">
      <c r="A1692" s="257"/>
      <c r="B1692" s="232" t="str">
        <f>IF(LEN(A1692)=0,"",INDEX('Smelter Reference List'!$A:$A,MATCH($A1692,'Smelter Reference List'!$E:$E,0)))</f>
        <v/>
      </c>
      <c r="C1692" s="297" t="str">
        <f>IF(LEN(A1692)=0,"",INDEX('Smelter Reference List'!$C:$C,MATCH($A1692,'Smelter Reference List'!$E:$E,0)))</f>
        <v/>
      </c>
      <c r="D1692" s="161" t="str">
        <f ca="1">IF(ISERROR($S1692),"",OFFSET('Smelter Reference List'!$C$4,$S1692-4,0)&amp;"")</f>
        <v/>
      </c>
      <c r="E1692" s="161" t="str">
        <f ca="1">IF(ISERROR($S1692),"",OFFSET('Smelter Reference List'!$D$4,$S1692-4,0)&amp;"")</f>
        <v/>
      </c>
      <c r="F1692" s="161" t="str">
        <f ca="1">IF(ISERROR($S1692),"",OFFSET('Smelter Reference List'!$E$4,$S1692-4,0))</f>
        <v/>
      </c>
      <c r="G1692" s="161" t="str">
        <f ca="1">IF(C1692=$U$4,"Enter smelter details", IF(ISERROR($S1692),"",OFFSET('Smelter Reference List'!$F$4,$S1692-4,0)))</f>
        <v/>
      </c>
      <c r="H1692" s="247" t="str">
        <f ca="1">IF(ISERROR($S1692),"",OFFSET('Smelter Reference List'!$G$4,$S1692-4,0))</f>
        <v/>
      </c>
      <c r="I1692" s="248" t="str">
        <f ca="1">IF(ISERROR($S1692),"",OFFSET('Smelter Reference List'!$H$4,$S1692-4,0))</f>
        <v/>
      </c>
      <c r="J1692" s="248" t="str">
        <f ca="1">IF(ISERROR($S1692),"",OFFSET('Smelter Reference List'!$I$4,$S1692-4,0))</f>
        <v/>
      </c>
      <c r="K1692" s="245"/>
      <c r="L1692" s="245"/>
      <c r="M1692" s="245"/>
      <c r="N1692" s="245"/>
      <c r="O1692" s="245"/>
      <c r="P1692" s="245"/>
      <c r="Q1692" s="246"/>
      <c r="R1692" s="233"/>
      <c r="S1692" s="234" t="e">
        <f>IF(C1692="",NA(),MATCH($B1692&amp;$C1692,'Smelter Reference List'!$J:$J,0))</f>
        <v>#N/A</v>
      </c>
      <c r="T1692" s="235"/>
      <c r="U1692" s="235">
        <f t="shared" ca="1" si="54"/>
        <v>0</v>
      </c>
      <c r="V1692" s="235"/>
      <c r="W1692" s="235"/>
      <c r="Y1692" s="228" t="str">
        <f t="shared" si="55"/>
        <v/>
      </c>
    </row>
    <row r="1693" spans="1:25" s="228" customFormat="1" ht="20.25">
      <c r="A1693" s="257"/>
      <c r="B1693" s="232" t="str">
        <f>IF(LEN(A1693)=0,"",INDEX('Smelter Reference List'!$A:$A,MATCH($A1693,'Smelter Reference List'!$E:$E,0)))</f>
        <v/>
      </c>
      <c r="C1693" s="297" t="str">
        <f>IF(LEN(A1693)=0,"",INDEX('Smelter Reference List'!$C:$C,MATCH($A1693,'Smelter Reference List'!$E:$E,0)))</f>
        <v/>
      </c>
      <c r="D1693" s="161" t="str">
        <f ca="1">IF(ISERROR($S1693),"",OFFSET('Smelter Reference List'!$C$4,$S1693-4,0)&amp;"")</f>
        <v/>
      </c>
      <c r="E1693" s="161" t="str">
        <f ca="1">IF(ISERROR($S1693),"",OFFSET('Smelter Reference List'!$D$4,$S1693-4,0)&amp;"")</f>
        <v/>
      </c>
      <c r="F1693" s="161" t="str">
        <f ca="1">IF(ISERROR($S1693),"",OFFSET('Smelter Reference List'!$E$4,$S1693-4,0))</f>
        <v/>
      </c>
      <c r="G1693" s="161" t="str">
        <f ca="1">IF(C1693=$U$4,"Enter smelter details", IF(ISERROR($S1693),"",OFFSET('Smelter Reference List'!$F$4,$S1693-4,0)))</f>
        <v/>
      </c>
      <c r="H1693" s="247" t="str">
        <f ca="1">IF(ISERROR($S1693),"",OFFSET('Smelter Reference List'!$G$4,$S1693-4,0))</f>
        <v/>
      </c>
      <c r="I1693" s="248" t="str">
        <f ca="1">IF(ISERROR($S1693),"",OFFSET('Smelter Reference List'!$H$4,$S1693-4,0))</f>
        <v/>
      </c>
      <c r="J1693" s="248" t="str">
        <f ca="1">IF(ISERROR($S1693),"",OFFSET('Smelter Reference List'!$I$4,$S1693-4,0))</f>
        <v/>
      </c>
      <c r="K1693" s="245"/>
      <c r="L1693" s="245"/>
      <c r="M1693" s="245"/>
      <c r="N1693" s="245"/>
      <c r="O1693" s="245"/>
      <c r="P1693" s="245"/>
      <c r="Q1693" s="246"/>
      <c r="R1693" s="233"/>
      <c r="S1693" s="234" t="e">
        <f>IF(C1693="",NA(),MATCH($B1693&amp;$C1693,'Smelter Reference List'!$J:$J,0))</f>
        <v>#N/A</v>
      </c>
      <c r="T1693" s="235"/>
      <c r="U1693" s="235">
        <f t="shared" ca="1" si="54"/>
        <v>0</v>
      </c>
      <c r="V1693" s="235"/>
      <c r="W1693" s="235"/>
      <c r="Y1693" s="228" t="str">
        <f t="shared" si="55"/>
        <v/>
      </c>
    </row>
    <row r="1694" spans="1:25" s="228" customFormat="1" ht="20.25">
      <c r="A1694" s="257"/>
      <c r="B1694" s="232" t="str">
        <f>IF(LEN(A1694)=0,"",INDEX('Smelter Reference List'!$A:$A,MATCH($A1694,'Smelter Reference List'!$E:$E,0)))</f>
        <v/>
      </c>
      <c r="C1694" s="297" t="str">
        <f>IF(LEN(A1694)=0,"",INDEX('Smelter Reference List'!$C:$C,MATCH($A1694,'Smelter Reference List'!$E:$E,0)))</f>
        <v/>
      </c>
      <c r="D1694" s="161" t="str">
        <f ca="1">IF(ISERROR($S1694),"",OFFSET('Smelter Reference List'!$C$4,$S1694-4,0)&amp;"")</f>
        <v/>
      </c>
      <c r="E1694" s="161" t="str">
        <f ca="1">IF(ISERROR($S1694),"",OFFSET('Smelter Reference List'!$D$4,$S1694-4,0)&amp;"")</f>
        <v/>
      </c>
      <c r="F1694" s="161" t="str">
        <f ca="1">IF(ISERROR($S1694),"",OFFSET('Smelter Reference List'!$E$4,$S1694-4,0))</f>
        <v/>
      </c>
      <c r="G1694" s="161" t="str">
        <f ca="1">IF(C1694=$U$4,"Enter smelter details", IF(ISERROR($S1694),"",OFFSET('Smelter Reference List'!$F$4,$S1694-4,0)))</f>
        <v/>
      </c>
      <c r="H1694" s="247" t="str">
        <f ca="1">IF(ISERROR($S1694),"",OFFSET('Smelter Reference List'!$G$4,$S1694-4,0))</f>
        <v/>
      </c>
      <c r="I1694" s="248" t="str">
        <f ca="1">IF(ISERROR($S1694),"",OFFSET('Smelter Reference List'!$H$4,$S1694-4,0))</f>
        <v/>
      </c>
      <c r="J1694" s="248" t="str">
        <f ca="1">IF(ISERROR($S1694),"",OFFSET('Smelter Reference List'!$I$4,$S1694-4,0))</f>
        <v/>
      </c>
      <c r="K1694" s="245"/>
      <c r="L1694" s="245"/>
      <c r="M1694" s="245"/>
      <c r="N1694" s="245"/>
      <c r="O1694" s="245"/>
      <c r="P1694" s="245"/>
      <c r="Q1694" s="246"/>
      <c r="R1694" s="233"/>
      <c r="S1694" s="234" t="e">
        <f>IF(C1694="",NA(),MATCH($B1694&amp;$C1694,'Smelter Reference List'!$J:$J,0))</f>
        <v>#N/A</v>
      </c>
      <c r="T1694" s="235"/>
      <c r="U1694" s="235">
        <f t="shared" ca="1" si="54"/>
        <v>0</v>
      </c>
      <c r="V1694" s="235"/>
      <c r="W1694" s="235"/>
      <c r="Y1694" s="228" t="str">
        <f t="shared" si="55"/>
        <v/>
      </c>
    </row>
    <row r="1695" spans="1:25" s="228" customFormat="1" ht="20.25">
      <c r="A1695" s="257"/>
      <c r="B1695" s="232" t="str">
        <f>IF(LEN(A1695)=0,"",INDEX('Smelter Reference List'!$A:$A,MATCH($A1695,'Smelter Reference List'!$E:$E,0)))</f>
        <v/>
      </c>
      <c r="C1695" s="297" t="str">
        <f>IF(LEN(A1695)=0,"",INDEX('Smelter Reference List'!$C:$C,MATCH($A1695,'Smelter Reference List'!$E:$E,0)))</f>
        <v/>
      </c>
      <c r="D1695" s="161" t="str">
        <f ca="1">IF(ISERROR($S1695),"",OFFSET('Smelter Reference List'!$C$4,$S1695-4,0)&amp;"")</f>
        <v/>
      </c>
      <c r="E1695" s="161" t="str">
        <f ca="1">IF(ISERROR($S1695),"",OFFSET('Smelter Reference List'!$D$4,$S1695-4,0)&amp;"")</f>
        <v/>
      </c>
      <c r="F1695" s="161" t="str">
        <f ca="1">IF(ISERROR($S1695),"",OFFSET('Smelter Reference List'!$E$4,$S1695-4,0))</f>
        <v/>
      </c>
      <c r="G1695" s="161" t="str">
        <f ca="1">IF(C1695=$U$4,"Enter smelter details", IF(ISERROR($S1695),"",OFFSET('Smelter Reference List'!$F$4,$S1695-4,0)))</f>
        <v/>
      </c>
      <c r="H1695" s="247" t="str">
        <f ca="1">IF(ISERROR($S1695),"",OFFSET('Smelter Reference List'!$G$4,$S1695-4,0))</f>
        <v/>
      </c>
      <c r="I1695" s="248" t="str">
        <f ca="1">IF(ISERROR($S1695),"",OFFSET('Smelter Reference List'!$H$4,$S1695-4,0))</f>
        <v/>
      </c>
      <c r="J1695" s="248" t="str">
        <f ca="1">IF(ISERROR($S1695),"",OFFSET('Smelter Reference List'!$I$4,$S1695-4,0))</f>
        <v/>
      </c>
      <c r="K1695" s="245"/>
      <c r="L1695" s="245"/>
      <c r="M1695" s="245"/>
      <c r="N1695" s="245"/>
      <c r="O1695" s="245"/>
      <c r="P1695" s="245"/>
      <c r="Q1695" s="246"/>
      <c r="R1695" s="233"/>
      <c r="S1695" s="234" t="e">
        <f>IF(C1695="",NA(),MATCH($B1695&amp;$C1695,'Smelter Reference List'!$J:$J,0))</f>
        <v>#N/A</v>
      </c>
      <c r="T1695" s="235"/>
      <c r="U1695" s="235">
        <f t="shared" ca="1" si="54"/>
        <v>0</v>
      </c>
      <c r="V1695" s="235"/>
      <c r="W1695" s="235"/>
      <c r="Y1695" s="228" t="str">
        <f t="shared" si="55"/>
        <v/>
      </c>
    </row>
    <row r="1696" spans="1:25" s="228" customFormat="1" ht="20.25">
      <c r="A1696" s="257"/>
      <c r="B1696" s="232" t="str">
        <f>IF(LEN(A1696)=0,"",INDEX('Smelter Reference List'!$A:$A,MATCH($A1696,'Smelter Reference List'!$E:$E,0)))</f>
        <v/>
      </c>
      <c r="C1696" s="297" t="str">
        <f>IF(LEN(A1696)=0,"",INDEX('Smelter Reference List'!$C:$C,MATCH($A1696,'Smelter Reference List'!$E:$E,0)))</f>
        <v/>
      </c>
      <c r="D1696" s="161" t="str">
        <f ca="1">IF(ISERROR($S1696),"",OFFSET('Smelter Reference List'!$C$4,$S1696-4,0)&amp;"")</f>
        <v/>
      </c>
      <c r="E1696" s="161" t="str">
        <f ca="1">IF(ISERROR($S1696),"",OFFSET('Smelter Reference List'!$D$4,$S1696-4,0)&amp;"")</f>
        <v/>
      </c>
      <c r="F1696" s="161" t="str">
        <f ca="1">IF(ISERROR($S1696),"",OFFSET('Smelter Reference List'!$E$4,$S1696-4,0))</f>
        <v/>
      </c>
      <c r="G1696" s="161" t="str">
        <f ca="1">IF(C1696=$U$4,"Enter smelter details", IF(ISERROR($S1696),"",OFFSET('Smelter Reference List'!$F$4,$S1696-4,0)))</f>
        <v/>
      </c>
      <c r="H1696" s="247" t="str">
        <f ca="1">IF(ISERROR($S1696),"",OFFSET('Smelter Reference List'!$G$4,$S1696-4,0))</f>
        <v/>
      </c>
      <c r="I1696" s="248" t="str">
        <f ca="1">IF(ISERROR($S1696),"",OFFSET('Smelter Reference List'!$H$4,$S1696-4,0))</f>
        <v/>
      </c>
      <c r="J1696" s="248" t="str">
        <f ca="1">IF(ISERROR($S1696),"",OFFSET('Smelter Reference List'!$I$4,$S1696-4,0))</f>
        <v/>
      </c>
      <c r="K1696" s="245"/>
      <c r="L1696" s="245"/>
      <c r="M1696" s="245"/>
      <c r="N1696" s="245"/>
      <c r="O1696" s="245"/>
      <c r="P1696" s="245"/>
      <c r="Q1696" s="246"/>
      <c r="R1696" s="233"/>
      <c r="S1696" s="234" t="e">
        <f>IF(C1696="",NA(),MATCH($B1696&amp;$C1696,'Smelter Reference List'!$J:$J,0))</f>
        <v>#N/A</v>
      </c>
      <c r="T1696" s="235"/>
      <c r="U1696" s="235">
        <f t="shared" ca="1" si="54"/>
        <v>0</v>
      </c>
      <c r="V1696" s="235"/>
      <c r="W1696" s="235"/>
      <c r="Y1696" s="228" t="str">
        <f t="shared" si="55"/>
        <v/>
      </c>
    </row>
    <row r="1697" spans="1:25" s="228" customFormat="1" ht="20.25">
      <c r="A1697" s="257"/>
      <c r="B1697" s="232" t="str">
        <f>IF(LEN(A1697)=0,"",INDEX('Smelter Reference List'!$A:$A,MATCH($A1697,'Smelter Reference List'!$E:$E,0)))</f>
        <v/>
      </c>
      <c r="C1697" s="297" t="str">
        <f>IF(LEN(A1697)=0,"",INDEX('Smelter Reference List'!$C:$C,MATCH($A1697,'Smelter Reference List'!$E:$E,0)))</f>
        <v/>
      </c>
      <c r="D1697" s="161" t="str">
        <f ca="1">IF(ISERROR($S1697),"",OFFSET('Smelter Reference List'!$C$4,$S1697-4,0)&amp;"")</f>
        <v/>
      </c>
      <c r="E1697" s="161" t="str">
        <f ca="1">IF(ISERROR($S1697),"",OFFSET('Smelter Reference List'!$D$4,$S1697-4,0)&amp;"")</f>
        <v/>
      </c>
      <c r="F1697" s="161" t="str">
        <f ca="1">IF(ISERROR($S1697),"",OFFSET('Smelter Reference List'!$E$4,$S1697-4,0))</f>
        <v/>
      </c>
      <c r="G1697" s="161" t="str">
        <f ca="1">IF(C1697=$U$4,"Enter smelter details", IF(ISERROR($S1697),"",OFFSET('Smelter Reference List'!$F$4,$S1697-4,0)))</f>
        <v/>
      </c>
      <c r="H1697" s="247" t="str">
        <f ca="1">IF(ISERROR($S1697),"",OFFSET('Smelter Reference List'!$G$4,$S1697-4,0))</f>
        <v/>
      </c>
      <c r="I1697" s="248" t="str">
        <f ca="1">IF(ISERROR($S1697),"",OFFSET('Smelter Reference List'!$H$4,$S1697-4,0))</f>
        <v/>
      </c>
      <c r="J1697" s="248" t="str">
        <f ca="1">IF(ISERROR($S1697),"",OFFSET('Smelter Reference List'!$I$4,$S1697-4,0))</f>
        <v/>
      </c>
      <c r="K1697" s="245"/>
      <c r="L1697" s="245"/>
      <c r="M1697" s="245"/>
      <c r="N1697" s="245"/>
      <c r="O1697" s="245"/>
      <c r="P1697" s="245"/>
      <c r="Q1697" s="246"/>
      <c r="R1697" s="233"/>
      <c r="S1697" s="234" t="e">
        <f>IF(C1697="",NA(),MATCH($B1697&amp;$C1697,'Smelter Reference List'!$J:$J,0))</f>
        <v>#N/A</v>
      </c>
      <c r="T1697" s="235"/>
      <c r="U1697" s="235">
        <f t="shared" ca="1" si="54"/>
        <v>0</v>
      </c>
      <c r="V1697" s="235"/>
      <c r="W1697" s="235"/>
      <c r="Y1697" s="228" t="str">
        <f t="shared" si="55"/>
        <v/>
      </c>
    </row>
    <row r="1698" spans="1:25" s="228" customFormat="1" ht="20.25">
      <c r="A1698" s="257"/>
      <c r="B1698" s="232" t="str">
        <f>IF(LEN(A1698)=0,"",INDEX('Smelter Reference List'!$A:$A,MATCH($A1698,'Smelter Reference List'!$E:$E,0)))</f>
        <v/>
      </c>
      <c r="C1698" s="297" t="str">
        <f>IF(LEN(A1698)=0,"",INDEX('Smelter Reference List'!$C:$C,MATCH($A1698,'Smelter Reference List'!$E:$E,0)))</f>
        <v/>
      </c>
      <c r="D1698" s="161" t="str">
        <f ca="1">IF(ISERROR($S1698),"",OFFSET('Smelter Reference List'!$C$4,$S1698-4,0)&amp;"")</f>
        <v/>
      </c>
      <c r="E1698" s="161" t="str">
        <f ca="1">IF(ISERROR($S1698),"",OFFSET('Smelter Reference List'!$D$4,$S1698-4,0)&amp;"")</f>
        <v/>
      </c>
      <c r="F1698" s="161" t="str">
        <f ca="1">IF(ISERROR($S1698),"",OFFSET('Smelter Reference List'!$E$4,$S1698-4,0))</f>
        <v/>
      </c>
      <c r="G1698" s="161" t="str">
        <f ca="1">IF(C1698=$U$4,"Enter smelter details", IF(ISERROR($S1698),"",OFFSET('Smelter Reference List'!$F$4,$S1698-4,0)))</f>
        <v/>
      </c>
      <c r="H1698" s="247" t="str">
        <f ca="1">IF(ISERROR($S1698),"",OFFSET('Smelter Reference List'!$G$4,$S1698-4,0))</f>
        <v/>
      </c>
      <c r="I1698" s="248" t="str">
        <f ca="1">IF(ISERROR($S1698),"",OFFSET('Smelter Reference List'!$H$4,$S1698-4,0))</f>
        <v/>
      </c>
      <c r="J1698" s="248" t="str">
        <f ca="1">IF(ISERROR($S1698),"",OFFSET('Smelter Reference List'!$I$4,$S1698-4,0))</f>
        <v/>
      </c>
      <c r="K1698" s="245"/>
      <c r="L1698" s="245"/>
      <c r="M1698" s="245"/>
      <c r="N1698" s="245"/>
      <c r="O1698" s="245"/>
      <c r="P1698" s="245"/>
      <c r="Q1698" s="246"/>
      <c r="R1698" s="233"/>
      <c r="S1698" s="234" t="e">
        <f>IF(C1698="",NA(),MATCH($B1698&amp;$C1698,'Smelter Reference List'!$J:$J,0))</f>
        <v>#N/A</v>
      </c>
      <c r="T1698" s="235"/>
      <c r="U1698" s="235">
        <f t="shared" ca="1" si="54"/>
        <v>0</v>
      </c>
      <c r="V1698" s="235"/>
      <c r="W1698" s="235"/>
      <c r="Y1698" s="228" t="str">
        <f t="shared" si="55"/>
        <v/>
      </c>
    </row>
    <row r="1699" spans="1:25" s="228" customFormat="1" ht="20.25">
      <c r="A1699" s="257"/>
      <c r="B1699" s="232" t="str">
        <f>IF(LEN(A1699)=0,"",INDEX('Smelter Reference List'!$A:$A,MATCH($A1699,'Smelter Reference List'!$E:$E,0)))</f>
        <v/>
      </c>
      <c r="C1699" s="297" t="str">
        <f>IF(LEN(A1699)=0,"",INDEX('Smelter Reference List'!$C:$C,MATCH($A1699,'Smelter Reference List'!$E:$E,0)))</f>
        <v/>
      </c>
      <c r="D1699" s="161" t="str">
        <f ca="1">IF(ISERROR($S1699),"",OFFSET('Smelter Reference List'!$C$4,$S1699-4,0)&amp;"")</f>
        <v/>
      </c>
      <c r="E1699" s="161" t="str">
        <f ca="1">IF(ISERROR($S1699),"",OFFSET('Smelter Reference List'!$D$4,$S1699-4,0)&amp;"")</f>
        <v/>
      </c>
      <c r="F1699" s="161" t="str">
        <f ca="1">IF(ISERROR($S1699),"",OFFSET('Smelter Reference List'!$E$4,$S1699-4,0))</f>
        <v/>
      </c>
      <c r="G1699" s="161" t="str">
        <f ca="1">IF(C1699=$U$4,"Enter smelter details", IF(ISERROR($S1699),"",OFFSET('Smelter Reference List'!$F$4,$S1699-4,0)))</f>
        <v/>
      </c>
      <c r="H1699" s="247" t="str">
        <f ca="1">IF(ISERROR($S1699),"",OFFSET('Smelter Reference List'!$G$4,$S1699-4,0))</f>
        <v/>
      </c>
      <c r="I1699" s="248" t="str">
        <f ca="1">IF(ISERROR($S1699),"",OFFSET('Smelter Reference List'!$H$4,$S1699-4,0))</f>
        <v/>
      </c>
      <c r="J1699" s="248" t="str">
        <f ca="1">IF(ISERROR($S1699),"",OFFSET('Smelter Reference List'!$I$4,$S1699-4,0))</f>
        <v/>
      </c>
      <c r="K1699" s="245"/>
      <c r="L1699" s="245"/>
      <c r="M1699" s="245"/>
      <c r="N1699" s="245"/>
      <c r="O1699" s="245"/>
      <c r="P1699" s="245"/>
      <c r="Q1699" s="246"/>
      <c r="R1699" s="233"/>
      <c r="S1699" s="234" t="e">
        <f>IF(C1699="",NA(),MATCH($B1699&amp;$C1699,'Smelter Reference List'!$J:$J,0))</f>
        <v>#N/A</v>
      </c>
      <c r="T1699" s="235"/>
      <c r="U1699" s="235">
        <f t="shared" ca="1" si="54"/>
        <v>0</v>
      </c>
      <c r="V1699" s="235"/>
      <c r="W1699" s="235"/>
      <c r="Y1699" s="228" t="str">
        <f t="shared" si="55"/>
        <v/>
      </c>
    </row>
    <row r="1700" spans="1:25" s="228" customFormat="1" ht="20.25">
      <c r="A1700" s="257"/>
      <c r="B1700" s="232" t="str">
        <f>IF(LEN(A1700)=0,"",INDEX('Smelter Reference List'!$A:$A,MATCH($A1700,'Smelter Reference List'!$E:$E,0)))</f>
        <v/>
      </c>
      <c r="C1700" s="297" t="str">
        <f>IF(LEN(A1700)=0,"",INDEX('Smelter Reference List'!$C:$C,MATCH($A1700,'Smelter Reference List'!$E:$E,0)))</f>
        <v/>
      </c>
      <c r="D1700" s="161" t="str">
        <f ca="1">IF(ISERROR($S1700),"",OFFSET('Smelter Reference List'!$C$4,$S1700-4,0)&amp;"")</f>
        <v/>
      </c>
      <c r="E1700" s="161" t="str">
        <f ca="1">IF(ISERROR($S1700),"",OFFSET('Smelter Reference List'!$D$4,$S1700-4,0)&amp;"")</f>
        <v/>
      </c>
      <c r="F1700" s="161" t="str">
        <f ca="1">IF(ISERROR($S1700),"",OFFSET('Smelter Reference List'!$E$4,$S1700-4,0))</f>
        <v/>
      </c>
      <c r="G1700" s="161" t="str">
        <f ca="1">IF(C1700=$U$4,"Enter smelter details", IF(ISERROR($S1700),"",OFFSET('Smelter Reference List'!$F$4,$S1700-4,0)))</f>
        <v/>
      </c>
      <c r="H1700" s="247" t="str">
        <f ca="1">IF(ISERROR($S1700),"",OFFSET('Smelter Reference List'!$G$4,$S1700-4,0))</f>
        <v/>
      </c>
      <c r="I1700" s="248" t="str">
        <f ca="1">IF(ISERROR($S1700),"",OFFSET('Smelter Reference List'!$H$4,$S1700-4,0))</f>
        <v/>
      </c>
      <c r="J1700" s="248" t="str">
        <f ca="1">IF(ISERROR($S1700),"",OFFSET('Smelter Reference List'!$I$4,$S1700-4,0))</f>
        <v/>
      </c>
      <c r="K1700" s="245"/>
      <c r="L1700" s="245"/>
      <c r="M1700" s="245"/>
      <c r="N1700" s="245"/>
      <c r="O1700" s="245"/>
      <c r="P1700" s="245"/>
      <c r="Q1700" s="246"/>
      <c r="R1700" s="233"/>
      <c r="S1700" s="234" t="e">
        <f>IF(C1700="",NA(),MATCH($B1700&amp;$C1700,'Smelter Reference List'!$J:$J,0))</f>
        <v>#N/A</v>
      </c>
      <c r="T1700" s="235"/>
      <c r="U1700" s="235">
        <f t="shared" ca="1" si="54"/>
        <v>0</v>
      </c>
      <c r="V1700" s="235"/>
      <c r="W1700" s="235"/>
      <c r="Y1700" s="228" t="str">
        <f t="shared" si="55"/>
        <v/>
      </c>
    </row>
    <row r="1701" spans="1:25" s="228" customFormat="1" ht="20.25">
      <c r="A1701" s="257"/>
      <c r="B1701" s="232" t="str">
        <f>IF(LEN(A1701)=0,"",INDEX('Smelter Reference List'!$A:$A,MATCH($A1701,'Smelter Reference List'!$E:$E,0)))</f>
        <v/>
      </c>
      <c r="C1701" s="297" t="str">
        <f>IF(LEN(A1701)=0,"",INDEX('Smelter Reference List'!$C:$C,MATCH($A1701,'Smelter Reference List'!$E:$E,0)))</f>
        <v/>
      </c>
      <c r="D1701" s="161" t="str">
        <f ca="1">IF(ISERROR($S1701),"",OFFSET('Smelter Reference List'!$C$4,$S1701-4,0)&amp;"")</f>
        <v/>
      </c>
      <c r="E1701" s="161" t="str">
        <f ca="1">IF(ISERROR($S1701),"",OFFSET('Smelter Reference List'!$D$4,$S1701-4,0)&amp;"")</f>
        <v/>
      </c>
      <c r="F1701" s="161" t="str">
        <f ca="1">IF(ISERROR($S1701),"",OFFSET('Smelter Reference List'!$E$4,$S1701-4,0))</f>
        <v/>
      </c>
      <c r="G1701" s="161" t="str">
        <f ca="1">IF(C1701=$U$4,"Enter smelter details", IF(ISERROR($S1701),"",OFFSET('Smelter Reference List'!$F$4,$S1701-4,0)))</f>
        <v/>
      </c>
      <c r="H1701" s="247" t="str">
        <f ca="1">IF(ISERROR($S1701),"",OFFSET('Smelter Reference List'!$G$4,$S1701-4,0))</f>
        <v/>
      </c>
      <c r="I1701" s="248" t="str">
        <f ca="1">IF(ISERROR($S1701),"",OFFSET('Smelter Reference List'!$H$4,$S1701-4,0))</f>
        <v/>
      </c>
      <c r="J1701" s="248" t="str">
        <f ca="1">IF(ISERROR($S1701),"",OFFSET('Smelter Reference List'!$I$4,$S1701-4,0))</f>
        <v/>
      </c>
      <c r="K1701" s="245"/>
      <c r="L1701" s="245"/>
      <c r="M1701" s="245"/>
      <c r="N1701" s="245"/>
      <c r="O1701" s="245"/>
      <c r="P1701" s="245"/>
      <c r="Q1701" s="246"/>
      <c r="R1701" s="233"/>
      <c r="S1701" s="234" t="e">
        <f>IF(C1701="",NA(),MATCH($B1701&amp;$C1701,'Smelter Reference List'!$J:$J,0))</f>
        <v>#N/A</v>
      </c>
      <c r="T1701" s="235"/>
      <c r="U1701" s="235">
        <f t="shared" ca="1" si="54"/>
        <v>0</v>
      </c>
      <c r="V1701" s="235"/>
      <c r="W1701" s="235"/>
      <c r="Y1701" s="228" t="str">
        <f t="shared" si="55"/>
        <v/>
      </c>
    </row>
    <row r="1702" spans="1:25" s="228" customFormat="1" ht="20.25">
      <c r="A1702" s="257"/>
      <c r="B1702" s="232" t="str">
        <f>IF(LEN(A1702)=0,"",INDEX('Smelter Reference List'!$A:$A,MATCH($A1702,'Smelter Reference List'!$E:$E,0)))</f>
        <v/>
      </c>
      <c r="C1702" s="297" t="str">
        <f>IF(LEN(A1702)=0,"",INDEX('Smelter Reference List'!$C:$C,MATCH($A1702,'Smelter Reference List'!$E:$E,0)))</f>
        <v/>
      </c>
      <c r="D1702" s="161" t="str">
        <f ca="1">IF(ISERROR($S1702),"",OFFSET('Smelter Reference List'!$C$4,$S1702-4,0)&amp;"")</f>
        <v/>
      </c>
      <c r="E1702" s="161" t="str">
        <f ca="1">IF(ISERROR($S1702),"",OFFSET('Smelter Reference List'!$D$4,$S1702-4,0)&amp;"")</f>
        <v/>
      </c>
      <c r="F1702" s="161" t="str">
        <f ca="1">IF(ISERROR($S1702),"",OFFSET('Smelter Reference List'!$E$4,$S1702-4,0))</f>
        <v/>
      </c>
      <c r="G1702" s="161" t="str">
        <f ca="1">IF(C1702=$U$4,"Enter smelter details", IF(ISERROR($S1702),"",OFFSET('Smelter Reference List'!$F$4,$S1702-4,0)))</f>
        <v/>
      </c>
      <c r="H1702" s="247" t="str">
        <f ca="1">IF(ISERROR($S1702),"",OFFSET('Smelter Reference List'!$G$4,$S1702-4,0))</f>
        <v/>
      </c>
      <c r="I1702" s="248" t="str">
        <f ca="1">IF(ISERROR($S1702),"",OFFSET('Smelter Reference List'!$H$4,$S1702-4,0))</f>
        <v/>
      </c>
      <c r="J1702" s="248" t="str">
        <f ca="1">IF(ISERROR($S1702),"",OFFSET('Smelter Reference List'!$I$4,$S1702-4,0))</f>
        <v/>
      </c>
      <c r="K1702" s="245"/>
      <c r="L1702" s="245"/>
      <c r="M1702" s="245"/>
      <c r="N1702" s="245"/>
      <c r="O1702" s="245"/>
      <c r="P1702" s="245"/>
      <c r="Q1702" s="246"/>
      <c r="R1702" s="233"/>
      <c r="S1702" s="234" t="e">
        <f>IF(C1702="",NA(),MATCH($B1702&amp;$C1702,'Smelter Reference List'!$J:$J,0))</f>
        <v>#N/A</v>
      </c>
      <c r="T1702" s="235"/>
      <c r="U1702" s="235">
        <f t="shared" ca="1" si="54"/>
        <v>0</v>
      </c>
      <c r="V1702" s="235"/>
      <c r="W1702" s="235"/>
      <c r="Y1702" s="228" t="str">
        <f t="shared" si="55"/>
        <v/>
      </c>
    </row>
    <row r="1703" spans="1:25" s="228" customFormat="1" ht="20.25">
      <c r="A1703" s="257"/>
      <c r="B1703" s="232" t="str">
        <f>IF(LEN(A1703)=0,"",INDEX('Smelter Reference List'!$A:$A,MATCH($A1703,'Smelter Reference List'!$E:$E,0)))</f>
        <v/>
      </c>
      <c r="C1703" s="297" t="str">
        <f>IF(LEN(A1703)=0,"",INDEX('Smelter Reference List'!$C:$C,MATCH($A1703,'Smelter Reference List'!$E:$E,0)))</f>
        <v/>
      </c>
      <c r="D1703" s="161" t="str">
        <f ca="1">IF(ISERROR($S1703),"",OFFSET('Smelter Reference List'!$C$4,$S1703-4,0)&amp;"")</f>
        <v/>
      </c>
      <c r="E1703" s="161" t="str">
        <f ca="1">IF(ISERROR($S1703),"",OFFSET('Smelter Reference List'!$D$4,$S1703-4,0)&amp;"")</f>
        <v/>
      </c>
      <c r="F1703" s="161" t="str">
        <f ca="1">IF(ISERROR($S1703),"",OFFSET('Smelter Reference List'!$E$4,$S1703-4,0))</f>
        <v/>
      </c>
      <c r="G1703" s="161" t="str">
        <f ca="1">IF(C1703=$U$4,"Enter smelter details", IF(ISERROR($S1703),"",OFFSET('Smelter Reference List'!$F$4,$S1703-4,0)))</f>
        <v/>
      </c>
      <c r="H1703" s="247" t="str">
        <f ca="1">IF(ISERROR($S1703),"",OFFSET('Smelter Reference List'!$G$4,$S1703-4,0))</f>
        <v/>
      </c>
      <c r="I1703" s="248" t="str">
        <f ca="1">IF(ISERROR($S1703),"",OFFSET('Smelter Reference List'!$H$4,$S1703-4,0))</f>
        <v/>
      </c>
      <c r="J1703" s="248" t="str">
        <f ca="1">IF(ISERROR($S1703),"",OFFSET('Smelter Reference List'!$I$4,$S1703-4,0))</f>
        <v/>
      </c>
      <c r="K1703" s="245"/>
      <c r="L1703" s="245"/>
      <c r="M1703" s="245"/>
      <c r="N1703" s="245"/>
      <c r="O1703" s="245"/>
      <c r="P1703" s="245"/>
      <c r="Q1703" s="246"/>
      <c r="R1703" s="233"/>
      <c r="S1703" s="234" t="e">
        <f>IF(C1703="",NA(),MATCH($B1703&amp;$C1703,'Smelter Reference List'!$J:$J,0))</f>
        <v>#N/A</v>
      </c>
      <c r="T1703" s="235"/>
      <c r="U1703" s="235">
        <f t="shared" ca="1" si="54"/>
        <v>0</v>
      </c>
      <c r="V1703" s="235"/>
      <c r="W1703" s="235"/>
      <c r="Y1703" s="228" t="str">
        <f t="shared" si="55"/>
        <v/>
      </c>
    </row>
    <row r="1704" spans="1:25" s="228" customFormat="1" ht="20.25">
      <c r="A1704" s="257"/>
      <c r="B1704" s="232" t="str">
        <f>IF(LEN(A1704)=0,"",INDEX('Smelter Reference List'!$A:$A,MATCH($A1704,'Smelter Reference List'!$E:$E,0)))</f>
        <v/>
      </c>
      <c r="C1704" s="297" t="str">
        <f>IF(LEN(A1704)=0,"",INDEX('Smelter Reference List'!$C:$C,MATCH($A1704,'Smelter Reference List'!$E:$E,0)))</f>
        <v/>
      </c>
      <c r="D1704" s="161" t="str">
        <f ca="1">IF(ISERROR($S1704),"",OFFSET('Smelter Reference List'!$C$4,$S1704-4,0)&amp;"")</f>
        <v/>
      </c>
      <c r="E1704" s="161" t="str">
        <f ca="1">IF(ISERROR($S1704),"",OFFSET('Smelter Reference List'!$D$4,$S1704-4,0)&amp;"")</f>
        <v/>
      </c>
      <c r="F1704" s="161" t="str">
        <f ca="1">IF(ISERROR($S1704),"",OFFSET('Smelter Reference List'!$E$4,$S1704-4,0))</f>
        <v/>
      </c>
      <c r="G1704" s="161" t="str">
        <f ca="1">IF(C1704=$U$4,"Enter smelter details", IF(ISERROR($S1704),"",OFFSET('Smelter Reference List'!$F$4,$S1704-4,0)))</f>
        <v/>
      </c>
      <c r="H1704" s="247" t="str">
        <f ca="1">IF(ISERROR($S1704),"",OFFSET('Smelter Reference List'!$G$4,$S1704-4,0))</f>
        <v/>
      </c>
      <c r="I1704" s="248" t="str">
        <f ca="1">IF(ISERROR($S1704),"",OFFSET('Smelter Reference List'!$H$4,$S1704-4,0))</f>
        <v/>
      </c>
      <c r="J1704" s="248" t="str">
        <f ca="1">IF(ISERROR($S1704),"",OFFSET('Smelter Reference List'!$I$4,$S1704-4,0))</f>
        <v/>
      </c>
      <c r="K1704" s="245"/>
      <c r="L1704" s="245"/>
      <c r="M1704" s="245"/>
      <c r="N1704" s="245"/>
      <c r="O1704" s="245"/>
      <c r="P1704" s="245"/>
      <c r="Q1704" s="246"/>
      <c r="R1704" s="233"/>
      <c r="S1704" s="234" t="e">
        <f>IF(C1704="",NA(),MATCH($B1704&amp;$C1704,'Smelter Reference List'!$J:$J,0))</f>
        <v>#N/A</v>
      </c>
      <c r="T1704" s="235"/>
      <c r="U1704" s="235">
        <f t="shared" ca="1" si="54"/>
        <v>0</v>
      </c>
      <c r="V1704" s="235"/>
      <c r="W1704" s="235"/>
      <c r="Y1704" s="228" t="str">
        <f t="shared" si="55"/>
        <v/>
      </c>
    </row>
    <row r="1705" spans="1:25" s="228" customFormat="1" ht="20.25">
      <c r="A1705" s="257"/>
      <c r="B1705" s="232" t="str">
        <f>IF(LEN(A1705)=0,"",INDEX('Smelter Reference List'!$A:$A,MATCH($A1705,'Smelter Reference List'!$E:$E,0)))</f>
        <v/>
      </c>
      <c r="C1705" s="297" t="str">
        <f>IF(LEN(A1705)=0,"",INDEX('Smelter Reference List'!$C:$C,MATCH($A1705,'Smelter Reference List'!$E:$E,0)))</f>
        <v/>
      </c>
      <c r="D1705" s="161" t="str">
        <f ca="1">IF(ISERROR($S1705),"",OFFSET('Smelter Reference List'!$C$4,$S1705-4,0)&amp;"")</f>
        <v/>
      </c>
      <c r="E1705" s="161" t="str">
        <f ca="1">IF(ISERROR($S1705),"",OFFSET('Smelter Reference List'!$D$4,$S1705-4,0)&amp;"")</f>
        <v/>
      </c>
      <c r="F1705" s="161" t="str">
        <f ca="1">IF(ISERROR($S1705),"",OFFSET('Smelter Reference List'!$E$4,$S1705-4,0))</f>
        <v/>
      </c>
      <c r="G1705" s="161" t="str">
        <f ca="1">IF(C1705=$U$4,"Enter smelter details", IF(ISERROR($S1705),"",OFFSET('Smelter Reference List'!$F$4,$S1705-4,0)))</f>
        <v/>
      </c>
      <c r="H1705" s="247" t="str">
        <f ca="1">IF(ISERROR($S1705),"",OFFSET('Smelter Reference List'!$G$4,$S1705-4,0))</f>
        <v/>
      </c>
      <c r="I1705" s="248" t="str">
        <f ca="1">IF(ISERROR($S1705),"",OFFSET('Smelter Reference List'!$H$4,$S1705-4,0))</f>
        <v/>
      </c>
      <c r="J1705" s="248" t="str">
        <f ca="1">IF(ISERROR($S1705),"",OFFSET('Smelter Reference List'!$I$4,$S1705-4,0))</f>
        <v/>
      </c>
      <c r="K1705" s="245"/>
      <c r="L1705" s="245"/>
      <c r="M1705" s="245"/>
      <c r="N1705" s="245"/>
      <c r="O1705" s="245"/>
      <c r="P1705" s="245"/>
      <c r="Q1705" s="246"/>
      <c r="R1705" s="233"/>
      <c r="S1705" s="234" t="e">
        <f>IF(C1705="",NA(),MATCH($B1705&amp;$C1705,'Smelter Reference List'!$J:$J,0))</f>
        <v>#N/A</v>
      </c>
      <c r="T1705" s="235"/>
      <c r="U1705" s="235">
        <f t="shared" ca="1" si="54"/>
        <v>0</v>
      </c>
      <c r="V1705" s="235"/>
      <c r="W1705" s="235"/>
      <c r="Y1705" s="228" t="str">
        <f t="shared" si="55"/>
        <v/>
      </c>
    </row>
    <row r="1706" spans="1:25" s="228" customFormat="1" ht="20.25">
      <c r="A1706" s="257"/>
      <c r="B1706" s="232" t="str">
        <f>IF(LEN(A1706)=0,"",INDEX('Smelter Reference List'!$A:$A,MATCH($A1706,'Smelter Reference List'!$E:$E,0)))</f>
        <v/>
      </c>
      <c r="C1706" s="297" t="str">
        <f>IF(LEN(A1706)=0,"",INDEX('Smelter Reference List'!$C:$C,MATCH($A1706,'Smelter Reference List'!$E:$E,0)))</f>
        <v/>
      </c>
      <c r="D1706" s="161" t="str">
        <f ca="1">IF(ISERROR($S1706),"",OFFSET('Smelter Reference List'!$C$4,$S1706-4,0)&amp;"")</f>
        <v/>
      </c>
      <c r="E1706" s="161" t="str">
        <f ca="1">IF(ISERROR($S1706),"",OFFSET('Smelter Reference List'!$D$4,$S1706-4,0)&amp;"")</f>
        <v/>
      </c>
      <c r="F1706" s="161" t="str">
        <f ca="1">IF(ISERROR($S1706),"",OFFSET('Smelter Reference List'!$E$4,$S1706-4,0))</f>
        <v/>
      </c>
      <c r="G1706" s="161" t="str">
        <f ca="1">IF(C1706=$U$4,"Enter smelter details", IF(ISERROR($S1706),"",OFFSET('Smelter Reference List'!$F$4,$S1706-4,0)))</f>
        <v/>
      </c>
      <c r="H1706" s="247" t="str">
        <f ca="1">IF(ISERROR($S1706),"",OFFSET('Smelter Reference List'!$G$4,$S1706-4,0))</f>
        <v/>
      </c>
      <c r="I1706" s="248" t="str">
        <f ca="1">IF(ISERROR($S1706),"",OFFSET('Smelter Reference List'!$H$4,$S1706-4,0))</f>
        <v/>
      </c>
      <c r="J1706" s="248" t="str">
        <f ca="1">IF(ISERROR($S1706),"",OFFSET('Smelter Reference List'!$I$4,$S1706-4,0))</f>
        <v/>
      </c>
      <c r="K1706" s="245"/>
      <c r="L1706" s="245"/>
      <c r="M1706" s="245"/>
      <c r="N1706" s="245"/>
      <c r="O1706" s="245"/>
      <c r="P1706" s="245"/>
      <c r="Q1706" s="246"/>
      <c r="R1706" s="233"/>
      <c r="S1706" s="234" t="e">
        <f>IF(C1706="",NA(),MATCH($B1706&amp;$C1706,'Smelter Reference List'!$J:$J,0))</f>
        <v>#N/A</v>
      </c>
      <c r="T1706" s="235"/>
      <c r="U1706" s="235">
        <f t="shared" ca="1" si="54"/>
        <v>0</v>
      </c>
      <c r="V1706" s="235"/>
      <c r="W1706" s="235"/>
      <c r="Y1706" s="228" t="str">
        <f t="shared" si="55"/>
        <v/>
      </c>
    </row>
    <row r="1707" spans="1:25" s="228" customFormat="1" ht="20.25">
      <c r="A1707" s="257"/>
      <c r="B1707" s="232" t="str">
        <f>IF(LEN(A1707)=0,"",INDEX('Smelter Reference List'!$A:$A,MATCH($A1707,'Smelter Reference List'!$E:$E,0)))</f>
        <v/>
      </c>
      <c r="C1707" s="297" t="str">
        <f>IF(LEN(A1707)=0,"",INDEX('Smelter Reference List'!$C:$C,MATCH($A1707,'Smelter Reference List'!$E:$E,0)))</f>
        <v/>
      </c>
      <c r="D1707" s="161" t="str">
        <f ca="1">IF(ISERROR($S1707),"",OFFSET('Smelter Reference List'!$C$4,$S1707-4,0)&amp;"")</f>
        <v/>
      </c>
      <c r="E1707" s="161" t="str">
        <f ca="1">IF(ISERROR($S1707),"",OFFSET('Smelter Reference List'!$D$4,$S1707-4,0)&amp;"")</f>
        <v/>
      </c>
      <c r="F1707" s="161" t="str">
        <f ca="1">IF(ISERROR($S1707),"",OFFSET('Smelter Reference List'!$E$4,$S1707-4,0))</f>
        <v/>
      </c>
      <c r="G1707" s="161" t="str">
        <f ca="1">IF(C1707=$U$4,"Enter smelter details", IF(ISERROR($S1707),"",OFFSET('Smelter Reference List'!$F$4,$S1707-4,0)))</f>
        <v/>
      </c>
      <c r="H1707" s="247" t="str">
        <f ca="1">IF(ISERROR($S1707),"",OFFSET('Smelter Reference List'!$G$4,$S1707-4,0))</f>
        <v/>
      </c>
      <c r="I1707" s="248" t="str">
        <f ca="1">IF(ISERROR($S1707),"",OFFSET('Smelter Reference List'!$H$4,$S1707-4,0))</f>
        <v/>
      </c>
      <c r="J1707" s="248" t="str">
        <f ca="1">IF(ISERROR($S1707),"",OFFSET('Smelter Reference List'!$I$4,$S1707-4,0))</f>
        <v/>
      </c>
      <c r="K1707" s="245"/>
      <c r="L1707" s="245"/>
      <c r="M1707" s="245"/>
      <c r="N1707" s="245"/>
      <c r="O1707" s="245"/>
      <c r="P1707" s="245"/>
      <c r="Q1707" s="246"/>
      <c r="R1707" s="233"/>
      <c r="S1707" s="234" t="e">
        <f>IF(C1707="",NA(),MATCH($B1707&amp;$C1707,'Smelter Reference List'!$J:$J,0))</f>
        <v>#N/A</v>
      </c>
      <c r="T1707" s="235"/>
      <c r="U1707" s="235">
        <f t="shared" ca="1" si="54"/>
        <v>0</v>
      </c>
      <c r="V1707" s="235"/>
      <c r="W1707" s="235"/>
      <c r="Y1707" s="228" t="str">
        <f t="shared" si="55"/>
        <v/>
      </c>
    </row>
    <row r="1708" spans="1:25" s="228" customFormat="1" ht="20.25">
      <c r="A1708" s="257"/>
      <c r="B1708" s="232" t="str">
        <f>IF(LEN(A1708)=0,"",INDEX('Smelter Reference List'!$A:$A,MATCH($A1708,'Smelter Reference List'!$E:$E,0)))</f>
        <v/>
      </c>
      <c r="C1708" s="297" t="str">
        <f>IF(LEN(A1708)=0,"",INDEX('Smelter Reference List'!$C:$C,MATCH($A1708,'Smelter Reference List'!$E:$E,0)))</f>
        <v/>
      </c>
      <c r="D1708" s="161" t="str">
        <f ca="1">IF(ISERROR($S1708),"",OFFSET('Smelter Reference List'!$C$4,$S1708-4,0)&amp;"")</f>
        <v/>
      </c>
      <c r="E1708" s="161" t="str">
        <f ca="1">IF(ISERROR($S1708),"",OFFSET('Smelter Reference List'!$D$4,$S1708-4,0)&amp;"")</f>
        <v/>
      </c>
      <c r="F1708" s="161" t="str">
        <f ca="1">IF(ISERROR($S1708),"",OFFSET('Smelter Reference List'!$E$4,$S1708-4,0))</f>
        <v/>
      </c>
      <c r="G1708" s="161" t="str">
        <f ca="1">IF(C1708=$U$4,"Enter smelter details", IF(ISERROR($S1708),"",OFFSET('Smelter Reference List'!$F$4,$S1708-4,0)))</f>
        <v/>
      </c>
      <c r="H1708" s="247" t="str">
        <f ca="1">IF(ISERROR($S1708),"",OFFSET('Smelter Reference List'!$G$4,$S1708-4,0))</f>
        <v/>
      </c>
      <c r="I1708" s="248" t="str">
        <f ca="1">IF(ISERROR($S1708),"",OFFSET('Smelter Reference List'!$H$4,$S1708-4,0))</f>
        <v/>
      </c>
      <c r="J1708" s="248" t="str">
        <f ca="1">IF(ISERROR($S1708),"",OFFSET('Smelter Reference List'!$I$4,$S1708-4,0))</f>
        <v/>
      </c>
      <c r="K1708" s="245"/>
      <c r="L1708" s="245"/>
      <c r="M1708" s="245"/>
      <c r="N1708" s="245"/>
      <c r="O1708" s="245"/>
      <c r="P1708" s="245"/>
      <c r="Q1708" s="246"/>
      <c r="R1708" s="233"/>
      <c r="S1708" s="234" t="e">
        <f>IF(C1708="",NA(),MATCH($B1708&amp;$C1708,'Smelter Reference List'!$J:$J,0))</f>
        <v>#N/A</v>
      </c>
      <c r="T1708" s="235"/>
      <c r="U1708" s="235">
        <f t="shared" ca="1" si="54"/>
        <v>0</v>
      </c>
      <c r="V1708" s="235"/>
      <c r="W1708" s="235"/>
      <c r="Y1708" s="228" t="str">
        <f t="shared" si="55"/>
        <v/>
      </c>
    </row>
    <row r="1709" spans="1:25" s="228" customFormat="1" ht="20.25">
      <c r="A1709" s="257"/>
      <c r="B1709" s="232" t="str">
        <f>IF(LEN(A1709)=0,"",INDEX('Smelter Reference List'!$A:$A,MATCH($A1709,'Smelter Reference List'!$E:$E,0)))</f>
        <v/>
      </c>
      <c r="C1709" s="297" t="str">
        <f>IF(LEN(A1709)=0,"",INDEX('Smelter Reference List'!$C:$C,MATCH($A1709,'Smelter Reference List'!$E:$E,0)))</f>
        <v/>
      </c>
      <c r="D1709" s="161" t="str">
        <f ca="1">IF(ISERROR($S1709),"",OFFSET('Smelter Reference List'!$C$4,$S1709-4,0)&amp;"")</f>
        <v/>
      </c>
      <c r="E1709" s="161" t="str">
        <f ca="1">IF(ISERROR($S1709),"",OFFSET('Smelter Reference List'!$D$4,$S1709-4,0)&amp;"")</f>
        <v/>
      </c>
      <c r="F1709" s="161" t="str">
        <f ca="1">IF(ISERROR($S1709),"",OFFSET('Smelter Reference List'!$E$4,$S1709-4,0))</f>
        <v/>
      </c>
      <c r="G1709" s="161" t="str">
        <f ca="1">IF(C1709=$U$4,"Enter smelter details", IF(ISERROR($S1709),"",OFFSET('Smelter Reference List'!$F$4,$S1709-4,0)))</f>
        <v/>
      </c>
      <c r="H1709" s="247" t="str">
        <f ca="1">IF(ISERROR($S1709),"",OFFSET('Smelter Reference List'!$G$4,$S1709-4,0))</f>
        <v/>
      </c>
      <c r="I1709" s="248" t="str">
        <f ca="1">IF(ISERROR($S1709),"",OFFSET('Smelter Reference List'!$H$4,$S1709-4,0))</f>
        <v/>
      </c>
      <c r="J1709" s="248" t="str">
        <f ca="1">IF(ISERROR($S1709),"",OFFSET('Smelter Reference List'!$I$4,$S1709-4,0))</f>
        <v/>
      </c>
      <c r="K1709" s="245"/>
      <c r="L1709" s="245"/>
      <c r="M1709" s="245"/>
      <c r="N1709" s="245"/>
      <c r="O1709" s="245"/>
      <c r="P1709" s="245"/>
      <c r="Q1709" s="246"/>
      <c r="R1709" s="233"/>
      <c r="S1709" s="234" t="e">
        <f>IF(C1709="",NA(),MATCH($B1709&amp;$C1709,'Smelter Reference List'!$J:$J,0))</f>
        <v>#N/A</v>
      </c>
      <c r="T1709" s="235"/>
      <c r="U1709" s="235">
        <f t="shared" ca="1" si="54"/>
        <v>0</v>
      </c>
      <c r="V1709" s="235"/>
      <c r="W1709" s="235"/>
      <c r="Y1709" s="228" t="str">
        <f t="shared" si="55"/>
        <v/>
      </c>
    </row>
    <row r="1710" spans="1:25" s="228" customFormat="1" ht="20.25">
      <c r="A1710" s="257"/>
      <c r="B1710" s="232" t="str">
        <f>IF(LEN(A1710)=0,"",INDEX('Smelter Reference List'!$A:$A,MATCH($A1710,'Smelter Reference List'!$E:$E,0)))</f>
        <v/>
      </c>
      <c r="C1710" s="297" t="str">
        <f>IF(LEN(A1710)=0,"",INDEX('Smelter Reference List'!$C:$C,MATCH($A1710,'Smelter Reference List'!$E:$E,0)))</f>
        <v/>
      </c>
      <c r="D1710" s="161" t="str">
        <f ca="1">IF(ISERROR($S1710),"",OFFSET('Smelter Reference List'!$C$4,$S1710-4,0)&amp;"")</f>
        <v/>
      </c>
      <c r="E1710" s="161" t="str">
        <f ca="1">IF(ISERROR($S1710),"",OFFSET('Smelter Reference List'!$D$4,$S1710-4,0)&amp;"")</f>
        <v/>
      </c>
      <c r="F1710" s="161" t="str">
        <f ca="1">IF(ISERROR($S1710),"",OFFSET('Smelter Reference List'!$E$4,$S1710-4,0))</f>
        <v/>
      </c>
      <c r="G1710" s="161" t="str">
        <f ca="1">IF(C1710=$U$4,"Enter smelter details", IF(ISERROR($S1710),"",OFFSET('Smelter Reference List'!$F$4,$S1710-4,0)))</f>
        <v/>
      </c>
      <c r="H1710" s="247" t="str">
        <f ca="1">IF(ISERROR($S1710),"",OFFSET('Smelter Reference List'!$G$4,$S1710-4,0))</f>
        <v/>
      </c>
      <c r="I1710" s="248" t="str">
        <f ca="1">IF(ISERROR($S1710),"",OFFSET('Smelter Reference List'!$H$4,$S1710-4,0))</f>
        <v/>
      </c>
      <c r="J1710" s="248" t="str">
        <f ca="1">IF(ISERROR($S1710),"",OFFSET('Smelter Reference List'!$I$4,$S1710-4,0))</f>
        <v/>
      </c>
      <c r="K1710" s="245"/>
      <c r="L1710" s="245"/>
      <c r="M1710" s="245"/>
      <c r="N1710" s="245"/>
      <c r="O1710" s="245"/>
      <c r="P1710" s="245"/>
      <c r="Q1710" s="246"/>
      <c r="R1710" s="233"/>
      <c r="S1710" s="234" t="e">
        <f>IF(C1710="",NA(),MATCH($B1710&amp;$C1710,'Smelter Reference List'!$J:$J,0))</f>
        <v>#N/A</v>
      </c>
      <c r="T1710" s="235"/>
      <c r="U1710" s="235">
        <f t="shared" ca="1" si="54"/>
        <v>0</v>
      </c>
      <c r="V1710" s="235"/>
      <c r="W1710" s="235"/>
      <c r="Y1710" s="228" t="str">
        <f t="shared" si="55"/>
        <v/>
      </c>
    </row>
    <row r="1711" spans="1:25" s="228" customFormat="1" ht="20.25">
      <c r="A1711" s="257"/>
      <c r="B1711" s="232" t="str">
        <f>IF(LEN(A1711)=0,"",INDEX('Smelter Reference List'!$A:$A,MATCH($A1711,'Smelter Reference List'!$E:$E,0)))</f>
        <v/>
      </c>
      <c r="C1711" s="297" t="str">
        <f>IF(LEN(A1711)=0,"",INDEX('Smelter Reference List'!$C:$C,MATCH($A1711,'Smelter Reference List'!$E:$E,0)))</f>
        <v/>
      </c>
      <c r="D1711" s="161" t="str">
        <f ca="1">IF(ISERROR($S1711),"",OFFSET('Smelter Reference List'!$C$4,$S1711-4,0)&amp;"")</f>
        <v/>
      </c>
      <c r="E1711" s="161" t="str">
        <f ca="1">IF(ISERROR($S1711),"",OFFSET('Smelter Reference List'!$D$4,$S1711-4,0)&amp;"")</f>
        <v/>
      </c>
      <c r="F1711" s="161" t="str">
        <f ca="1">IF(ISERROR($S1711),"",OFFSET('Smelter Reference List'!$E$4,$S1711-4,0))</f>
        <v/>
      </c>
      <c r="G1711" s="161" t="str">
        <f ca="1">IF(C1711=$U$4,"Enter smelter details", IF(ISERROR($S1711),"",OFFSET('Smelter Reference List'!$F$4,$S1711-4,0)))</f>
        <v/>
      </c>
      <c r="H1711" s="247" t="str">
        <f ca="1">IF(ISERROR($S1711),"",OFFSET('Smelter Reference List'!$G$4,$S1711-4,0))</f>
        <v/>
      </c>
      <c r="I1711" s="248" t="str">
        <f ca="1">IF(ISERROR($S1711),"",OFFSET('Smelter Reference List'!$H$4,$S1711-4,0))</f>
        <v/>
      </c>
      <c r="J1711" s="248" t="str">
        <f ca="1">IF(ISERROR($S1711),"",OFFSET('Smelter Reference List'!$I$4,$S1711-4,0))</f>
        <v/>
      </c>
      <c r="K1711" s="245"/>
      <c r="L1711" s="245"/>
      <c r="M1711" s="245"/>
      <c r="N1711" s="245"/>
      <c r="O1711" s="245"/>
      <c r="P1711" s="245"/>
      <c r="Q1711" s="246"/>
      <c r="R1711" s="233"/>
      <c r="S1711" s="234" t="e">
        <f>IF(C1711="",NA(),MATCH($B1711&amp;$C1711,'Smelter Reference List'!$J:$J,0))</f>
        <v>#N/A</v>
      </c>
      <c r="T1711" s="235"/>
      <c r="U1711" s="235">
        <f t="shared" ca="1" si="54"/>
        <v>0</v>
      </c>
      <c r="V1711" s="235"/>
      <c r="W1711" s="235"/>
      <c r="Y1711" s="228" t="str">
        <f t="shared" si="55"/>
        <v/>
      </c>
    </row>
    <row r="1712" spans="1:25" s="228" customFormat="1" ht="20.25">
      <c r="A1712" s="257"/>
      <c r="B1712" s="232" t="str">
        <f>IF(LEN(A1712)=0,"",INDEX('Smelter Reference List'!$A:$A,MATCH($A1712,'Smelter Reference List'!$E:$E,0)))</f>
        <v/>
      </c>
      <c r="C1712" s="297" t="str">
        <f>IF(LEN(A1712)=0,"",INDEX('Smelter Reference List'!$C:$C,MATCH($A1712,'Smelter Reference List'!$E:$E,0)))</f>
        <v/>
      </c>
      <c r="D1712" s="161" t="str">
        <f ca="1">IF(ISERROR($S1712),"",OFFSET('Smelter Reference List'!$C$4,$S1712-4,0)&amp;"")</f>
        <v/>
      </c>
      <c r="E1712" s="161" t="str">
        <f ca="1">IF(ISERROR($S1712),"",OFFSET('Smelter Reference List'!$D$4,$S1712-4,0)&amp;"")</f>
        <v/>
      </c>
      <c r="F1712" s="161" t="str">
        <f ca="1">IF(ISERROR($S1712),"",OFFSET('Smelter Reference List'!$E$4,$S1712-4,0))</f>
        <v/>
      </c>
      <c r="G1712" s="161" t="str">
        <f ca="1">IF(C1712=$U$4,"Enter smelter details", IF(ISERROR($S1712),"",OFFSET('Smelter Reference List'!$F$4,$S1712-4,0)))</f>
        <v/>
      </c>
      <c r="H1712" s="247" t="str">
        <f ca="1">IF(ISERROR($S1712),"",OFFSET('Smelter Reference List'!$G$4,$S1712-4,0))</f>
        <v/>
      </c>
      <c r="I1712" s="248" t="str">
        <f ca="1">IF(ISERROR($S1712),"",OFFSET('Smelter Reference List'!$H$4,$S1712-4,0))</f>
        <v/>
      </c>
      <c r="J1712" s="248" t="str">
        <f ca="1">IF(ISERROR($S1712),"",OFFSET('Smelter Reference List'!$I$4,$S1712-4,0))</f>
        <v/>
      </c>
      <c r="K1712" s="245"/>
      <c r="L1712" s="245"/>
      <c r="M1712" s="245"/>
      <c r="N1712" s="245"/>
      <c r="O1712" s="245"/>
      <c r="P1712" s="245"/>
      <c r="Q1712" s="246"/>
      <c r="R1712" s="233"/>
      <c r="S1712" s="234" t="e">
        <f>IF(C1712="",NA(),MATCH($B1712&amp;$C1712,'Smelter Reference List'!$J:$J,0))</f>
        <v>#N/A</v>
      </c>
      <c r="T1712" s="235"/>
      <c r="U1712" s="235">
        <f t="shared" ca="1" si="54"/>
        <v>0</v>
      </c>
      <c r="V1712" s="235"/>
      <c r="W1712" s="235"/>
      <c r="Y1712" s="228" t="str">
        <f t="shared" si="55"/>
        <v/>
      </c>
    </row>
    <row r="1713" spans="1:25" s="228" customFormat="1" ht="20.25">
      <c r="A1713" s="257"/>
      <c r="B1713" s="232" t="str">
        <f>IF(LEN(A1713)=0,"",INDEX('Smelter Reference List'!$A:$A,MATCH($A1713,'Smelter Reference List'!$E:$E,0)))</f>
        <v/>
      </c>
      <c r="C1713" s="297" t="str">
        <f>IF(LEN(A1713)=0,"",INDEX('Smelter Reference List'!$C:$C,MATCH($A1713,'Smelter Reference List'!$E:$E,0)))</f>
        <v/>
      </c>
      <c r="D1713" s="161" t="str">
        <f ca="1">IF(ISERROR($S1713),"",OFFSET('Smelter Reference List'!$C$4,$S1713-4,0)&amp;"")</f>
        <v/>
      </c>
      <c r="E1713" s="161" t="str">
        <f ca="1">IF(ISERROR($S1713),"",OFFSET('Smelter Reference List'!$D$4,$S1713-4,0)&amp;"")</f>
        <v/>
      </c>
      <c r="F1713" s="161" t="str">
        <f ca="1">IF(ISERROR($S1713),"",OFFSET('Smelter Reference List'!$E$4,$S1713-4,0))</f>
        <v/>
      </c>
      <c r="G1713" s="161" t="str">
        <f ca="1">IF(C1713=$U$4,"Enter smelter details", IF(ISERROR($S1713),"",OFFSET('Smelter Reference List'!$F$4,$S1713-4,0)))</f>
        <v/>
      </c>
      <c r="H1713" s="247" t="str">
        <f ca="1">IF(ISERROR($S1713),"",OFFSET('Smelter Reference List'!$G$4,$S1713-4,0))</f>
        <v/>
      </c>
      <c r="I1713" s="248" t="str">
        <f ca="1">IF(ISERROR($S1713),"",OFFSET('Smelter Reference List'!$H$4,$S1713-4,0))</f>
        <v/>
      </c>
      <c r="J1713" s="248" t="str">
        <f ca="1">IF(ISERROR($S1713),"",OFFSET('Smelter Reference List'!$I$4,$S1713-4,0))</f>
        <v/>
      </c>
      <c r="K1713" s="245"/>
      <c r="L1713" s="245"/>
      <c r="M1713" s="245"/>
      <c r="N1713" s="245"/>
      <c r="O1713" s="245"/>
      <c r="P1713" s="245"/>
      <c r="Q1713" s="246"/>
      <c r="R1713" s="233"/>
      <c r="S1713" s="234" t="e">
        <f>IF(C1713="",NA(),MATCH($B1713&amp;$C1713,'Smelter Reference List'!$J:$J,0))</f>
        <v>#N/A</v>
      </c>
      <c r="T1713" s="235"/>
      <c r="U1713" s="235">
        <f t="shared" ca="1" si="54"/>
        <v>0</v>
      </c>
      <c r="V1713" s="235"/>
      <c r="W1713" s="235"/>
      <c r="Y1713" s="228" t="str">
        <f t="shared" si="55"/>
        <v/>
      </c>
    </row>
    <row r="1714" spans="1:25" s="228" customFormat="1" ht="20.25">
      <c r="A1714" s="257"/>
      <c r="B1714" s="232" t="str">
        <f>IF(LEN(A1714)=0,"",INDEX('Smelter Reference List'!$A:$A,MATCH($A1714,'Smelter Reference List'!$E:$E,0)))</f>
        <v/>
      </c>
      <c r="C1714" s="297" t="str">
        <f>IF(LEN(A1714)=0,"",INDEX('Smelter Reference List'!$C:$C,MATCH($A1714,'Smelter Reference List'!$E:$E,0)))</f>
        <v/>
      </c>
      <c r="D1714" s="161" t="str">
        <f ca="1">IF(ISERROR($S1714),"",OFFSET('Smelter Reference List'!$C$4,$S1714-4,0)&amp;"")</f>
        <v/>
      </c>
      <c r="E1714" s="161" t="str">
        <f ca="1">IF(ISERROR($S1714),"",OFFSET('Smelter Reference List'!$D$4,$S1714-4,0)&amp;"")</f>
        <v/>
      </c>
      <c r="F1714" s="161" t="str">
        <f ca="1">IF(ISERROR($S1714),"",OFFSET('Smelter Reference List'!$E$4,$S1714-4,0))</f>
        <v/>
      </c>
      <c r="G1714" s="161" t="str">
        <f ca="1">IF(C1714=$U$4,"Enter smelter details", IF(ISERROR($S1714),"",OFFSET('Smelter Reference List'!$F$4,$S1714-4,0)))</f>
        <v/>
      </c>
      <c r="H1714" s="247" t="str">
        <f ca="1">IF(ISERROR($S1714),"",OFFSET('Smelter Reference List'!$G$4,$S1714-4,0))</f>
        <v/>
      </c>
      <c r="I1714" s="248" t="str">
        <f ca="1">IF(ISERROR($S1714),"",OFFSET('Smelter Reference List'!$H$4,$S1714-4,0))</f>
        <v/>
      </c>
      <c r="J1714" s="248" t="str">
        <f ca="1">IF(ISERROR($S1714),"",OFFSET('Smelter Reference List'!$I$4,$S1714-4,0))</f>
        <v/>
      </c>
      <c r="K1714" s="245"/>
      <c r="L1714" s="245"/>
      <c r="M1714" s="245"/>
      <c r="N1714" s="245"/>
      <c r="O1714" s="245"/>
      <c r="P1714" s="245"/>
      <c r="Q1714" s="246"/>
      <c r="R1714" s="233"/>
      <c r="S1714" s="234" t="e">
        <f>IF(C1714="",NA(),MATCH($B1714&amp;$C1714,'Smelter Reference List'!$J:$J,0))</f>
        <v>#N/A</v>
      </c>
      <c r="T1714" s="235"/>
      <c r="U1714" s="235">
        <f t="shared" ca="1" si="54"/>
        <v>0</v>
      </c>
      <c r="V1714" s="235"/>
      <c r="W1714" s="235"/>
      <c r="Y1714" s="228" t="str">
        <f t="shared" si="55"/>
        <v/>
      </c>
    </row>
    <row r="1715" spans="1:25" s="228" customFormat="1" ht="20.25">
      <c r="A1715" s="257"/>
      <c r="B1715" s="232" t="str">
        <f>IF(LEN(A1715)=0,"",INDEX('Smelter Reference List'!$A:$A,MATCH($A1715,'Smelter Reference List'!$E:$E,0)))</f>
        <v/>
      </c>
      <c r="C1715" s="297" t="str">
        <f>IF(LEN(A1715)=0,"",INDEX('Smelter Reference List'!$C:$C,MATCH($A1715,'Smelter Reference List'!$E:$E,0)))</f>
        <v/>
      </c>
      <c r="D1715" s="161" t="str">
        <f ca="1">IF(ISERROR($S1715),"",OFFSET('Smelter Reference List'!$C$4,$S1715-4,0)&amp;"")</f>
        <v/>
      </c>
      <c r="E1715" s="161" t="str">
        <f ca="1">IF(ISERROR($S1715),"",OFFSET('Smelter Reference List'!$D$4,$S1715-4,0)&amp;"")</f>
        <v/>
      </c>
      <c r="F1715" s="161" t="str">
        <f ca="1">IF(ISERROR($S1715),"",OFFSET('Smelter Reference List'!$E$4,$S1715-4,0))</f>
        <v/>
      </c>
      <c r="G1715" s="161" t="str">
        <f ca="1">IF(C1715=$U$4,"Enter smelter details", IF(ISERROR($S1715),"",OFFSET('Smelter Reference List'!$F$4,$S1715-4,0)))</f>
        <v/>
      </c>
      <c r="H1715" s="247" t="str">
        <f ca="1">IF(ISERROR($S1715),"",OFFSET('Smelter Reference List'!$G$4,$S1715-4,0))</f>
        <v/>
      </c>
      <c r="I1715" s="248" t="str">
        <f ca="1">IF(ISERROR($S1715),"",OFFSET('Smelter Reference List'!$H$4,$S1715-4,0))</f>
        <v/>
      </c>
      <c r="J1715" s="248" t="str">
        <f ca="1">IF(ISERROR($S1715),"",OFFSET('Smelter Reference List'!$I$4,$S1715-4,0))</f>
        <v/>
      </c>
      <c r="K1715" s="245"/>
      <c r="L1715" s="245"/>
      <c r="M1715" s="245"/>
      <c r="N1715" s="245"/>
      <c r="O1715" s="245"/>
      <c r="P1715" s="245"/>
      <c r="Q1715" s="246"/>
      <c r="R1715" s="233"/>
      <c r="S1715" s="234" t="e">
        <f>IF(C1715="",NA(),MATCH($B1715&amp;$C1715,'Smelter Reference List'!$J:$J,0))</f>
        <v>#N/A</v>
      </c>
      <c r="T1715" s="235"/>
      <c r="U1715" s="235">
        <f t="shared" ca="1" si="54"/>
        <v>0</v>
      </c>
      <c r="V1715" s="235"/>
      <c r="W1715" s="235"/>
      <c r="Y1715" s="228" t="str">
        <f t="shared" si="55"/>
        <v/>
      </c>
    </row>
    <row r="1716" spans="1:25" s="228" customFormat="1" ht="20.25">
      <c r="A1716" s="257"/>
      <c r="B1716" s="232" t="str">
        <f>IF(LEN(A1716)=0,"",INDEX('Smelter Reference List'!$A:$A,MATCH($A1716,'Smelter Reference List'!$E:$E,0)))</f>
        <v/>
      </c>
      <c r="C1716" s="297" t="str">
        <f>IF(LEN(A1716)=0,"",INDEX('Smelter Reference List'!$C:$C,MATCH($A1716,'Smelter Reference List'!$E:$E,0)))</f>
        <v/>
      </c>
      <c r="D1716" s="161" t="str">
        <f ca="1">IF(ISERROR($S1716),"",OFFSET('Smelter Reference List'!$C$4,$S1716-4,0)&amp;"")</f>
        <v/>
      </c>
      <c r="E1716" s="161" t="str">
        <f ca="1">IF(ISERROR($S1716),"",OFFSET('Smelter Reference List'!$D$4,$S1716-4,0)&amp;"")</f>
        <v/>
      </c>
      <c r="F1716" s="161" t="str">
        <f ca="1">IF(ISERROR($S1716),"",OFFSET('Smelter Reference List'!$E$4,$S1716-4,0))</f>
        <v/>
      </c>
      <c r="G1716" s="161" t="str">
        <f ca="1">IF(C1716=$U$4,"Enter smelter details", IF(ISERROR($S1716),"",OFFSET('Smelter Reference List'!$F$4,$S1716-4,0)))</f>
        <v/>
      </c>
      <c r="H1716" s="247" t="str">
        <f ca="1">IF(ISERROR($S1716),"",OFFSET('Smelter Reference List'!$G$4,$S1716-4,0))</f>
        <v/>
      </c>
      <c r="I1716" s="248" t="str">
        <f ca="1">IF(ISERROR($S1716),"",OFFSET('Smelter Reference List'!$H$4,$S1716-4,0))</f>
        <v/>
      </c>
      <c r="J1716" s="248" t="str">
        <f ca="1">IF(ISERROR($S1716),"",OFFSET('Smelter Reference List'!$I$4,$S1716-4,0))</f>
        <v/>
      </c>
      <c r="K1716" s="245"/>
      <c r="L1716" s="245"/>
      <c r="M1716" s="245"/>
      <c r="N1716" s="245"/>
      <c r="O1716" s="245"/>
      <c r="P1716" s="245"/>
      <c r="Q1716" s="246"/>
      <c r="R1716" s="233"/>
      <c r="S1716" s="234" t="e">
        <f>IF(C1716="",NA(),MATCH($B1716&amp;$C1716,'Smelter Reference List'!$J:$J,0))</f>
        <v>#N/A</v>
      </c>
      <c r="T1716" s="235"/>
      <c r="U1716" s="235">
        <f t="shared" ca="1" si="54"/>
        <v>0</v>
      </c>
      <c r="V1716" s="235"/>
      <c r="W1716" s="235"/>
      <c r="Y1716" s="228" t="str">
        <f t="shared" si="55"/>
        <v/>
      </c>
    </row>
    <row r="1717" spans="1:25" s="228" customFormat="1" ht="20.25">
      <c r="A1717" s="257"/>
      <c r="B1717" s="232" t="str">
        <f>IF(LEN(A1717)=0,"",INDEX('Smelter Reference List'!$A:$A,MATCH($A1717,'Smelter Reference List'!$E:$E,0)))</f>
        <v/>
      </c>
      <c r="C1717" s="297" t="str">
        <f>IF(LEN(A1717)=0,"",INDEX('Smelter Reference List'!$C:$C,MATCH($A1717,'Smelter Reference List'!$E:$E,0)))</f>
        <v/>
      </c>
      <c r="D1717" s="161" t="str">
        <f ca="1">IF(ISERROR($S1717),"",OFFSET('Smelter Reference List'!$C$4,$S1717-4,0)&amp;"")</f>
        <v/>
      </c>
      <c r="E1717" s="161" t="str">
        <f ca="1">IF(ISERROR($S1717),"",OFFSET('Smelter Reference List'!$D$4,$S1717-4,0)&amp;"")</f>
        <v/>
      </c>
      <c r="F1717" s="161" t="str">
        <f ca="1">IF(ISERROR($S1717),"",OFFSET('Smelter Reference List'!$E$4,$S1717-4,0))</f>
        <v/>
      </c>
      <c r="G1717" s="161" t="str">
        <f ca="1">IF(C1717=$U$4,"Enter smelter details", IF(ISERROR($S1717),"",OFFSET('Smelter Reference List'!$F$4,$S1717-4,0)))</f>
        <v/>
      </c>
      <c r="H1717" s="247" t="str">
        <f ca="1">IF(ISERROR($S1717),"",OFFSET('Smelter Reference List'!$G$4,$S1717-4,0))</f>
        <v/>
      </c>
      <c r="I1717" s="248" t="str">
        <f ca="1">IF(ISERROR($S1717),"",OFFSET('Smelter Reference List'!$H$4,$S1717-4,0))</f>
        <v/>
      </c>
      <c r="J1717" s="248" t="str">
        <f ca="1">IF(ISERROR($S1717),"",OFFSET('Smelter Reference List'!$I$4,$S1717-4,0))</f>
        <v/>
      </c>
      <c r="K1717" s="245"/>
      <c r="L1717" s="245"/>
      <c r="M1717" s="245"/>
      <c r="N1717" s="245"/>
      <c r="O1717" s="245"/>
      <c r="P1717" s="245"/>
      <c r="Q1717" s="246"/>
      <c r="R1717" s="233"/>
      <c r="S1717" s="234" t="e">
        <f>IF(C1717="",NA(),MATCH($B1717&amp;$C1717,'Smelter Reference List'!$J:$J,0))</f>
        <v>#N/A</v>
      </c>
      <c r="T1717" s="235"/>
      <c r="U1717" s="235">
        <f t="shared" ca="1" si="54"/>
        <v>0</v>
      </c>
      <c r="V1717" s="235"/>
      <c r="W1717" s="235"/>
      <c r="Y1717" s="228" t="str">
        <f t="shared" si="55"/>
        <v/>
      </c>
    </row>
    <row r="1718" spans="1:25" s="228" customFormat="1" ht="20.25">
      <c r="A1718" s="257"/>
      <c r="B1718" s="232" t="str">
        <f>IF(LEN(A1718)=0,"",INDEX('Smelter Reference List'!$A:$A,MATCH($A1718,'Smelter Reference List'!$E:$E,0)))</f>
        <v/>
      </c>
      <c r="C1718" s="297" t="str">
        <f>IF(LEN(A1718)=0,"",INDEX('Smelter Reference List'!$C:$C,MATCH($A1718,'Smelter Reference List'!$E:$E,0)))</f>
        <v/>
      </c>
      <c r="D1718" s="161" t="str">
        <f ca="1">IF(ISERROR($S1718),"",OFFSET('Smelter Reference List'!$C$4,$S1718-4,0)&amp;"")</f>
        <v/>
      </c>
      <c r="E1718" s="161" t="str">
        <f ca="1">IF(ISERROR($S1718),"",OFFSET('Smelter Reference List'!$D$4,$S1718-4,0)&amp;"")</f>
        <v/>
      </c>
      <c r="F1718" s="161" t="str">
        <f ca="1">IF(ISERROR($S1718),"",OFFSET('Smelter Reference List'!$E$4,$S1718-4,0))</f>
        <v/>
      </c>
      <c r="G1718" s="161" t="str">
        <f ca="1">IF(C1718=$U$4,"Enter smelter details", IF(ISERROR($S1718),"",OFFSET('Smelter Reference List'!$F$4,$S1718-4,0)))</f>
        <v/>
      </c>
      <c r="H1718" s="247" t="str">
        <f ca="1">IF(ISERROR($S1718),"",OFFSET('Smelter Reference List'!$G$4,$S1718-4,0))</f>
        <v/>
      </c>
      <c r="I1718" s="248" t="str">
        <f ca="1">IF(ISERROR($S1718),"",OFFSET('Smelter Reference List'!$H$4,$S1718-4,0))</f>
        <v/>
      </c>
      <c r="J1718" s="248" t="str">
        <f ca="1">IF(ISERROR($S1718),"",OFFSET('Smelter Reference List'!$I$4,$S1718-4,0))</f>
        <v/>
      </c>
      <c r="K1718" s="245"/>
      <c r="L1718" s="245"/>
      <c r="M1718" s="245"/>
      <c r="N1718" s="245"/>
      <c r="O1718" s="245"/>
      <c r="P1718" s="245"/>
      <c r="Q1718" s="246"/>
      <c r="R1718" s="233"/>
      <c r="S1718" s="234" t="e">
        <f>IF(C1718="",NA(),MATCH($B1718&amp;$C1718,'Smelter Reference List'!$J:$J,0))</f>
        <v>#N/A</v>
      </c>
      <c r="T1718" s="235"/>
      <c r="U1718" s="235">
        <f t="shared" ca="1" si="54"/>
        <v>0</v>
      </c>
      <c r="V1718" s="235"/>
      <c r="W1718" s="235"/>
      <c r="Y1718" s="228" t="str">
        <f t="shared" si="55"/>
        <v/>
      </c>
    </row>
    <row r="1719" spans="1:25" s="228" customFormat="1" ht="20.25">
      <c r="A1719" s="257"/>
      <c r="B1719" s="232" t="str">
        <f>IF(LEN(A1719)=0,"",INDEX('Smelter Reference List'!$A:$A,MATCH($A1719,'Smelter Reference List'!$E:$E,0)))</f>
        <v/>
      </c>
      <c r="C1719" s="297" t="str">
        <f>IF(LEN(A1719)=0,"",INDEX('Smelter Reference List'!$C:$C,MATCH($A1719,'Smelter Reference List'!$E:$E,0)))</f>
        <v/>
      </c>
      <c r="D1719" s="161" t="str">
        <f ca="1">IF(ISERROR($S1719),"",OFFSET('Smelter Reference List'!$C$4,$S1719-4,0)&amp;"")</f>
        <v/>
      </c>
      <c r="E1719" s="161" t="str">
        <f ca="1">IF(ISERROR($S1719),"",OFFSET('Smelter Reference List'!$D$4,$S1719-4,0)&amp;"")</f>
        <v/>
      </c>
      <c r="F1719" s="161" t="str">
        <f ca="1">IF(ISERROR($S1719),"",OFFSET('Smelter Reference List'!$E$4,$S1719-4,0))</f>
        <v/>
      </c>
      <c r="G1719" s="161" t="str">
        <f ca="1">IF(C1719=$U$4,"Enter smelter details", IF(ISERROR($S1719),"",OFFSET('Smelter Reference List'!$F$4,$S1719-4,0)))</f>
        <v/>
      </c>
      <c r="H1719" s="247" t="str">
        <f ca="1">IF(ISERROR($S1719),"",OFFSET('Smelter Reference List'!$G$4,$S1719-4,0))</f>
        <v/>
      </c>
      <c r="I1719" s="248" t="str">
        <f ca="1">IF(ISERROR($S1719),"",OFFSET('Smelter Reference List'!$H$4,$S1719-4,0))</f>
        <v/>
      </c>
      <c r="J1719" s="248" t="str">
        <f ca="1">IF(ISERROR($S1719),"",OFFSET('Smelter Reference List'!$I$4,$S1719-4,0))</f>
        <v/>
      </c>
      <c r="K1719" s="245"/>
      <c r="L1719" s="245"/>
      <c r="M1719" s="245"/>
      <c r="N1719" s="245"/>
      <c r="O1719" s="245"/>
      <c r="P1719" s="245"/>
      <c r="Q1719" s="246"/>
      <c r="R1719" s="233"/>
      <c r="S1719" s="234" t="e">
        <f>IF(C1719="",NA(),MATCH($B1719&amp;$C1719,'Smelter Reference List'!$J:$J,0))</f>
        <v>#N/A</v>
      </c>
      <c r="T1719" s="235"/>
      <c r="U1719" s="235">
        <f t="shared" ca="1" si="54"/>
        <v>0</v>
      </c>
      <c r="V1719" s="235"/>
      <c r="W1719" s="235"/>
      <c r="Y1719" s="228" t="str">
        <f t="shared" si="55"/>
        <v/>
      </c>
    </row>
    <row r="1720" spans="1:25" s="228" customFormat="1" ht="20.25">
      <c r="A1720" s="257"/>
      <c r="B1720" s="232" t="str">
        <f>IF(LEN(A1720)=0,"",INDEX('Smelter Reference List'!$A:$A,MATCH($A1720,'Smelter Reference List'!$E:$E,0)))</f>
        <v/>
      </c>
      <c r="C1720" s="297" t="str">
        <f>IF(LEN(A1720)=0,"",INDEX('Smelter Reference List'!$C:$C,MATCH($A1720,'Smelter Reference List'!$E:$E,0)))</f>
        <v/>
      </c>
      <c r="D1720" s="161" t="str">
        <f ca="1">IF(ISERROR($S1720),"",OFFSET('Smelter Reference List'!$C$4,$S1720-4,0)&amp;"")</f>
        <v/>
      </c>
      <c r="E1720" s="161" t="str">
        <f ca="1">IF(ISERROR($S1720),"",OFFSET('Smelter Reference List'!$D$4,$S1720-4,0)&amp;"")</f>
        <v/>
      </c>
      <c r="F1720" s="161" t="str">
        <f ca="1">IF(ISERROR($S1720),"",OFFSET('Smelter Reference List'!$E$4,$S1720-4,0))</f>
        <v/>
      </c>
      <c r="G1720" s="161" t="str">
        <f ca="1">IF(C1720=$U$4,"Enter smelter details", IF(ISERROR($S1720),"",OFFSET('Smelter Reference List'!$F$4,$S1720-4,0)))</f>
        <v/>
      </c>
      <c r="H1720" s="247" t="str">
        <f ca="1">IF(ISERROR($S1720),"",OFFSET('Smelter Reference List'!$G$4,$S1720-4,0))</f>
        <v/>
      </c>
      <c r="I1720" s="248" t="str">
        <f ca="1">IF(ISERROR($S1720),"",OFFSET('Smelter Reference List'!$H$4,$S1720-4,0))</f>
        <v/>
      </c>
      <c r="J1720" s="248" t="str">
        <f ca="1">IF(ISERROR($S1720),"",OFFSET('Smelter Reference List'!$I$4,$S1720-4,0))</f>
        <v/>
      </c>
      <c r="K1720" s="245"/>
      <c r="L1720" s="245"/>
      <c r="M1720" s="245"/>
      <c r="N1720" s="245"/>
      <c r="O1720" s="245"/>
      <c r="P1720" s="245"/>
      <c r="Q1720" s="246"/>
      <c r="R1720" s="233"/>
      <c r="S1720" s="234" t="e">
        <f>IF(C1720="",NA(),MATCH($B1720&amp;$C1720,'Smelter Reference List'!$J:$J,0))</f>
        <v>#N/A</v>
      </c>
      <c r="T1720" s="235"/>
      <c r="U1720" s="235">
        <f t="shared" ca="1" si="54"/>
        <v>0</v>
      </c>
      <c r="V1720" s="235"/>
      <c r="W1720" s="235"/>
      <c r="Y1720" s="228" t="str">
        <f t="shared" si="55"/>
        <v/>
      </c>
    </row>
    <row r="1721" spans="1:25" s="228" customFormat="1" ht="20.25">
      <c r="A1721" s="257"/>
      <c r="B1721" s="232" t="str">
        <f>IF(LEN(A1721)=0,"",INDEX('Smelter Reference List'!$A:$A,MATCH($A1721,'Smelter Reference List'!$E:$E,0)))</f>
        <v/>
      </c>
      <c r="C1721" s="297" t="str">
        <f>IF(LEN(A1721)=0,"",INDEX('Smelter Reference List'!$C:$C,MATCH($A1721,'Smelter Reference List'!$E:$E,0)))</f>
        <v/>
      </c>
      <c r="D1721" s="161" t="str">
        <f ca="1">IF(ISERROR($S1721),"",OFFSET('Smelter Reference List'!$C$4,$S1721-4,0)&amp;"")</f>
        <v/>
      </c>
      <c r="E1721" s="161" t="str">
        <f ca="1">IF(ISERROR($S1721),"",OFFSET('Smelter Reference List'!$D$4,$S1721-4,0)&amp;"")</f>
        <v/>
      </c>
      <c r="F1721" s="161" t="str">
        <f ca="1">IF(ISERROR($S1721),"",OFFSET('Smelter Reference List'!$E$4,$S1721-4,0))</f>
        <v/>
      </c>
      <c r="G1721" s="161" t="str">
        <f ca="1">IF(C1721=$U$4,"Enter smelter details", IF(ISERROR($S1721),"",OFFSET('Smelter Reference List'!$F$4,$S1721-4,0)))</f>
        <v/>
      </c>
      <c r="H1721" s="247" t="str">
        <f ca="1">IF(ISERROR($S1721),"",OFFSET('Smelter Reference List'!$G$4,$S1721-4,0))</f>
        <v/>
      </c>
      <c r="I1721" s="248" t="str">
        <f ca="1">IF(ISERROR($S1721),"",OFFSET('Smelter Reference List'!$H$4,$S1721-4,0))</f>
        <v/>
      </c>
      <c r="J1721" s="248" t="str">
        <f ca="1">IF(ISERROR($S1721),"",OFFSET('Smelter Reference List'!$I$4,$S1721-4,0))</f>
        <v/>
      </c>
      <c r="K1721" s="245"/>
      <c r="L1721" s="245"/>
      <c r="M1721" s="245"/>
      <c r="N1721" s="245"/>
      <c r="O1721" s="245"/>
      <c r="P1721" s="245"/>
      <c r="Q1721" s="246"/>
      <c r="R1721" s="233"/>
      <c r="S1721" s="234" t="e">
        <f>IF(C1721="",NA(),MATCH($B1721&amp;$C1721,'Smelter Reference List'!$J:$J,0))</f>
        <v>#N/A</v>
      </c>
      <c r="T1721" s="235"/>
      <c r="U1721" s="235">
        <f t="shared" ca="1" si="54"/>
        <v>0</v>
      </c>
      <c r="V1721" s="235"/>
      <c r="W1721" s="235"/>
      <c r="Y1721" s="228" t="str">
        <f t="shared" si="55"/>
        <v/>
      </c>
    </row>
    <row r="1722" spans="1:25" s="228" customFormat="1" ht="20.25">
      <c r="A1722" s="257"/>
      <c r="B1722" s="232" t="str">
        <f>IF(LEN(A1722)=0,"",INDEX('Smelter Reference List'!$A:$A,MATCH($A1722,'Smelter Reference List'!$E:$E,0)))</f>
        <v/>
      </c>
      <c r="C1722" s="297" t="str">
        <f>IF(LEN(A1722)=0,"",INDEX('Smelter Reference List'!$C:$C,MATCH($A1722,'Smelter Reference List'!$E:$E,0)))</f>
        <v/>
      </c>
      <c r="D1722" s="161" t="str">
        <f ca="1">IF(ISERROR($S1722),"",OFFSET('Smelter Reference List'!$C$4,$S1722-4,0)&amp;"")</f>
        <v/>
      </c>
      <c r="E1722" s="161" t="str">
        <f ca="1">IF(ISERROR($S1722),"",OFFSET('Smelter Reference List'!$D$4,$S1722-4,0)&amp;"")</f>
        <v/>
      </c>
      <c r="F1722" s="161" t="str">
        <f ca="1">IF(ISERROR($S1722),"",OFFSET('Smelter Reference List'!$E$4,$S1722-4,0))</f>
        <v/>
      </c>
      <c r="G1722" s="161" t="str">
        <f ca="1">IF(C1722=$U$4,"Enter smelter details", IF(ISERROR($S1722),"",OFFSET('Smelter Reference List'!$F$4,$S1722-4,0)))</f>
        <v/>
      </c>
      <c r="H1722" s="247" t="str">
        <f ca="1">IF(ISERROR($S1722),"",OFFSET('Smelter Reference List'!$G$4,$S1722-4,0))</f>
        <v/>
      </c>
      <c r="I1722" s="248" t="str">
        <f ca="1">IF(ISERROR($S1722),"",OFFSET('Smelter Reference List'!$H$4,$S1722-4,0))</f>
        <v/>
      </c>
      <c r="J1722" s="248" t="str">
        <f ca="1">IF(ISERROR($S1722),"",OFFSET('Smelter Reference List'!$I$4,$S1722-4,0))</f>
        <v/>
      </c>
      <c r="K1722" s="245"/>
      <c r="L1722" s="245"/>
      <c r="M1722" s="245"/>
      <c r="N1722" s="245"/>
      <c r="O1722" s="245"/>
      <c r="P1722" s="245"/>
      <c r="Q1722" s="246"/>
      <c r="R1722" s="233"/>
      <c r="S1722" s="234" t="e">
        <f>IF(C1722="",NA(),MATCH($B1722&amp;$C1722,'Smelter Reference List'!$J:$J,0))</f>
        <v>#N/A</v>
      </c>
      <c r="T1722" s="235"/>
      <c r="U1722" s="235">
        <f t="shared" ca="1" si="54"/>
        <v>0</v>
      </c>
      <c r="V1722" s="235"/>
      <c r="W1722" s="235"/>
      <c r="Y1722" s="228" t="str">
        <f t="shared" si="55"/>
        <v/>
      </c>
    </row>
    <row r="1723" spans="1:25" s="228" customFormat="1" ht="20.25">
      <c r="A1723" s="257"/>
      <c r="B1723" s="232" t="str">
        <f>IF(LEN(A1723)=0,"",INDEX('Smelter Reference List'!$A:$A,MATCH($A1723,'Smelter Reference List'!$E:$E,0)))</f>
        <v/>
      </c>
      <c r="C1723" s="297" t="str">
        <f>IF(LEN(A1723)=0,"",INDEX('Smelter Reference List'!$C:$C,MATCH($A1723,'Smelter Reference List'!$E:$E,0)))</f>
        <v/>
      </c>
      <c r="D1723" s="161" t="str">
        <f ca="1">IF(ISERROR($S1723),"",OFFSET('Smelter Reference List'!$C$4,$S1723-4,0)&amp;"")</f>
        <v/>
      </c>
      <c r="E1723" s="161" t="str">
        <f ca="1">IF(ISERROR($S1723),"",OFFSET('Smelter Reference List'!$D$4,$S1723-4,0)&amp;"")</f>
        <v/>
      </c>
      <c r="F1723" s="161" t="str">
        <f ca="1">IF(ISERROR($S1723),"",OFFSET('Smelter Reference List'!$E$4,$S1723-4,0))</f>
        <v/>
      </c>
      <c r="G1723" s="161" t="str">
        <f ca="1">IF(C1723=$U$4,"Enter smelter details", IF(ISERROR($S1723),"",OFFSET('Smelter Reference List'!$F$4,$S1723-4,0)))</f>
        <v/>
      </c>
      <c r="H1723" s="247" t="str">
        <f ca="1">IF(ISERROR($S1723),"",OFFSET('Smelter Reference List'!$G$4,$S1723-4,0))</f>
        <v/>
      </c>
      <c r="I1723" s="248" t="str">
        <f ca="1">IF(ISERROR($S1723),"",OFFSET('Smelter Reference List'!$H$4,$S1723-4,0))</f>
        <v/>
      </c>
      <c r="J1723" s="248" t="str">
        <f ca="1">IF(ISERROR($S1723),"",OFFSET('Smelter Reference List'!$I$4,$S1723-4,0))</f>
        <v/>
      </c>
      <c r="K1723" s="245"/>
      <c r="L1723" s="245"/>
      <c r="M1723" s="245"/>
      <c r="N1723" s="245"/>
      <c r="O1723" s="245"/>
      <c r="P1723" s="245"/>
      <c r="Q1723" s="246"/>
      <c r="R1723" s="233"/>
      <c r="S1723" s="234" t="e">
        <f>IF(C1723="",NA(),MATCH($B1723&amp;$C1723,'Smelter Reference List'!$J:$J,0))</f>
        <v>#N/A</v>
      </c>
      <c r="T1723" s="235"/>
      <c r="U1723" s="235">
        <f t="shared" ca="1" si="54"/>
        <v>0</v>
      </c>
      <c r="V1723" s="235"/>
      <c r="W1723" s="235"/>
      <c r="Y1723" s="228" t="str">
        <f t="shared" si="55"/>
        <v/>
      </c>
    </row>
    <row r="1724" spans="1:25" s="228" customFormat="1" ht="20.25">
      <c r="A1724" s="257"/>
      <c r="B1724" s="232" t="str">
        <f>IF(LEN(A1724)=0,"",INDEX('Smelter Reference List'!$A:$A,MATCH($A1724,'Smelter Reference List'!$E:$E,0)))</f>
        <v/>
      </c>
      <c r="C1724" s="297" t="str">
        <f>IF(LEN(A1724)=0,"",INDEX('Smelter Reference List'!$C:$C,MATCH($A1724,'Smelter Reference List'!$E:$E,0)))</f>
        <v/>
      </c>
      <c r="D1724" s="161" t="str">
        <f ca="1">IF(ISERROR($S1724),"",OFFSET('Smelter Reference List'!$C$4,$S1724-4,0)&amp;"")</f>
        <v/>
      </c>
      <c r="E1724" s="161" t="str">
        <f ca="1">IF(ISERROR($S1724),"",OFFSET('Smelter Reference List'!$D$4,$S1724-4,0)&amp;"")</f>
        <v/>
      </c>
      <c r="F1724" s="161" t="str">
        <f ca="1">IF(ISERROR($S1724),"",OFFSET('Smelter Reference List'!$E$4,$S1724-4,0))</f>
        <v/>
      </c>
      <c r="G1724" s="161" t="str">
        <f ca="1">IF(C1724=$U$4,"Enter smelter details", IF(ISERROR($S1724),"",OFFSET('Smelter Reference List'!$F$4,$S1724-4,0)))</f>
        <v/>
      </c>
      <c r="H1724" s="247" t="str">
        <f ca="1">IF(ISERROR($S1724),"",OFFSET('Smelter Reference List'!$G$4,$S1724-4,0))</f>
        <v/>
      </c>
      <c r="I1724" s="248" t="str">
        <f ca="1">IF(ISERROR($S1724),"",OFFSET('Smelter Reference List'!$H$4,$S1724-4,0))</f>
        <v/>
      </c>
      <c r="J1724" s="248" t="str">
        <f ca="1">IF(ISERROR($S1724),"",OFFSET('Smelter Reference List'!$I$4,$S1724-4,0))</f>
        <v/>
      </c>
      <c r="K1724" s="245"/>
      <c r="L1724" s="245"/>
      <c r="M1724" s="245"/>
      <c r="N1724" s="245"/>
      <c r="O1724" s="245"/>
      <c r="P1724" s="245"/>
      <c r="Q1724" s="246"/>
      <c r="R1724" s="233"/>
      <c r="S1724" s="234" t="e">
        <f>IF(C1724="",NA(),MATCH($B1724&amp;$C1724,'Smelter Reference List'!$J:$J,0))</f>
        <v>#N/A</v>
      </c>
      <c r="T1724" s="235"/>
      <c r="U1724" s="235">
        <f t="shared" ca="1" si="54"/>
        <v>0</v>
      </c>
      <c r="V1724" s="235"/>
      <c r="W1724" s="235"/>
      <c r="Y1724" s="228" t="str">
        <f t="shared" si="55"/>
        <v/>
      </c>
    </row>
    <row r="1725" spans="1:25" s="228" customFormat="1" ht="20.25">
      <c r="A1725" s="257"/>
      <c r="B1725" s="232" t="str">
        <f>IF(LEN(A1725)=0,"",INDEX('Smelter Reference List'!$A:$A,MATCH($A1725,'Smelter Reference List'!$E:$E,0)))</f>
        <v/>
      </c>
      <c r="C1725" s="297" t="str">
        <f>IF(LEN(A1725)=0,"",INDEX('Smelter Reference List'!$C:$C,MATCH($A1725,'Smelter Reference List'!$E:$E,0)))</f>
        <v/>
      </c>
      <c r="D1725" s="161" t="str">
        <f ca="1">IF(ISERROR($S1725),"",OFFSET('Smelter Reference List'!$C$4,$S1725-4,0)&amp;"")</f>
        <v/>
      </c>
      <c r="E1725" s="161" t="str">
        <f ca="1">IF(ISERROR($S1725),"",OFFSET('Smelter Reference List'!$D$4,$S1725-4,0)&amp;"")</f>
        <v/>
      </c>
      <c r="F1725" s="161" t="str">
        <f ca="1">IF(ISERROR($S1725),"",OFFSET('Smelter Reference List'!$E$4,$S1725-4,0))</f>
        <v/>
      </c>
      <c r="G1725" s="161" t="str">
        <f ca="1">IF(C1725=$U$4,"Enter smelter details", IF(ISERROR($S1725),"",OFFSET('Smelter Reference List'!$F$4,$S1725-4,0)))</f>
        <v/>
      </c>
      <c r="H1725" s="247" t="str">
        <f ca="1">IF(ISERROR($S1725),"",OFFSET('Smelter Reference List'!$G$4,$S1725-4,0))</f>
        <v/>
      </c>
      <c r="I1725" s="248" t="str">
        <f ca="1">IF(ISERROR($S1725),"",OFFSET('Smelter Reference List'!$H$4,$S1725-4,0))</f>
        <v/>
      </c>
      <c r="J1725" s="248" t="str">
        <f ca="1">IF(ISERROR($S1725),"",OFFSET('Smelter Reference List'!$I$4,$S1725-4,0))</f>
        <v/>
      </c>
      <c r="K1725" s="245"/>
      <c r="L1725" s="245"/>
      <c r="M1725" s="245"/>
      <c r="N1725" s="245"/>
      <c r="O1725" s="245"/>
      <c r="P1725" s="245"/>
      <c r="Q1725" s="246"/>
      <c r="R1725" s="233"/>
      <c r="S1725" s="234" t="e">
        <f>IF(C1725="",NA(),MATCH($B1725&amp;$C1725,'Smelter Reference List'!$J:$J,0))</f>
        <v>#N/A</v>
      </c>
      <c r="T1725" s="235"/>
      <c r="U1725" s="235">
        <f t="shared" ca="1" si="54"/>
        <v>0</v>
      </c>
      <c r="V1725" s="235"/>
      <c r="W1725" s="235"/>
      <c r="Y1725" s="228" t="str">
        <f t="shared" si="55"/>
        <v/>
      </c>
    </row>
    <row r="1726" spans="1:25" s="228" customFormat="1" ht="20.25">
      <c r="A1726" s="257"/>
      <c r="B1726" s="232" t="str">
        <f>IF(LEN(A1726)=0,"",INDEX('Smelter Reference List'!$A:$A,MATCH($A1726,'Smelter Reference List'!$E:$E,0)))</f>
        <v/>
      </c>
      <c r="C1726" s="297" t="str">
        <f>IF(LEN(A1726)=0,"",INDEX('Smelter Reference List'!$C:$C,MATCH($A1726,'Smelter Reference List'!$E:$E,0)))</f>
        <v/>
      </c>
      <c r="D1726" s="161" t="str">
        <f ca="1">IF(ISERROR($S1726),"",OFFSET('Smelter Reference List'!$C$4,$S1726-4,0)&amp;"")</f>
        <v/>
      </c>
      <c r="E1726" s="161" t="str">
        <f ca="1">IF(ISERROR($S1726),"",OFFSET('Smelter Reference List'!$D$4,$S1726-4,0)&amp;"")</f>
        <v/>
      </c>
      <c r="F1726" s="161" t="str">
        <f ca="1">IF(ISERROR($S1726),"",OFFSET('Smelter Reference List'!$E$4,$S1726-4,0))</f>
        <v/>
      </c>
      <c r="G1726" s="161" t="str">
        <f ca="1">IF(C1726=$U$4,"Enter smelter details", IF(ISERROR($S1726),"",OFFSET('Smelter Reference List'!$F$4,$S1726-4,0)))</f>
        <v/>
      </c>
      <c r="H1726" s="247" t="str">
        <f ca="1">IF(ISERROR($S1726),"",OFFSET('Smelter Reference List'!$G$4,$S1726-4,0))</f>
        <v/>
      </c>
      <c r="I1726" s="248" t="str">
        <f ca="1">IF(ISERROR($S1726),"",OFFSET('Smelter Reference List'!$H$4,$S1726-4,0))</f>
        <v/>
      </c>
      <c r="J1726" s="248" t="str">
        <f ca="1">IF(ISERROR($S1726),"",OFFSET('Smelter Reference List'!$I$4,$S1726-4,0))</f>
        <v/>
      </c>
      <c r="K1726" s="245"/>
      <c r="L1726" s="245"/>
      <c r="M1726" s="245"/>
      <c r="N1726" s="245"/>
      <c r="O1726" s="245"/>
      <c r="P1726" s="245"/>
      <c r="Q1726" s="246"/>
      <c r="R1726" s="233"/>
      <c r="S1726" s="234" t="e">
        <f>IF(C1726="",NA(),MATCH($B1726&amp;$C1726,'Smelter Reference List'!$J:$J,0))</f>
        <v>#N/A</v>
      </c>
      <c r="T1726" s="235"/>
      <c r="U1726" s="235">
        <f t="shared" ca="1" si="54"/>
        <v>0</v>
      </c>
      <c r="V1726" s="235"/>
      <c r="W1726" s="235"/>
      <c r="Y1726" s="228" t="str">
        <f t="shared" si="55"/>
        <v/>
      </c>
    </row>
    <row r="1727" spans="1:25" s="228" customFormat="1" ht="20.25">
      <c r="A1727" s="257"/>
      <c r="B1727" s="232" t="str">
        <f>IF(LEN(A1727)=0,"",INDEX('Smelter Reference List'!$A:$A,MATCH($A1727,'Smelter Reference List'!$E:$E,0)))</f>
        <v/>
      </c>
      <c r="C1727" s="297" t="str">
        <f>IF(LEN(A1727)=0,"",INDEX('Smelter Reference List'!$C:$C,MATCH($A1727,'Smelter Reference List'!$E:$E,0)))</f>
        <v/>
      </c>
      <c r="D1727" s="161" t="str">
        <f ca="1">IF(ISERROR($S1727),"",OFFSET('Smelter Reference List'!$C$4,$S1727-4,0)&amp;"")</f>
        <v/>
      </c>
      <c r="E1727" s="161" t="str">
        <f ca="1">IF(ISERROR($S1727),"",OFFSET('Smelter Reference List'!$D$4,$S1727-4,0)&amp;"")</f>
        <v/>
      </c>
      <c r="F1727" s="161" t="str">
        <f ca="1">IF(ISERROR($S1727),"",OFFSET('Smelter Reference List'!$E$4,$S1727-4,0))</f>
        <v/>
      </c>
      <c r="G1727" s="161" t="str">
        <f ca="1">IF(C1727=$U$4,"Enter smelter details", IF(ISERROR($S1727),"",OFFSET('Smelter Reference List'!$F$4,$S1727-4,0)))</f>
        <v/>
      </c>
      <c r="H1727" s="247" t="str">
        <f ca="1">IF(ISERROR($S1727),"",OFFSET('Smelter Reference List'!$G$4,$S1727-4,0))</f>
        <v/>
      </c>
      <c r="I1727" s="248" t="str">
        <f ca="1">IF(ISERROR($S1727),"",OFFSET('Smelter Reference List'!$H$4,$S1727-4,0))</f>
        <v/>
      </c>
      <c r="J1727" s="248" t="str">
        <f ca="1">IF(ISERROR($S1727),"",OFFSET('Smelter Reference List'!$I$4,$S1727-4,0))</f>
        <v/>
      </c>
      <c r="K1727" s="245"/>
      <c r="L1727" s="245"/>
      <c r="M1727" s="245"/>
      <c r="N1727" s="245"/>
      <c r="O1727" s="245"/>
      <c r="P1727" s="245"/>
      <c r="Q1727" s="246"/>
      <c r="R1727" s="233"/>
      <c r="S1727" s="234" t="e">
        <f>IF(C1727="",NA(),MATCH($B1727&amp;$C1727,'Smelter Reference List'!$J:$J,0))</f>
        <v>#N/A</v>
      </c>
      <c r="T1727" s="235"/>
      <c r="U1727" s="235">
        <f t="shared" ca="1" si="54"/>
        <v>0</v>
      </c>
      <c r="V1727" s="235"/>
      <c r="W1727" s="235"/>
      <c r="Y1727" s="228" t="str">
        <f t="shared" si="55"/>
        <v/>
      </c>
    </row>
    <row r="1728" spans="1:25" s="228" customFormat="1" ht="20.25">
      <c r="A1728" s="257"/>
      <c r="B1728" s="232" t="str">
        <f>IF(LEN(A1728)=0,"",INDEX('Smelter Reference List'!$A:$A,MATCH($A1728,'Smelter Reference List'!$E:$E,0)))</f>
        <v/>
      </c>
      <c r="C1728" s="297" t="str">
        <f>IF(LEN(A1728)=0,"",INDEX('Smelter Reference List'!$C:$C,MATCH($A1728,'Smelter Reference List'!$E:$E,0)))</f>
        <v/>
      </c>
      <c r="D1728" s="161" t="str">
        <f ca="1">IF(ISERROR($S1728),"",OFFSET('Smelter Reference List'!$C$4,$S1728-4,0)&amp;"")</f>
        <v/>
      </c>
      <c r="E1728" s="161" t="str">
        <f ca="1">IF(ISERROR($S1728),"",OFFSET('Smelter Reference List'!$D$4,$S1728-4,0)&amp;"")</f>
        <v/>
      </c>
      <c r="F1728" s="161" t="str">
        <f ca="1">IF(ISERROR($S1728),"",OFFSET('Smelter Reference List'!$E$4,$S1728-4,0))</f>
        <v/>
      </c>
      <c r="G1728" s="161" t="str">
        <f ca="1">IF(C1728=$U$4,"Enter smelter details", IF(ISERROR($S1728),"",OFFSET('Smelter Reference List'!$F$4,$S1728-4,0)))</f>
        <v/>
      </c>
      <c r="H1728" s="247" t="str">
        <f ca="1">IF(ISERROR($S1728),"",OFFSET('Smelter Reference List'!$G$4,$S1728-4,0))</f>
        <v/>
      </c>
      <c r="I1728" s="248" t="str">
        <f ca="1">IF(ISERROR($S1728),"",OFFSET('Smelter Reference List'!$H$4,$S1728-4,0))</f>
        <v/>
      </c>
      <c r="J1728" s="248" t="str">
        <f ca="1">IF(ISERROR($S1728),"",OFFSET('Smelter Reference List'!$I$4,$S1728-4,0))</f>
        <v/>
      </c>
      <c r="K1728" s="245"/>
      <c r="L1728" s="245"/>
      <c r="M1728" s="245"/>
      <c r="N1728" s="245"/>
      <c r="O1728" s="245"/>
      <c r="P1728" s="245"/>
      <c r="Q1728" s="246"/>
      <c r="R1728" s="233"/>
      <c r="S1728" s="234" t="e">
        <f>IF(C1728="",NA(),MATCH($B1728&amp;$C1728,'Smelter Reference List'!$J:$J,0))</f>
        <v>#N/A</v>
      </c>
      <c r="T1728" s="235"/>
      <c r="U1728" s="235">
        <f t="shared" ca="1" si="54"/>
        <v>0</v>
      </c>
      <c r="V1728" s="235"/>
      <c r="W1728" s="235"/>
      <c r="Y1728" s="228" t="str">
        <f t="shared" si="55"/>
        <v/>
      </c>
    </row>
    <row r="1729" spans="1:25" s="228" customFormat="1" ht="20.25">
      <c r="A1729" s="257"/>
      <c r="B1729" s="232" t="str">
        <f>IF(LEN(A1729)=0,"",INDEX('Smelter Reference List'!$A:$A,MATCH($A1729,'Smelter Reference List'!$E:$E,0)))</f>
        <v/>
      </c>
      <c r="C1729" s="297" t="str">
        <f>IF(LEN(A1729)=0,"",INDEX('Smelter Reference List'!$C:$C,MATCH($A1729,'Smelter Reference List'!$E:$E,0)))</f>
        <v/>
      </c>
      <c r="D1729" s="161" t="str">
        <f ca="1">IF(ISERROR($S1729),"",OFFSET('Smelter Reference List'!$C$4,$S1729-4,0)&amp;"")</f>
        <v/>
      </c>
      <c r="E1729" s="161" t="str">
        <f ca="1">IF(ISERROR($S1729),"",OFFSET('Smelter Reference List'!$D$4,$S1729-4,0)&amp;"")</f>
        <v/>
      </c>
      <c r="F1729" s="161" t="str">
        <f ca="1">IF(ISERROR($S1729),"",OFFSET('Smelter Reference List'!$E$4,$S1729-4,0))</f>
        <v/>
      </c>
      <c r="G1729" s="161" t="str">
        <f ca="1">IF(C1729=$U$4,"Enter smelter details", IF(ISERROR($S1729),"",OFFSET('Smelter Reference List'!$F$4,$S1729-4,0)))</f>
        <v/>
      </c>
      <c r="H1729" s="247" t="str">
        <f ca="1">IF(ISERROR($S1729),"",OFFSET('Smelter Reference List'!$G$4,$S1729-4,0))</f>
        <v/>
      </c>
      <c r="I1729" s="248" t="str">
        <f ca="1">IF(ISERROR($S1729),"",OFFSET('Smelter Reference List'!$H$4,$S1729-4,0))</f>
        <v/>
      </c>
      <c r="J1729" s="248" t="str">
        <f ca="1">IF(ISERROR($S1729),"",OFFSET('Smelter Reference List'!$I$4,$S1729-4,0))</f>
        <v/>
      </c>
      <c r="K1729" s="245"/>
      <c r="L1729" s="245"/>
      <c r="M1729" s="245"/>
      <c r="N1729" s="245"/>
      <c r="O1729" s="245"/>
      <c r="P1729" s="245"/>
      <c r="Q1729" s="246"/>
      <c r="R1729" s="233"/>
      <c r="S1729" s="234" t="e">
        <f>IF(C1729="",NA(),MATCH($B1729&amp;$C1729,'Smelter Reference List'!$J:$J,0))</f>
        <v>#N/A</v>
      </c>
      <c r="T1729" s="235"/>
      <c r="U1729" s="235">
        <f t="shared" ca="1" si="54"/>
        <v>0</v>
      </c>
      <c r="V1729" s="235"/>
      <c r="W1729" s="235"/>
      <c r="Y1729" s="228" t="str">
        <f t="shared" si="55"/>
        <v/>
      </c>
    </row>
    <row r="1730" spans="1:25" s="228" customFormat="1" ht="20.25">
      <c r="A1730" s="257"/>
      <c r="B1730" s="232" t="str">
        <f>IF(LEN(A1730)=0,"",INDEX('Smelter Reference List'!$A:$A,MATCH($A1730,'Smelter Reference List'!$E:$E,0)))</f>
        <v/>
      </c>
      <c r="C1730" s="297" t="str">
        <f>IF(LEN(A1730)=0,"",INDEX('Smelter Reference List'!$C:$C,MATCH($A1730,'Smelter Reference List'!$E:$E,0)))</f>
        <v/>
      </c>
      <c r="D1730" s="161" t="str">
        <f ca="1">IF(ISERROR($S1730),"",OFFSET('Smelter Reference List'!$C$4,$S1730-4,0)&amp;"")</f>
        <v/>
      </c>
      <c r="E1730" s="161" t="str">
        <f ca="1">IF(ISERROR($S1730),"",OFFSET('Smelter Reference List'!$D$4,$S1730-4,0)&amp;"")</f>
        <v/>
      </c>
      <c r="F1730" s="161" t="str">
        <f ca="1">IF(ISERROR($S1730),"",OFFSET('Smelter Reference List'!$E$4,$S1730-4,0))</f>
        <v/>
      </c>
      <c r="G1730" s="161" t="str">
        <f ca="1">IF(C1730=$U$4,"Enter smelter details", IF(ISERROR($S1730),"",OFFSET('Smelter Reference List'!$F$4,$S1730-4,0)))</f>
        <v/>
      </c>
      <c r="H1730" s="247" t="str">
        <f ca="1">IF(ISERROR($S1730),"",OFFSET('Smelter Reference List'!$G$4,$S1730-4,0))</f>
        <v/>
      </c>
      <c r="I1730" s="248" t="str">
        <f ca="1">IF(ISERROR($S1730),"",OFFSET('Smelter Reference List'!$H$4,$S1730-4,0))</f>
        <v/>
      </c>
      <c r="J1730" s="248" t="str">
        <f ca="1">IF(ISERROR($S1730),"",OFFSET('Smelter Reference List'!$I$4,$S1730-4,0))</f>
        <v/>
      </c>
      <c r="K1730" s="245"/>
      <c r="L1730" s="245"/>
      <c r="M1730" s="245"/>
      <c r="N1730" s="245"/>
      <c r="O1730" s="245"/>
      <c r="P1730" s="245"/>
      <c r="Q1730" s="246"/>
      <c r="R1730" s="233"/>
      <c r="S1730" s="234" t="e">
        <f>IF(C1730="",NA(),MATCH($B1730&amp;$C1730,'Smelter Reference List'!$J:$J,0))</f>
        <v>#N/A</v>
      </c>
      <c r="T1730" s="235"/>
      <c r="U1730" s="235">
        <f t="shared" ca="1" si="54"/>
        <v>0</v>
      </c>
      <c r="V1730" s="235"/>
      <c r="W1730" s="235"/>
      <c r="Y1730" s="228" t="str">
        <f t="shared" si="55"/>
        <v/>
      </c>
    </row>
    <row r="1731" spans="1:25" s="228" customFormat="1" ht="20.25">
      <c r="A1731" s="257"/>
      <c r="B1731" s="232" t="str">
        <f>IF(LEN(A1731)=0,"",INDEX('Smelter Reference List'!$A:$A,MATCH($A1731,'Smelter Reference List'!$E:$E,0)))</f>
        <v/>
      </c>
      <c r="C1731" s="297" t="str">
        <f>IF(LEN(A1731)=0,"",INDEX('Smelter Reference List'!$C:$C,MATCH($A1731,'Smelter Reference List'!$E:$E,0)))</f>
        <v/>
      </c>
      <c r="D1731" s="161" t="str">
        <f ca="1">IF(ISERROR($S1731),"",OFFSET('Smelter Reference List'!$C$4,$S1731-4,0)&amp;"")</f>
        <v/>
      </c>
      <c r="E1731" s="161" t="str">
        <f ca="1">IF(ISERROR($S1731),"",OFFSET('Smelter Reference List'!$D$4,$S1731-4,0)&amp;"")</f>
        <v/>
      </c>
      <c r="F1731" s="161" t="str">
        <f ca="1">IF(ISERROR($S1731),"",OFFSET('Smelter Reference List'!$E$4,$S1731-4,0))</f>
        <v/>
      </c>
      <c r="G1731" s="161" t="str">
        <f ca="1">IF(C1731=$U$4,"Enter smelter details", IF(ISERROR($S1731),"",OFFSET('Smelter Reference List'!$F$4,$S1731-4,0)))</f>
        <v/>
      </c>
      <c r="H1731" s="247" t="str">
        <f ca="1">IF(ISERROR($S1731),"",OFFSET('Smelter Reference List'!$G$4,$S1731-4,0))</f>
        <v/>
      </c>
      <c r="I1731" s="248" t="str">
        <f ca="1">IF(ISERROR($S1731),"",OFFSET('Smelter Reference List'!$H$4,$S1731-4,0))</f>
        <v/>
      </c>
      <c r="J1731" s="248" t="str">
        <f ca="1">IF(ISERROR($S1731),"",OFFSET('Smelter Reference List'!$I$4,$S1731-4,0))</f>
        <v/>
      </c>
      <c r="K1731" s="245"/>
      <c r="L1731" s="245"/>
      <c r="M1731" s="245"/>
      <c r="N1731" s="245"/>
      <c r="O1731" s="245"/>
      <c r="P1731" s="245"/>
      <c r="Q1731" s="246"/>
      <c r="R1731" s="233"/>
      <c r="S1731" s="234" t="e">
        <f>IF(C1731="",NA(),MATCH($B1731&amp;$C1731,'Smelter Reference List'!$J:$J,0))</f>
        <v>#N/A</v>
      </c>
      <c r="T1731" s="235"/>
      <c r="U1731" s="235">
        <f t="shared" ca="1" si="54"/>
        <v>0</v>
      </c>
      <c r="V1731" s="235"/>
      <c r="W1731" s="235"/>
      <c r="Y1731" s="228" t="str">
        <f t="shared" si="55"/>
        <v/>
      </c>
    </row>
    <row r="1732" spans="1:25" s="228" customFormat="1" ht="20.25">
      <c r="A1732" s="257"/>
      <c r="B1732" s="232" t="str">
        <f>IF(LEN(A1732)=0,"",INDEX('Smelter Reference List'!$A:$A,MATCH($A1732,'Smelter Reference List'!$E:$E,0)))</f>
        <v/>
      </c>
      <c r="C1732" s="297" t="str">
        <f>IF(LEN(A1732)=0,"",INDEX('Smelter Reference List'!$C:$C,MATCH($A1732,'Smelter Reference List'!$E:$E,0)))</f>
        <v/>
      </c>
      <c r="D1732" s="161" t="str">
        <f ca="1">IF(ISERROR($S1732),"",OFFSET('Smelter Reference List'!$C$4,$S1732-4,0)&amp;"")</f>
        <v/>
      </c>
      <c r="E1732" s="161" t="str">
        <f ca="1">IF(ISERROR($S1732),"",OFFSET('Smelter Reference List'!$D$4,$S1732-4,0)&amp;"")</f>
        <v/>
      </c>
      <c r="F1732" s="161" t="str">
        <f ca="1">IF(ISERROR($S1732),"",OFFSET('Smelter Reference List'!$E$4,$S1732-4,0))</f>
        <v/>
      </c>
      <c r="G1732" s="161" t="str">
        <f ca="1">IF(C1732=$U$4,"Enter smelter details", IF(ISERROR($S1732),"",OFFSET('Smelter Reference List'!$F$4,$S1732-4,0)))</f>
        <v/>
      </c>
      <c r="H1732" s="247" t="str">
        <f ca="1">IF(ISERROR($S1732),"",OFFSET('Smelter Reference List'!$G$4,$S1732-4,0))</f>
        <v/>
      </c>
      <c r="I1732" s="248" t="str">
        <f ca="1">IF(ISERROR($S1732),"",OFFSET('Smelter Reference List'!$H$4,$S1732-4,0))</f>
        <v/>
      </c>
      <c r="J1732" s="248" t="str">
        <f ca="1">IF(ISERROR($S1732),"",OFFSET('Smelter Reference List'!$I$4,$S1732-4,0))</f>
        <v/>
      </c>
      <c r="K1732" s="245"/>
      <c r="L1732" s="245"/>
      <c r="M1732" s="245"/>
      <c r="N1732" s="245"/>
      <c r="O1732" s="245"/>
      <c r="P1732" s="245"/>
      <c r="Q1732" s="246"/>
      <c r="R1732" s="233"/>
      <c r="S1732" s="234" t="e">
        <f>IF(C1732="",NA(),MATCH($B1732&amp;$C1732,'Smelter Reference List'!$J:$J,0))</f>
        <v>#N/A</v>
      </c>
      <c r="T1732" s="235"/>
      <c r="U1732" s="235">
        <f t="shared" ca="1" si="54"/>
        <v>0</v>
      </c>
      <c r="V1732" s="235"/>
      <c r="W1732" s="235"/>
      <c r="Y1732" s="228" t="str">
        <f t="shared" si="55"/>
        <v/>
      </c>
    </row>
    <row r="1733" spans="1:25" s="228" customFormat="1" ht="20.25">
      <c r="A1733" s="257"/>
      <c r="B1733" s="232" t="str">
        <f>IF(LEN(A1733)=0,"",INDEX('Smelter Reference List'!$A:$A,MATCH($A1733,'Smelter Reference List'!$E:$E,0)))</f>
        <v/>
      </c>
      <c r="C1733" s="297" t="str">
        <f>IF(LEN(A1733)=0,"",INDEX('Smelter Reference List'!$C:$C,MATCH($A1733,'Smelter Reference List'!$E:$E,0)))</f>
        <v/>
      </c>
      <c r="D1733" s="161" t="str">
        <f ca="1">IF(ISERROR($S1733),"",OFFSET('Smelter Reference List'!$C$4,$S1733-4,0)&amp;"")</f>
        <v/>
      </c>
      <c r="E1733" s="161" t="str">
        <f ca="1">IF(ISERROR($S1733),"",OFFSET('Smelter Reference List'!$D$4,$S1733-4,0)&amp;"")</f>
        <v/>
      </c>
      <c r="F1733" s="161" t="str">
        <f ca="1">IF(ISERROR($S1733),"",OFFSET('Smelter Reference List'!$E$4,$S1733-4,0))</f>
        <v/>
      </c>
      <c r="G1733" s="161" t="str">
        <f ca="1">IF(C1733=$U$4,"Enter smelter details", IF(ISERROR($S1733),"",OFFSET('Smelter Reference List'!$F$4,$S1733-4,0)))</f>
        <v/>
      </c>
      <c r="H1733" s="247" t="str">
        <f ca="1">IF(ISERROR($S1733),"",OFFSET('Smelter Reference List'!$G$4,$S1733-4,0))</f>
        <v/>
      </c>
      <c r="I1733" s="248" t="str">
        <f ca="1">IF(ISERROR($S1733),"",OFFSET('Smelter Reference List'!$H$4,$S1733-4,0))</f>
        <v/>
      </c>
      <c r="J1733" s="248" t="str">
        <f ca="1">IF(ISERROR($S1733),"",OFFSET('Smelter Reference List'!$I$4,$S1733-4,0))</f>
        <v/>
      </c>
      <c r="K1733" s="245"/>
      <c r="L1733" s="245"/>
      <c r="M1733" s="245"/>
      <c r="N1733" s="245"/>
      <c r="O1733" s="245"/>
      <c r="P1733" s="245"/>
      <c r="Q1733" s="246"/>
      <c r="R1733" s="233"/>
      <c r="S1733" s="234" t="e">
        <f>IF(C1733="",NA(),MATCH($B1733&amp;$C1733,'Smelter Reference List'!$J:$J,0))</f>
        <v>#N/A</v>
      </c>
      <c r="T1733" s="235"/>
      <c r="U1733" s="235">
        <f t="shared" ca="1" si="54"/>
        <v>0</v>
      </c>
      <c r="V1733" s="235"/>
      <c r="W1733" s="235"/>
      <c r="Y1733" s="228" t="str">
        <f t="shared" si="55"/>
        <v/>
      </c>
    </row>
    <row r="1734" spans="1:25" s="228" customFormat="1" ht="20.25">
      <c r="A1734" s="257"/>
      <c r="B1734" s="232" t="str">
        <f>IF(LEN(A1734)=0,"",INDEX('Smelter Reference List'!$A:$A,MATCH($A1734,'Smelter Reference List'!$E:$E,0)))</f>
        <v/>
      </c>
      <c r="C1734" s="297" t="str">
        <f>IF(LEN(A1734)=0,"",INDEX('Smelter Reference List'!$C:$C,MATCH($A1734,'Smelter Reference List'!$E:$E,0)))</f>
        <v/>
      </c>
      <c r="D1734" s="161" t="str">
        <f ca="1">IF(ISERROR($S1734),"",OFFSET('Smelter Reference List'!$C$4,$S1734-4,0)&amp;"")</f>
        <v/>
      </c>
      <c r="E1734" s="161" t="str">
        <f ca="1">IF(ISERROR($S1734),"",OFFSET('Smelter Reference List'!$D$4,$S1734-4,0)&amp;"")</f>
        <v/>
      </c>
      <c r="F1734" s="161" t="str">
        <f ca="1">IF(ISERROR($S1734),"",OFFSET('Smelter Reference List'!$E$4,$S1734-4,0))</f>
        <v/>
      </c>
      <c r="G1734" s="161" t="str">
        <f ca="1">IF(C1734=$U$4,"Enter smelter details", IF(ISERROR($S1734),"",OFFSET('Smelter Reference List'!$F$4,$S1734-4,0)))</f>
        <v/>
      </c>
      <c r="H1734" s="247" t="str">
        <f ca="1">IF(ISERROR($S1734),"",OFFSET('Smelter Reference List'!$G$4,$S1734-4,0))</f>
        <v/>
      </c>
      <c r="I1734" s="248" t="str">
        <f ca="1">IF(ISERROR($S1734),"",OFFSET('Smelter Reference List'!$H$4,$S1734-4,0))</f>
        <v/>
      </c>
      <c r="J1734" s="248" t="str">
        <f ca="1">IF(ISERROR($S1734),"",OFFSET('Smelter Reference List'!$I$4,$S1734-4,0))</f>
        <v/>
      </c>
      <c r="K1734" s="245"/>
      <c r="L1734" s="245"/>
      <c r="M1734" s="245"/>
      <c r="N1734" s="245"/>
      <c r="O1734" s="245"/>
      <c r="P1734" s="245"/>
      <c r="Q1734" s="246"/>
      <c r="R1734" s="233"/>
      <c r="S1734" s="234" t="e">
        <f>IF(C1734="",NA(),MATCH($B1734&amp;$C1734,'Smelter Reference List'!$J:$J,0))</f>
        <v>#N/A</v>
      </c>
      <c r="T1734" s="235"/>
      <c r="U1734" s="235">
        <f t="shared" ca="1" si="54"/>
        <v>0</v>
      </c>
      <c r="V1734" s="235"/>
      <c r="W1734" s="235"/>
      <c r="Y1734" s="228" t="str">
        <f t="shared" si="55"/>
        <v/>
      </c>
    </row>
    <row r="1735" spans="1:25" s="228" customFormat="1" ht="20.25">
      <c r="A1735" s="257"/>
      <c r="B1735" s="232" t="str">
        <f>IF(LEN(A1735)=0,"",INDEX('Smelter Reference List'!$A:$A,MATCH($A1735,'Smelter Reference List'!$E:$E,0)))</f>
        <v/>
      </c>
      <c r="C1735" s="297" t="str">
        <f>IF(LEN(A1735)=0,"",INDEX('Smelter Reference List'!$C:$C,MATCH($A1735,'Smelter Reference List'!$E:$E,0)))</f>
        <v/>
      </c>
      <c r="D1735" s="161" t="str">
        <f ca="1">IF(ISERROR($S1735),"",OFFSET('Smelter Reference List'!$C$4,$S1735-4,0)&amp;"")</f>
        <v/>
      </c>
      <c r="E1735" s="161" t="str">
        <f ca="1">IF(ISERROR($S1735),"",OFFSET('Smelter Reference List'!$D$4,$S1735-4,0)&amp;"")</f>
        <v/>
      </c>
      <c r="F1735" s="161" t="str">
        <f ca="1">IF(ISERROR($S1735),"",OFFSET('Smelter Reference List'!$E$4,$S1735-4,0))</f>
        <v/>
      </c>
      <c r="G1735" s="161" t="str">
        <f ca="1">IF(C1735=$U$4,"Enter smelter details", IF(ISERROR($S1735),"",OFFSET('Smelter Reference List'!$F$4,$S1735-4,0)))</f>
        <v/>
      </c>
      <c r="H1735" s="247" t="str">
        <f ca="1">IF(ISERROR($S1735),"",OFFSET('Smelter Reference List'!$G$4,$S1735-4,0))</f>
        <v/>
      </c>
      <c r="I1735" s="248" t="str">
        <f ca="1">IF(ISERROR($S1735),"",OFFSET('Smelter Reference List'!$H$4,$S1735-4,0))</f>
        <v/>
      </c>
      <c r="J1735" s="248" t="str">
        <f ca="1">IF(ISERROR($S1735),"",OFFSET('Smelter Reference List'!$I$4,$S1735-4,0))</f>
        <v/>
      </c>
      <c r="K1735" s="245"/>
      <c r="L1735" s="245"/>
      <c r="M1735" s="245"/>
      <c r="N1735" s="245"/>
      <c r="O1735" s="245"/>
      <c r="P1735" s="245"/>
      <c r="Q1735" s="246"/>
      <c r="R1735" s="233"/>
      <c r="S1735" s="234" t="e">
        <f>IF(C1735="",NA(),MATCH($B1735&amp;$C1735,'Smelter Reference List'!$J:$J,0))</f>
        <v>#N/A</v>
      </c>
      <c r="T1735" s="235"/>
      <c r="U1735" s="235">
        <f t="shared" ca="1" si="54"/>
        <v>0</v>
      </c>
      <c r="V1735" s="235"/>
      <c r="W1735" s="235"/>
      <c r="Y1735" s="228" t="str">
        <f t="shared" si="55"/>
        <v/>
      </c>
    </row>
    <row r="1736" spans="1:25" s="228" customFormat="1" ht="20.25">
      <c r="A1736" s="257"/>
      <c r="B1736" s="232" t="str">
        <f>IF(LEN(A1736)=0,"",INDEX('Smelter Reference List'!$A:$A,MATCH($A1736,'Smelter Reference List'!$E:$E,0)))</f>
        <v/>
      </c>
      <c r="C1736" s="297" t="str">
        <f>IF(LEN(A1736)=0,"",INDEX('Smelter Reference List'!$C:$C,MATCH($A1736,'Smelter Reference List'!$E:$E,0)))</f>
        <v/>
      </c>
      <c r="D1736" s="161" t="str">
        <f ca="1">IF(ISERROR($S1736),"",OFFSET('Smelter Reference List'!$C$4,$S1736-4,0)&amp;"")</f>
        <v/>
      </c>
      <c r="E1736" s="161" t="str">
        <f ca="1">IF(ISERROR($S1736),"",OFFSET('Smelter Reference List'!$D$4,$S1736-4,0)&amp;"")</f>
        <v/>
      </c>
      <c r="F1736" s="161" t="str">
        <f ca="1">IF(ISERROR($S1736),"",OFFSET('Smelter Reference List'!$E$4,$S1736-4,0))</f>
        <v/>
      </c>
      <c r="G1736" s="161" t="str">
        <f ca="1">IF(C1736=$U$4,"Enter smelter details", IF(ISERROR($S1736),"",OFFSET('Smelter Reference List'!$F$4,$S1736-4,0)))</f>
        <v/>
      </c>
      <c r="H1736" s="247" t="str">
        <f ca="1">IF(ISERROR($S1736),"",OFFSET('Smelter Reference List'!$G$4,$S1736-4,0))</f>
        <v/>
      </c>
      <c r="I1736" s="248" t="str">
        <f ca="1">IF(ISERROR($S1736),"",OFFSET('Smelter Reference List'!$H$4,$S1736-4,0))</f>
        <v/>
      </c>
      <c r="J1736" s="248" t="str">
        <f ca="1">IF(ISERROR($S1736),"",OFFSET('Smelter Reference List'!$I$4,$S1736-4,0))</f>
        <v/>
      </c>
      <c r="K1736" s="245"/>
      <c r="L1736" s="245"/>
      <c r="M1736" s="245"/>
      <c r="N1736" s="245"/>
      <c r="O1736" s="245"/>
      <c r="P1736" s="245"/>
      <c r="Q1736" s="246"/>
      <c r="R1736" s="233"/>
      <c r="S1736" s="234" t="e">
        <f>IF(C1736="",NA(),MATCH($B1736&amp;$C1736,'Smelter Reference List'!$J:$J,0))</f>
        <v>#N/A</v>
      </c>
      <c r="T1736" s="235"/>
      <c r="U1736" s="235">
        <f t="shared" ca="1" si="54"/>
        <v>0</v>
      </c>
      <c r="V1736" s="235"/>
      <c r="W1736" s="235"/>
      <c r="Y1736" s="228" t="str">
        <f t="shared" si="55"/>
        <v/>
      </c>
    </row>
    <row r="1737" spans="1:25" s="228" customFormat="1" ht="20.25">
      <c r="A1737" s="257"/>
      <c r="B1737" s="232" t="str">
        <f>IF(LEN(A1737)=0,"",INDEX('Smelter Reference List'!$A:$A,MATCH($A1737,'Smelter Reference List'!$E:$E,0)))</f>
        <v/>
      </c>
      <c r="C1737" s="297" t="str">
        <f>IF(LEN(A1737)=0,"",INDEX('Smelter Reference List'!$C:$C,MATCH($A1737,'Smelter Reference List'!$E:$E,0)))</f>
        <v/>
      </c>
      <c r="D1737" s="161" t="str">
        <f ca="1">IF(ISERROR($S1737),"",OFFSET('Smelter Reference List'!$C$4,$S1737-4,0)&amp;"")</f>
        <v/>
      </c>
      <c r="E1737" s="161" t="str">
        <f ca="1">IF(ISERROR($S1737),"",OFFSET('Smelter Reference List'!$D$4,$S1737-4,0)&amp;"")</f>
        <v/>
      </c>
      <c r="F1737" s="161" t="str">
        <f ca="1">IF(ISERROR($S1737),"",OFFSET('Smelter Reference List'!$E$4,$S1737-4,0))</f>
        <v/>
      </c>
      <c r="G1737" s="161" t="str">
        <f ca="1">IF(C1737=$U$4,"Enter smelter details", IF(ISERROR($S1737),"",OFFSET('Smelter Reference List'!$F$4,$S1737-4,0)))</f>
        <v/>
      </c>
      <c r="H1737" s="247" t="str">
        <f ca="1">IF(ISERROR($S1737),"",OFFSET('Smelter Reference List'!$G$4,$S1737-4,0))</f>
        <v/>
      </c>
      <c r="I1737" s="248" t="str">
        <f ca="1">IF(ISERROR($S1737),"",OFFSET('Smelter Reference List'!$H$4,$S1737-4,0))</f>
        <v/>
      </c>
      <c r="J1737" s="248" t="str">
        <f ca="1">IF(ISERROR($S1737),"",OFFSET('Smelter Reference List'!$I$4,$S1737-4,0))</f>
        <v/>
      </c>
      <c r="K1737" s="245"/>
      <c r="L1737" s="245"/>
      <c r="M1737" s="245"/>
      <c r="N1737" s="245"/>
      <c r="O1737" s="245"/>
      <c r="P1737" s="245"/>
      <c r="Q1737" s="246"/>
      <c r="R1737" s="233"/>
      <c r="S1737" s="234" t="e">
        <f>IF(C1737="",NA(),MATCH($B1737&amp;$C1737,'Smelter Reference List'!$J:$J,0))</f>
        <v>#N/A</v>
      </c>
      <c r="T1737" s="235"/>
      <c r="U1737" s="235">
        <f t="shared" ca="1" si="54"/>
        <v>0</v>
      </c>
      <c r="V1737" s="235"/>
      <c r="W1737" s="235"/>
      <c r="Y1737" s="228" t="str">
        <f t="shared" si="55"/>
        <v/>
      </c>
    </row>
    <row r="1738" spans="1:25" s="228" customFormat="1" ht="20.25">
      <c r="A1738" s="257"/>
      <c r="B1738" s="232" t="str">
        <f>IF(LEN(A1738)=0,"",INDEX('Smelter Reference List'!$A:$A,MATCH($A1738,'Smelter Reference List'!$E:$E,0)))</f>
        <v/>
      </c>
      <c r="C1738" s="297" t="str">
        <f>IF(LEN(A1738)=0,"",INDEX('Smelter Reference List'!$C:$C,MATCH($A1738,'Smelter Reference List'!$E:$E,0)))</f>
        <v/>
      </c>
      <c r="D1738" s="161" t="str">
        <f ca="1">IF(ISERROR($S1738),"",OFFSET('Smelter Reference List'!$C$4,$S1738-4,0)&amp;"")</f>
        <v/>
      </c>
      <c r="E1738" s="161" t="str">
        <f ca="1">IF(ISERROR($S1738),"",OFFSET('Smelter Reference List'!$D$4,$S1738-4,0)&amp;"")</f>
        <v/>
      </c>
      <c r="F1738" s="161" t="str">
        <f ca="1">IF(ISERROR($S1738),"",OFFSET('Smelter Reference List'!$E$4,$S1738-4,0))</f>
        <v/>
      </c>
      <c r="G1738" s="161" t="str">
        <f ca="1">IF(C1738=$U$4,"Enter smelter details", IF(ISERROR($S1738),"",OFFSET('Smelter Reference List'!$F$4,$S1738-4,0)))</f>
        <v/>
      </c>
      <c r="H1738" s="247" t="str">
        <f ca="1">IF(ISERROR($S1738),"",OFFSET('Smelter Reference List'!$G$4,$S1738-4,0))</f>
        <v/>
      </c>
      <c r="I1738" s="248" t="str">
        <f ca="1">IF(ISERROR($S1738),"",OFFSET('Smelter Reference List'!$H$4,$S1738-4,0))</f>
        <v/>
      </c>
      <c r="J1738" s="248" t="str">
        <f ca="1">IF(ISERROR($S1738),"",OFFSET('Smelter Reference List'!$I$4,$S1738-4,0))</f>
        <v/>
      </c>
      <c r="K1738" s="245"/>
      <c r="L1738" s="245"/>
      <c r="M1738" s="245"/>
      <c r="N1738" s="245"/>
      <c r="O1738" s="245"/>
      <c r="P1738" s="245"/>
      <c r="Q1738" s="246"/>
      <c r="R1738" s="233"/>
      <c r="S1738" s="234" t="e">
        <f>IF(C1738="",NA(),MATCH($B1738&amp;$C1738,'Smelter Reference List'!$J:$J,0))</f>
        <v>#N/A</v>
      </c>
      <c r="T1738" s="235"/>
      <c r="U1738" s="235">
        <f t="shared" ca="1" si="54"/>
        <v>0</v>
      </c>
      <c r="V1738" s="235"/>
      <c r="W1738" s="235"/>
      <c r="Y1738" s="228" t="str">
        <f t="shared" si="55"/>
        <v/>
      </c>
    </row>
    <row r="1739" spans="1:25" s="228" customFormat="1" ht="20.25">
      <c r="A1739" s="257"/>
      <c r="B1739" s="232" t="str">
        <f>IF(LEN(A1739)=0,"",INDEX('Smelter Reference List'!$A:$A,MATCH($A1739,'Smelter Reference List'!$E:$E,0)))</f>
        <v/>
      </c>
      <c r="C1739" s="297" t="str">
        <f>IF(LEN(A1739)=0,"",INDEX('Smelter Reference List'!$C:$C,MATCH($A1739,'Smelter Reference List'!$E:$E,0)))</f>
        <v/>
      </c>
      <c r="D1739" s="161" t="str">
        <f ca="1">IF(ISERROR($S1739),"",OFFSET('Smelter Reference List'!$C$4,$S1739-4,0)&amp;"")</f>
        <v/>
      </c>
      <c r="E1739" s="161" t="str">
        <f ca="1">IF(ISERROR($S1739),"",OFFSET('Smelter Reference List'!$D$4,$S1739-4,0)&amp;"")</f>
        <v/>
      </c>
      <c r="F1739" s="161" t="str">
        <f ca="1">IF(ISERROR($S1739),"",OFFSET('Smelter Reference List'!$E$4,$S1739-4,0))</f>
        <v/>
      </c>
      <c r="G1739" s="161" t="str">
        <f ca="1">IF(C1739=$U$4,"Enter smelter details", IF(ISERROR($S1739),"",OFFSET('Smelter Reference List'!$F$4,$S1739-4,0)))</f>
        <v/>
      </c>
      <c r="H1739" s="247" t="str">
        <f ca="1">IF(ISERROR($S1739),"",OFFSET('Smelter Reference List'!$G$4,$S1739-4,0))</f>
        <v/>
      </c>
      <c r="I1739" s="248" t="str">
        <f ca="1">IF(ISERROR($S1739),"",OFFSET('Smelter Reference List'!$H$4,$S1739-4,0))</f>
        <v/>
      </c>
      <c r="J1739" s="248" t="str">
        <f ca="1">IF(ISERROR($S1739),"",OFFSET('Smelter Reference List'!$I$4,$S1739-4,0))</f>
        <v/>
      </c>
      <c r="K1739" s="245"/>
      <c r="L1739" s="245"/>
      <c r="M1739" s="245"/>
      <c r="N1739" s="245"/>
      <c r="O1739" s="245"/>
      <c r="P1739" s="245"/>
      <c r="Q1739" s="246"/>
      <c r="R1739" s="233"/>
      <c r="S1739" s="234" t="e">
        <f>IF(C1739="",NA(),MATCH($B1739&amp;$C1739,'Smelter Reference List'!$J:$J,0))</f>
        <v>#N/A</v>
      </c>
      <c r="T1739" s="235"/>
      <c r="U1739" s="235">
        <f t="shared" ca="1" si="54"/>
        <v>0</v>
      </c>
      <c r="V1739" s="235"/>
      <c r="W1739" s="235"/>
      <c r="Y1739" s="228" t="str">
        <f t="shared" si="55"/>
        <v/>
      </c>
    </row>
    <row r="1740" spans="1:25" s="228" customFormat="1" ht="20.25">
      <c r="A1740" s="257"/>
      <c r="B1740" s="232" t="str">
        <f>IF(LEN(A1740)=0,"",INDEX('Smelter Reference List'!$A:$A,MATCH($A1740,'Smelter Reference List'!$E:$E,0)))</f>
        <v/>
      </c>
      <c r="C1740" s="297" t="str">
        <f>IF(LEN(A1740)=0,"",INDEX('Smelter Reference List'!$C:$C,MATCH($A1740,'Smelter Reference List'!$E:$E,0)))</f>
        <v/>
      </c>
      <c r="D1740" s="161" t="str">
        <f ca="1">IF(ISERROR($S1740),"",OFFSET('Smelter Reference List'!$C$4,$S1740-4,0)&amp;"")</f>
        <v/>
      </c>
      <c r="E1740" s="161" t="str">
        <f ca="1">IF(ISERROR($S1740),"",OFFSET('Smelter Reference List'!$D$4,$S1740-4,0)&amp;"")</f>
        <v/>
      </c>
      <c r="F1740" s="161" t="str">
        <f ca="1">IF(ISERROR($S1740),"",OFFSET('Smelter Reference List'!$E$4,$S1740-4,0))</f>
        <v/>
      </c>
      <c r="G1740" s="161" t="str">
        <f ca="1">IF(C1740=$U$4,"Enter smelter details", IF(ISERROR($S1740),"",OFFSET('Smelter Reference List'!$F$4,$S1740-4,0)))</f>
        <v/>
      </c>
      <c r="H1740" s="247" t="str">
        <f ca="1">IF(ISERROR($S1740),"",OFFSET('Smelter Reference List'!$G$4,$S1740-4,0))</f>
        <v/>
      </c>
      <c r="I1740" s="248" t="str">
        <f ca="1">IF(ISERROR($S1740),"",OFFSET('Smelter Reference List'!$H$4,$S1740-4,0))</f>
        <v/>
      </c>
      <c r="J1740" s="248" t="str">
        <f ca="1">IF(ISERROR($S1740),"",OFFSET('Smelter Reference List'!$I$4,$S1740-4,0))</f>
        <v/>
      </c>
      <c r="K1740" s="245"/>
      <c r="L1740" s="245"/>
      <c r="M1740" s="245"/>
      <c r="N1740" s="245"/>
      <c r="O1740" s="245"/>
      <c r="P1740" s="245"/>
      <c r="Q1740" s="246"/>
      <c r="R1740" s="233"/>
      <c r="S1740" s="234" t="e">
        <f>IF(C1740="",NA(),MATCH($B1740&amp;$C1740,'Smelter Reference List'!$J:$J,0))</f>
        <v>#N/A</v>
      </c>
      <c r="T1740" s="235"/>
      <c r="U1740" s="235">
        <f t="shared" ca="1" si="54"/>
        <v>0</v>
      </c>
      <c r="V1740" s="235"/>
      <c r="W1740" s="235"/>
      <c r="Y1740" s="228" t="str">
        <f t="shared" si="55"/>
        <v/>
      </c>
    </row>
    <row r="1741" spans="1:25" s="228" customFormat="1" ht="20.25">
      <c r="A1741" s="257"/>
      <c r="B1741" s="232" t="str">
        <f>IF(LEN(A1741)=0,"",INDEX('Smelter Reference List'!$A:$A,MATCH($A1741,'Smelter Reference List'!$E:$E,0)))</f>
        <v/>
      </c>
      <c r="C1741" s="297" t="str">
        <f>IF(LEN(A1741)=0,"",INDEX('Smelter Reference List'!$C:$C,MATCH($A1741,'Smelter Reference List'!$E:$E,0)))</f>
        <v/>
      </c>
      <c r="D1741" s="161" t="str">
        <f ca="1">IF(ISERROR($S1741),"",OFFSET('Smelter Reference List'!$C$4,$S1741-4,0)&amp;"")</f>
        <v/>
      </c>
      <c r="E1741" s="161" t="str">
        <f ca="1">IF(ISERROR($S1741),"",OFFSET('Smelter Reference List'!$D$4,$S1741-4,0)&amp;"")</f>
        <v/>
      </c>
      <c r="F1741" s="161" t="str">
        <f ca="1">IF(ISERROR($S1741),"",OFFSET('Smelter Reference List'!$E$4,$S1741-4,0))</f>
        <v/>
      </c>
      <c r="G1741" s="161" t="str">
        <f ca="1">IF(C1741=$U$4,"Enter smelter details", IF(ISERROR($S1741),"",OFFSET('Smelter Reference List'!$F$4,$S1741-4,0)))</f>
        <v/>
      </c>
      <c r="H1741" s="247" t="str">
        <f ca="1">IF(ISERROR($S1741),"",OFFSET('Smelter Reference List'!$G$4,$S1741-4,0))</f>
        <v/>
      </c>
      <c r="I1741" s="248" t="str">
        <f ca="1">IF(ISERROR($S1741),"",OFFSET('Smelter Reference List'!$H$4,$S1741-4,0))</f>
        <v/>
      </c>
      <c r="J1741" s="248" t="str">
        <f ca="1">IF(ISERROR($S1741),"",OFFSET('Smelter Reference List'!$I$4,$S1741-4,0))</f>
        <v/>
      </c>
      <c r="K1741" s="245"/>
      <c r="L1741" s="245"/>
      <c r="M1741" s="245"/>
      <c r="N1741" s="245"/>
      <c r="O1741" s="245"/>
      <c r="P1741" s="245"/>
      <c r="Q1741" s="246"/>
      <c r="R1741" s="233"/>
      <c r="S1741" s="234" t="e">
        <f>IF(C1741="",NA(),MATCH($B1741&amp;$C1741,'Smelter Reference List'!$J:$J,0))</f>
        <v>#N/A</v>
      </c>
      <c r="T1741" s="235"/>
      <c r="U1741" s="235">
        <f t="shared" ca="1" si="54"/>
        <v>0</v>
      </c>
      <c r="V1741" s="235"/>
      <c r="W1741" s="235"/>
      <c r="Y1741" s="228" t="str">
        <f t="shared" si="55"/>
        <v/>
      </c>
    </row>
    <row r="1742" spans="1:25" s="228" customFormat="1" ht="20.25">
      <c r="A1742" s="257"/>
      <c r="B1742" s="232" t="str">
        <f>IF(LEN(A1742)=0,"",INDEX('Smelter Reference List'!$A:$A,MATCH($A1742,'Smelter Reference List'!$E:$E,0)))</f>
        <v/>
      </c>
      <c r="C1742" s="297" t="str">
        <f>IF(LEN(A1742)=0,"",INDEX('Smelter Reference List'!$C:$C,MATCH($A1742,'Smelter Reference List'!$E:$E,0)))</f>
        <v/>
      </c>
      <c r="D1742" s="161" t="str">
        <f ca="1">IF(ISERROR($S1742),"",OFFSET('Smelter Reference List'!$C$4,$S1742-4,0)&amp;"")</f>
        <v/>
      </c>
      <c r="E1742" s="161" t="str">
        <f ca="1">IF(ISERROR($S1742),"",OFFSET('Smelter Reference List'!$D$4,$S1742-4,0)&amp;"")</f>
        <v/>
      </c>
      <c r="F1742" s="161" t="str">
        <f ca="1">IF(ISERROR($S1742),"",OFFSET('Smelter Reference List'!$E$4,$S1742-4,0))</f>
        <v/>
      </c>
      <c r="G1742" s="161" t="str">
        <f ca="1">IF(C1742=$U$4,"Enter smelter details", IF(ISERROR($S1742),"",OFFSET('Smelter Reference List'!$F$4,$S1742-4,0)))</f>
        <v/>
      </c>
      <c r="H1742" s="247" t="str">
        <f ca="1">IF(ISERROR($S1742),"",OFFSET('Smelter Reference List'!$G$4,$S1742-4,0))</f>
        <v/>
      </c>
      <c r="I1742" s="248" t="str">
        <f ca="1">IF(ISERROR($S1742),"",OFFSET('Smelter Reference List'!$H$4,$S1742-4,0))</f>
        <v/>
      </c>
      <c r="J1742" s="248" t="str">
        <f ca="1">IF(ISERROR($S1742),"",OFFSET('Smelter Reference List'!$I$4,$S1742-4,0))</f>
        <v/>
      </c>
      <c r="K1742" s="245"/>
      <c r="L1742" s="245"/>
      <c r="M1742" s="245"/>
      <c r="N1742" s="245"/>
      <c r="O1742" s="245"/>
      <c r="P1742" s="245"/>
      <c r="Q1742" s="246"/>
      <c r="R1742" s="233"/>
      <c r="S1742" s="234" t="e">
        <f>IF(C1742="",NA(),MATCH($B1742&amp;$C1742,'Smelter Reference List'!$J:$J,0))</f>
        <v>#N/A</v>
      </c>
      <c r="T1742" s="235"/>
      <c r="U1742" s="235">
        <f t="shared" ca="1" si="54"/>
        <v>0</v>
      </c>
      <c r="V1742" s="235"/>
      <c r="W1742" s="235"/>
      <c r="Y1742" s="228" t="str">
        <f t="shared" si="55"/>
        <v/>
      </c>
    </row>
    <row r="1743" spans="1:25" s="228" customFormat="1" ht="20.25">
      <c r="A1743" s="257"/>
      <c r="B1743" s="232" t="str">
        <f>IF(LEN(A1743)=0,"",INDEX('Smelter Reference List'!$A:$A,MATCH($A1743,'Smelter Reference List'!$E:$E,0)))</f>
        <v/>
      </c>
      <c r="C1743" s="297" t="str">
        <f>IF(LEN(A1743)=0,"",INDEX('Smelter Reference List'!$C:$C,MATCH($A1743,'Smelter Reference List'!$E:$E,0)))</f>
        <v/>
      </c>
      <c r="D1743" s="161" t="str">
        <f ca="1">IF(ISERROR($S1743),"",OFFSET('Smelter Reference List'!$C$4,$S1743-4,0)&amp;"")</f>
        <v/>
      </c>
      <c r="E1743" s="161" t="str">
        <f ca="1">IF(ISERROR($S1743),"",OFFSET('Smelter Reference List'!$D$4,$S1743-4,0)&amp;"")</f>
        <v/>
      </c>
      <c r="F1743" s="161" t="str">
        <f ca="1">IF(ISERROR($S1743),"",OFFSET('Smelter Reference List'!$E$4,$S1743-4,0))</f>
        <v/>
      </c>
      <c r="G1743" s="161" t="str">
        <f ca="1">IF(C1743=$U$4,"Enter smelter details", IF(ISERROR($S1743),"",OFFSET('Smelter Reference List'!$F$4,$S1743-4,0)))</f>
        <v/>
      </c>
      <c r="H1743" s="247" t="str">
        <f ca="1">IF(ISERROR($S1743),"",OFFSET('Smelter Reference List'!$G$4,$S1743-4,0))</f>
        <v/>
      </c>
      <c r="I1743" s="248" t="str">
        <f ca="1">IF(ISERROR($S1743),"",OFFSET('Smelter Reference List'!$H$4,$S1743-4,0))</f>
        <v/>
      </c>
      <c r="J1743" s="248" t="str">
        <f ca="1">IF(ISERROR($S1743),"",OFFSET('Smelter Reference List'!$I$4,$S1743-4,0))</f>
        <v/>
      </c>
      <c r="K1743" s="245"/>
      <c r="L1743" s="245"/>
      <c r="M1743" s="245"/>
      <c r="N1743" s="245"/>
      <c r="O1743" s="245"/>
      <c r="P1743" s="245"/>
      <c r="Q1743" s="246"/>
      <c r="R1743" s="233"/>
      <c r="S1743" s="234" t="e">
        <f>IF(C1743="",NA(),MATCH($B1743&amp;$C1743,'Smelter Reference List'!$J:$J,0))</f>
        <v>#N/A</v>
      </c>
      <c r="T1743" s="235"/>
      <c r="U1743" s="235">
        <f t="shared" ca="1" si="54"/>
        <v>0</v>
      </c>
      <c r="V1743" s="235"/>
      <c r="W1743" s="235"/>
      <c r="Y1743" s="228" t="str">
        <f t="shared" si="55"/>
        <v/>
      </c>
    </row>
    <row r="1744" spans="1:25" s="228" customFormat="1" ht="20.25">
      <c r="A1744" s="257"/>
      <c r="B1744" s="232" t="str">
        <f>IF(LEN(A1744)=0,"",INDEX('Smelter Reference List'!$A:$A,MATCH($A1744,'Smelter Reference List'!$E:$E,0)))</f>
        <v/>
      </c>
      <c r="C1744" s="297" t="str">
        <f>IF(LEN(A1744)=0,"",INDEX('Smelter Reference List'!$C:$C,MATCH($A1744,'Smelter Reference List'!$E:$E,0)))</f>
        <v/>
      </c>
      <c r="D1744" s="161" t="str">
        <f ca="1">IF(ISERROR($S1744),"",OFFSET('Smelter Reference List'!$C$4,$S1744-4,0)&amp;"")</f>
        <v/>
      </c>
      <c r="E1744" s="161" t="str">
        <f ca="1">IF(ISERROR($S1744),"",OFFSET('Smelter Reference List'!$D$4,$S1744-4,0)&amp;"")</f>
        <v/>
      </c>
      <c r="F1744" s="161" t="str">
        <f ca="1">IF(ISERROR($S1744),"",OFFSET('Smelter Reference List'!$E$4,$S1744-4,0))</f>
        <v/>
      </c>
      <c r="G1744" s="161" t="str">
        <f ca="1">IF(C1744=$U$4,"Enter smelter details", IF(ISERROR($S1744),"",OFFSET('Smelter Reference List'!$F$4,$S1744-4,0)))</f>
        <v/>
      </c>
      <c r="H1744" s="247" t="str">
        <f ca="1">IF(ISERROR($S1744),"",OFFSET('Smelter Reference List'!$G$4,$S1744-4,0))</f>
        <v/>
      </c>
      <c r="I1744" s="248" t="str">
        <f ca="1">IF(ISERROR($S1744),"",OFFSET('Smelter Reference List'!$H$4,$S1744-4,0))</f>
        <v/>
      </c>
      <c r="J1744" s="248" t="str">
        <f ca="1">IF(ISERROR($S1744),"",OFFSET('Smelter Reference List'!$I$4,$S1744-4,0))</f>
        <v/>
      </c>
      <c r="K1744" s="245"/>
      <c r="L1744" s="245"/>
      <c r="M1744" s="245"/>
      <c r="N1744" s="245"/>
      <c r="O1744" s="245"/>
      <c r="P1744" s="245"/>
      <c r="Q1744" s="246"/>
      <c r="R1744" s="233"/>
      <c r="S1744" s="234" t="e">
        <f>IF(C1744="",NA(),MATCH($B1744&amp;$C1744,'Smelter Reference List'!$J:$J,0))</f>
        <v>#N/A</v>
      </c>
      <c r="T1744" s="235"/>
      <c r="U1744" s="235">
        <f t="shared" ca="1" si="54"/>
        <v>0</v>
      </c>
      <c r="V1744" s="235"/>
      <c r="W1744" s="235"/>
      <c r="Y1744" s="228" t="str">
        <f t="shared" si="55"/>
        <v/>
      </c>
    </row>
    <row r="1745" spans="1:25" s="228" customFormat="1" ht="20.25">
      <c r="A1745" s="257"/>
      <c r="B1745" s="232" t="str">
        <f>IF(LEN(A1745)=0,"",INDEX('Smelter Reference List'!$A:$A,MATCH($A1745,'Smelter Reference List'!$E:$E,0)))</f>
        <v/>
      </c>
      <c r="C1745" s="297" t="str">
        <f>IF(LEN(A1745)=0,"",INDEX('Smelter Reference List'!$C:$C,MATCH($A1745,'Smelter Reference List'!$E:$E,0)))</f>
        <v/>
      </c>
      <c r="D1745" s="161" t="str">
        <f ca="1">IF(ISERROR($S1745),"",OFFSET('Smelter Reference List'!$C$4,$S1745-4,0)&amp;"")</f>
        <v/>
      </c>
      <c r="E1745" s="161" t="str">
        <f ca="1">IF(ISERROR($S1745),"",OFFSET('Smelter Reference List'!$D$4,$S1745-4,0)&amp;"")</f>
        <v/>
      </c>
      <c r="F1745" s="161" t="str">
        <f ca="1">IF(ISERROR($S1745),"",OFFSET('Smelter Reference List'!$E$4,$S1745-4,0))</f>
        <v/>
      </c>
      <c r="G1745" s="161" t="str">
        <f ca="1">IF(C1745=$U$4,"Enter smelter details", IF(ISERROR($S1745),"",OFFSET('Smelter Reference List'!$F$4,$S1745-4,0)))</f>
        <v/>
      </c>
      <c r="H1745" s="247" t="str">
        <f ca="1">IF(ISERROR($S1745),"",OFFSET('Smelter Reference List'!$G$4,$S1745-4,0))</f>
        <v/>
      </c>
      <c r="I1745" s="248" t="str">
        <f ca="1">IF(ISERROR($S1745),"",OFFSET('Smelter Reference List'!$H$4,$S1745-4,0))</f>
        <v/>
      </c>
      <c r="J1745" s="248" t="str">
        <f ca="1">IF(ISERROR($S1745),"",OFFSET('Smelter Reference List'!$I$4,$S1745-4,0))</f>
        <v/>
      </c>
      <c r="K1745" s="245"/>
      <c r="L1745" s="245"/>
      <c r="M1745" s="245"/>
      <c r="N1745" s="245"/>
      <c r="O1745" s="245"/>
      <c r="P1745" s="245"/>
      <c r="Q1745" s="246"/>
      <c r="R1745" s="233"/>
      <c r="S1745" s="234" t="e">
        <f>IF(C1745="",NA(),MATCH($B1745&amp;$C1745,'Smelter Reference List'!$J:$J,0))</f>
        <v>#N/A</v>
      </c>
      <c r="T1745" s="235"/>
      <c r="U1745" s="235">
        <f t="shared" ca="1" si="54"/>
        <v>0</v>
      </c>
      <c r="V1745" s="235"/>
      <c r="W1745" s="235"/>
      <c r="Y1745" s="228" t="str">
        <f t="shared" si="55"/>
        <v/>
      </c>
    </row>
    <row r="1746" spans="1:25" s="228" customFormat="1" ht="20.25">
      <c r="A1746" s="257"/>
      <c r="B1746" s="232" t="str">
        <f>IF(LEN(A1746)=0,"",INDEX('Smelter Reference List'!$A:$A,MATCH($A1746,'Smelter Reference List'!$E:$E,0)))</f>
        <v/>
      </c>
      <c r="C1746" s="297" t="str">
        <f>IF(LEN(A1746)=0,"",INDEX('Smelter Reference List'!$C:$C,MATCH($A1746,'Smelter Reference List'!$E:$E,0)))</f>
        <v/>
      </c>
      <c r="D1746" s="161" t="str">
        <f ca="1">IF(ISERROR($S1746),"",OFFSET('Smelter Reference List'!$C$4,$S1746-4,0)&amp;"")</f>
        <v/>
      </c>
      <c r="E1746" s="161" t="str">
        <f ca="1">IF(ISERROR($S1746),"",OFFSET('Smelter Reference List'!$D$4,$S1746-4,0)&amp;"")</f>
        <v/>
      </c>
      <c r="F1746" s="161" t="str">
        <f ca="1">IF(ISERROR($S1746),"",OFFSET('Smelter Reference List'!$E$4,$S1746-4,0))</f>
        <v/>
      </c>
      <c r="G1746" s="161" t="str">
        <f ca="1">IF(C1746=$U$4,"Enter smelter details", IF(ISERROR($S1746),"",OFFSET('Smelter Reference List'!$F$4,$S1746-4,0)))</f>
        <v/>
      </c>
      <c r="H1746" s="247" t="str">
        <f ca="1">IF(ISERROR($S1746),"",OFFSET('Smelter Reference List'!$G$4,$S1746-4,0))</f>
        <v/>
      </c>
      <c r="I1746" s="248" t="str">
        <f ca="1">IF(ISERROR($S1746),"",OFFSET('Smelter Reference List'!$H$4,$S1746-4,0))</f>
        <v/>
      </c>
      <c r="J1746" s="248" t="str">
        <f ca="1">IF(ISERROR($S1746),"",OFFSET('Smelter Reference List'!$I$4,$S1746-4,0))</f>
        <v/>
      </c>
      <c r="K1746" s="245"/>
      <c r="L1746" s="245"/>
      <c r="M1746" s="245"/>
      <c r="N1746" s="245"/>
      <c r="O1746" s="245"/>
      <c r="P1746" s="245"/>
      <c r="Q1746" s="246"/>
      <c r="R1746" s="233"/>
      <c r="S1746" s="234" t="e">
        <f>IF(C1746="",NA(),MATCH($B1746&amp;$C1746,'Smelter Reference List'!$J:$J,0))</f>
        <v>#N/A</v>
      </c>
      <c r="T1746" s="235"/>
      <c r="U1746" s="235">
        <f t="shared" ca="1" si="54"/>
        <v>0</v>
      </c>
      <c r="V1746" s="235"/>
      <c r="W1746" s="235"/>
      <c r="Y1746" s="228" t="str">
        <f t="shared" si="55"/>
        <v/>
      </c>
    </row>
    <row r="1747" spans="1:25" s="228" customFormat="1" ht="20.25">
      <c r="A1747" s="257"/>
      <c r="B1747" s="232" t="str">
        <f>IF(LEN(A1747)=0,"",INDEX('Smelter Reference List'!$A:$A,MATCH($A1747,'Smelter Reference List'!$E:$E,0)))</f>
        <v/>
      </c>
      <c r="C1747" s="297" t="str">
        <f>IF(LEN(A1747)=0,"",INDEX('Smelter Reference List'!$C:$C,MATCH($A1747,'Smelter Reference List'!$E:$E,0)))</f>
        <v/>
      </c>
      <c r="D1747" s="161" t="str">
        <f ca="1">IF(ISERROR($S1747),"",OFFSET('Smelter Reference List'!$C$4,$S1747-4,0)&amp;"")</f>
        <v/>
      </c>
      <c r="E1747" s="161" t="str">
        <f ca="1">IF(ISERROR($S1747),"",OFFSET('Smelter Reference List'!$D$4,$S1747-4,0)&amp;"")</f>
        <v/>
      </c>
      <c r="F1747" s="161" t="str">
        <f ca="1">IF(ISERROR($S1747),"",OFFSET('Smelter Reference List'!$E$4,$S1747-4,0))</f>
        <v/>
      </c>
      <c r="G1747" s="161" t="str">
        <f ca="1">IF(C1747=$U$4,"Enter smelter details", IF(ISERROR($S1747),"",OFFSET('Smelter Reference List'!$F$4,$S1747-4,0)))</f>
        <v/>
      </c>
      <c r="H1747" s="247" t="str">
        <f ca="1">IF(ISERROR($S1747),"",OFFSET('Smelter Reference List'!$G$4,$S1747-4,0))</f>
        <v/>
      </c>
      <c r="I1747" s="248" t="str">
        <f ca="1">IF(ISERROR($S1747),"",OFFSET('Smelter Reference List'!$H$4,$S1747-4,0))</f>
        <v/>
      </c>
      <c r="J1747" s="248" t="str">
        <f ca="1">IF(ISERROR($S1747),"",OFFSET('Smelter Reference List'!$I$4,$S1747-4,0))</f>
        <v/>
      </c>
      <c r="K1747" s="245"/>
      <c r="L1747" s="245"/>
      <c r="M1747" s="245"/>
      <c r="N1747" s="245"/>
      <c r="O1747" s="245"/>
      <c r="P1747" s="245"/>
      <c r="Q1747" s="246"/>
      <c r="R1747" s="233"/>
      <c r="S1747" s="234" t="e">
        <f>IF(C1747="",NA(),MATCH($B1747&amp;$C1747,'Smelter Reference List'!$J:$J,0))</f>
        <v>#N/A</v>
      </c>
      <c r="T1747" s="235"/>
      <c r="U1747" s="235">
        <f t="shared" ca="1" si="54"/>
        <v>0</v>
      </c>
      <c r="V1747" s="235"/>
      <c r="W1747" s="235"/>
      <c r="Y1747" s="228" t="str">
        <f t="shared" si="55"/>
        <v/>
      </c>
    </row>
    <row r="1748" spans="1:25" s="228" customFormat="1" ht="20.25">
      <c r="A1748" s="257"/>
      <c r="B1748" s="232" t="str">
        <f>IF(LEN(A1748)=0,"",INDEX('Smelter Reference List'!$A:$A,MATCH($A1748,'Smelter Reference List'!$E:$E,0)))</f>
        <v/>
      </c>
      <c r="C1748" s="297" t="str">
        <f>IF(LEN(A1748)=0,"",INDEX('Smelter Reference List'!$C:$C,MATCH($A1748,'Smelter Reference List'!$E:$E,0)))</f>
        <v/>
      </c>
      <c r="D1748" s="161" t="str">
        <f ca="1">IF(ISERROR($S1748),"",OFFSET('Smelter Reference List'!$C$4,$S1748-4,0)&amp;"")</f>
        <v/>
      </c>
      <c r="E1748" s="161" t="str">
        <f ca="1">IF(ISERROR($S1748),"",OFFSET('Smelter Reference List'!$D$4,$S1748-4,0)&amp;"")</f>
        <v/>
      </c>
      <c r="F1748" s="161" t="str">
        <f ca="1">IF(ISERROR($S1748),"",OFFSET('Smelter Reference List'!$E$4,$S1748-4,0))</f>
        <v/>
      </c>
      <c r="G1748" s="161" t="str">
        <f ca="1">IF(C1748=$U$4,"Enter smelter details", IF(ISERROR($S1748),"",OFFSET('Smelter Reference List'!$F$4,$S1748-4,0)))</f>
        <v/>
      </c>
      <c r="H1748" s="247" t="str">
        <f ca="1">IF(ISERROR($S1748),"",OFFSET('Smelter Reference List'!$G$4,$S1748-4,0))</f>
        <v/>
      </c>
      <c r="I1748" s="248" t="str">
        <f ca="1">IF(ISERROR($S1748),"",OFFSET('Smelter Reference List'!$H$4,$S1748-4,0))</f>
        <v/>
      </c>
      <c r="J1748" s="248" t="str">
        <f ca="1">IF(ISERROR($S1748),"",OFFSET('Smelter Reference List'!$I$4,$S1748-4,0))</f>
        <v/>
      </c>
      <c r="K1748" s="245"/>
      <c r="L1748" s="245"/>
      <c r="M1748" s="245"/>
      <c r="N1748" s="245"/>
      <c r="O1748" s="245"/>
      <c r="P1748" s="245"/>
      <c r="Q1748" s="246"/>
      <c r="R1748" s="233"/>
      <c r="S1748" s="234" t="e">
        <f>IF(C1748="",NA(),MATCH($B1748&amp;$C1748,'Smelter Reference List'!$J:$J,0))</f>
        <v>#N/A</v>
      </c>
      <c r="T1748" s="235"/>
      <c r="U1748" s="235">
        <f t="shared" ca="1" si="54"/>
        <v>0</v>
      </c>
      <c r="V1748" s="235"/>
      <c r="W1748" s="235"/>
      <c r="Y1748" s="228" t="str">
        <f t="shared" si="55"/>
        <v/>
      </c>
    </row>
    <row r="1749" spans="1:25" s="228" customFormat="1" ht="20.25">
      <c r="A1749" s="257"/>
      <c r="B1749" s="232" t="str">
        <f>IF(LEN(A1749)=0,"",INDEX('Smelter Reference List'!$A:$A,MATCH($A1749,'Smelter Reference List'!$E:$E,0)))</f>
        <v/>
      </c>
      <c r="C1749" s="297" t="str">
        <f>IF(LEN(A1749)=0,"",INDEX('Smelter Reference List'!$C:$C,MATCH($A1749,'Smelter Reference List'!$E:$E,0)))</f>
        <v/>
      </c>
      <c r="D1749" s="161" t="str">
        <f ca="1">IF(ISERROR($S1749),"",OFFSET('Smelter Reference List'!$C$4,$S1749-4,0)&amp;"")</f>
        <v/>
      </c>
      <c r="E1749" s="161" t="str">
        <f ca="1">IF(ISERROR($S1749),"",OFFSET('Smelter Reference List'!$D$4,$S1749-4,0)&amp;"")</f>
        <v/>
      </c>
      <c r="F1749" s="161" t="str">
        <f ca="1">IF(ISERROR($S1749),"",OFFSET('Smelter Reference List'!$E$4,$S1749-4,0))</f>
        <v/>
      </c>
      <c r="G1749" s="161" t="str">
        <f ca="1">IF(C1749=$U$4,"Enter smelter details", IF(ISERROR($S1749),"",OFFSET('Smelter Reference List'!$F$4,$S1749-4,0)))</f>
        <v/>
      </c>
      <c r="H1749" s="247" t="str">
        <f ca="1">IF(ISERROR($S1749),"",OFFSET('Smelter Reference List'!$G$4,$S1749-4,0))</f>
        <v/>
      </c>
      <c r="I1749" s="248" t="str">
        <f ca="1">IF(ISERROR($S1749),"",OFFSET('Smelter Reference List'!$H$4,$S1749-4,0))</f>
        <v/>
      </c>
      <c r="J1749" s="248" t="str">
        <f ca="1">IF(ISERROR($S1749),"",OFFSET('Smelter Reference List'!$I$4,$S1749-4,0))</f>
        <v/>
      </c>
      <c r="K1749" s="245"/>
      <c r="L1749" s="245"/>
      <c r="M1749" s="245"/>
      <c r="N1749" s="245"/>
      <c r="O1749" s="245"/>
      <c r="P1749" s="245"/>
      <c r="Q1749" s="246"/>
      <c r="R1749" s="233"/>
      <c r="S1749" s="234" t="e">
        <f>IF(C1749="",NA(),MATCH($B1749&amp;$C1749,'Smelter Reference List'!$J:$J,0))</f>
        <v>#N/A</v>
      </c>
      <c r="T1749" s="235"/>
      <c r="U1749" s="235">
        <f t="shared" ca="1" si="54"/>
        <v>0</v>
      </c>
      <c r="V1749" s="235"/>
      <c r="W1749" s="235"/>
      <c r="Y1749" s="228" t="str">
        <f t="shared" si="55"/>
        <v/>
      </c>
    </row>
    <row r="1750" spans="1:25" s="228" customFormat="1" ht="20.25">
      <c r="A1750" s="257"/>
      <c r="B1750" s="232" t="str">
        <f>IF(LEN(A1750)=0,"",INDEX('Smelter Reference List'!$A:$A,MATCH($A1750,'Smelter Reference List'!$E:$E,0)))</f>
        <v/>
      </c>
      <c r="C1750" s="297" t="str">
        <f>IF(LEN(A1750)=0,"",INDEX('Smelter Reference List'!$C:$C,MATCH($A1750,'Smelter Reference List'!$E:$E,0)))</f>
        <v/>
      </c>
      <c r="D1750" s="161" t="str">
        <f ca="1">IF(ISERROR($S1750),"",OFFSET('Smelter Reference List'!$C$4,$S1750-4,0)&amp;"")</f>
        <v/>
      </c>
      <c r="E1750" s="161" t="str">
        <f ca="1">IF(ISERROR($S1750),"",OFFSET('Smelter Reference List'!$D$4,$S1750-4,0)&amp;"")</f>
        <v/>
      </c>
      <c r="F1750" s="161" t="str">
        <f ca="1">IF(ISERROR($S1750),"",OFFSET('Smelter Reference List'!$E$4,$S1750-4,0))</f>
        <v/>
      </c>
      <c r="G1750" s="161" t="str">
        <f ca="1">IF(C1750=$U$4,"Enter smelter details", IF(ISERROR($S1750),"",OFFSET('Smelter Reference List'!$F$4,$S1750-4,0)))</f>
        <v/>
      </c>
      <c r="H1750" s="247" t="str">
        <f ca="1">IF(ISERROR($S1750),"",OFFSET('Smelter Reference List'!$G$4,$S1750-4,0))</f>
        <v/>
      </c>
      <c r="I1750" s="248" t="str">
        <f ca="1">IF(ISERROR($S1750),"",OFFSET('Smelter Reference List'!$H$4,$S1750-4,0))</f>
        <v/>
      </c>
      <c r="J1750" s="248" t="str">
        <f ca="1">IF(ISERROR($S1750),"",OFFSET('Smelter Reference List'!$I$4,$S1750-4,0))</f>
        <v/>
      </c>
      <c r="K1750" s="245"/>
      <c r="L1750" s="245"/>
      <c r="M1750" s="245"/>
      <c r="N1750" s="245"/>
      <c r="O1750" s="245"/>
      <c r="P1750" s="245"/>
      <c r="Q1750" s="246"/>
      <c r="R1750" s="233"/>
      <c r="S1750" s="234" t="e">
        <f>IF(C1750="",NA(),MATCH($B1750&amp;$C1750,'Smelter Reference List'!$J:$J,0))</f>
        <v>#N/A</v>
      </c>
      <c r="T1750" s="235"/>
      <c r="U1750" s="235">
        <f t="shared" ca="1" si="54"/>
        <v>0</v>
      </c>
      <c r="V1750" s="235"/>
      <c r="W1750" s="235"/>
      <c r="Y1750" s="228" t="str">
        <f t="shared" si="55"/>
        <v/>
      </c>
    </row>
    <row r="1751" spans="1:25" s="228" customFormat="1" ht="20.25">
      <c r="A1751" s="257"/>
      <c r="B1751" s="232" t="str">
        <f>IF(LEN(A1751)=0,"",INDEX('Smelter Reference List'!$A:$A,MATCH($A1751,'Smelter Reference List'!$E:$E,0)))</f>
        <v/>
      </c>
      <c r="C1751" s="297" t="str">
        <f>IF(LEN(A1751)=0,"",INDEX('Smelter Reference List'!$C:$C,MATCH($A1751,'Smelter Reference List'!$E:$E,0)))</f>
        <v/>
      </c>
      <c r="D1751" s="161" t="str">
        <f ca="1">IF(ISERROR($S1751),"",OFFSET('Smelter Reference List'!$C$4,$S1751-4,0)&amp;"")</f>
        <v/>
      </c>
      <c r="E1751" s="161" t="str">
        <f ca="1">IF(ISERROR($S1751),"",OFFSET('Smelter Reference List'!$D$4,$S1751-4,0)&amp;"")</f>
        <v/>
      </c>
      <c r="F1751" s="161" t="str">
        <f ca="1">IF(ISERROR($S1751),"",OFFSET('Smelter Reference List'!$E$4,$S1751-4,0))</f>
        <v/>
      </c>
      <c r="G1751" s="161" t="str">
        <f ca="1">IF(C1751=$U$4,"Enter smelter details", IF(ISERROR($S1751),"",OFFSET('Smelter Reference List'!$F$4,$S1751-4,0)))</f>
        <v/>
      </c>
      <c r="H1751" s="247" t="str">
        <f ca="1">IF(ISERROR($S1751),"",OFFSET('Smelter Reference List'!$G$4,$S1751-4,0))</f>
        <v/>
      </c>
      <c r="I1751" s="248" t="str">
        <f ca="1">IF(ISERROR($S1751),"",OFFSET('Smelter Reference List'!$H$4,$S1751-4,0))</f>
        <v/>
      </c>
      <c r="J1751" s="248" t="str">
        <f ca="1">IF(ISERROR($S1751),"",OFFSET('Smelter Reference List'!$I$4,$S1751-4,0))</f>
        <v/>
      </c>
      <c r="K1751" s="245"/>
      <c r="L1751" s="245"/>
      <c r="M1751" s="245"/>
      <c r="N1751" s="245"/>
      <c r="O1751" s="245"/>
      <c r="P1751" s="245"/>
      <c r="Q1751" s="246"/>
      <c r="R1751" s="233"/>
      <c r="S1751" s="234" t="e">
        <f>IF(C1751="",NA(),MATCH($B1751&amp;$C1751,'Smelter Reference List'!$J:$J,0))</f>
        <v>#N/A</v>
      </c>
      <c r="T1751" s="235"/>
      <c r="U1751" s="235">
        <f t="shared" ca="1" si="54"/>
        <v>0</v>
      </c>
      <c r="V1751" s="235"/>
      <c r="W1751" s="235"/>
      <c r="Y1751" s="228" t="str">
        <f t="shared" si="55"/>
        <v/>
      </c>
    </row>
    <row r="1752" spans="1:25" s="228" customFormat="1" ht="20.25">
      <c r="A1752" s="257"/>
      <c r="B1752" s="232" t="str">
        <f>IF(LEN(A1752)=0,"",INDEX('Smelter Reference List'!$A:$A,MATCH($A1752,'Smelter Reference List'!$E:$E,0)))</f>
        <v/>
      </c>
      <c r="C1752" s="297" t="str">
        <f>IF(LEN(A1752)=0,"",INDEX('Smelter Reference List'!$C:$C,MATCH($A1752,'Smelter Reference List'!$E:$E,0)))</f>
        <v/>
      </c>
      <c r="D1752" s="161" t="str">
        <f ca="1">IF(ISERROR($S1752),"",OFFSET('Smelter Reference List'!$C$4,$S1752-4,0)&amp;"")</f>
        <v/>
      </c>
      <c r="E1752" s="161" t="str">
        <f ca="1">IF(ISERROR($S1752),"",OFFSET('Smelter Reference List'!$D$4,$S1752-4,0)&amp;"")</f>
        <v/>
      </c>
      <c r="F1752" s="161" t="str">
        <f ca="1">IF(ISERROR($S1752),"",OFFSET('Smelter Reference List'!$E$4,$S1752-4,0))</f>
        <v/>
      </c>
      <c r="G1752" s="161" t="str">
        <f ca="1">IF(C1752=$U$4,"Enter smelter details", IF(ISERROR($S1752),"",OFFSET('Smelter Reference List'!$F$4,$S1752-4,0)))</f>
        <v/>
      </c>
      <c r="H1752" s="247" t="str">
        <f ca="1">IF(ISERROR($S1752),"",OFFSET('Smelter Reference List'!$G$4,$S1752-4,0))</f>
        <v/>
      </c>
      <c r="I1752" s="248" t="str">
        <f ca="1">IF(ISERROR($S1752),"",OFFSET('Smelter Reference List'!$H$4,$S1752-4,0))</f>
        <v/>
      </c>
      <c r="J1752" s="248" t="str">
        <f ca="1">IF(ISERROR($S1752),"",OFFSET('Smelter Reference List'!$I$4,$S1752-4,0))</f>
        <v/>
      </c>
      <c r="K1752" s="245"/>
      <c r="L1752" s="245"/>
      <c r="M1752" s="245"/>
      <c r="N1752" s="245"/>
      <c r="O1752" s="245"/>
      <c r="P1752" s="245"/>
      <c r="Q1752" s="246"/>
      <c r="R1752" s="233"/>
      <c r="S1752" s="234" t="e">
        <f>IF(C1752="",NA(),MATCH($B1752&amp;$C1752,'Smelter Reference List'!$J:$J,0))</f>
        <v>#N/A</v>
      </c>
      <c r="T1752" s="235"/>
      <c r="U1752" s="235">
        <f t="shared" ref="U1752:U1815" ca="1" si="56">IF(AND(C1752="Smelter not listed",OR(LEN(D1752)=0,LEN(E1752)=0)),1,0)</f>
        <v>0</v>
      </c>
      <c r="V1752" s="235"/>
      <c r="W1752" s="235"/>
      <c r="Y1752" s="228" t="str">
        <f t="shared" ref="Y1752:Y1815" si="57">B1752&amp;C1752</f>
        <v/>
      </c>
    </row>
    <row r="1753" spans="1:25" s="228" customFormat="1" ht="20.25">
      <c r="A1753" s="257"/>
      <c r="B1753" s="232" t="str">
        <f>IF(LEN(A1753)=0,"",INDEX('Smelter Reference List'!$A:$A,MATCH($A1753,'Smelter Reference List'!$E:$E,0)))</f>
        <v/>
      </c>
      <c r="C1753" s="297" t="str">
        <f>IF(LEN(A1753)=0,"",INDEX('Smelter Reference List'!$C:$C,MATCH($A1753,'Smelter Reference List'!$E:$E,0)))</f>
        <v/>
      </c>
      <c r="D1753" s="161" t="str">
        <f ca="1">IF(ISERROR($S1753),"",OFFSET('Smelter Reference List'!$C$4,$S1753-4,0)&amp;"")</f>
        <v/>
      </c>
      <c r="E1753" s="161" t="str">
        <f ca="1">IF(ISERROR($S1753),"",OFFSET('Smelter Reference List'!$D$4,$S1753-4,0)&amp;"")</f>
        <v/>
      </c>
      <c r="F1753" s="161" t="str">
        <f ca="1">IF(ISERROR($S1753),"",OFFSET('Smelter Reference List'!$E$4,$S1753-4,0))</f>
        <v/>
      </c>
      <c r="G1753" s="161" t="str">
        <f ca="1">IF(C1753=$U$4,"Enter smelter details", IF(ISERROR($S1753),"",OFFSET('Smelter Reference List'!$F$4,$S1753-4,0)))</f>
        <v/>
      </c>
      <c r="H1753" s="247" t="str">
        <f ca="1">IF(ISERROR($S1753),"",OFFSET('Smelter Reference List'!$G$4,$S1753-4,0))</f>
        <v/>
      </c>
      <c r="I1753" s="248" t="str">
        <f ca="1">IF(ISERROR($S1753),"",OFFSET('Smelter Reference List'!$H$4,$S1753-4,0))</f>
        <v/>
      </c>
      <c r="J1753" s="248" t="str">
        <f ca="1">IF(ISERROR($S1753),"",OFFSET('Smelter Reference List'!$I$4,$S1753-4,0))</f>
        <v/>
      </c>
      <c r="K1753" s="245"/>
      <c r="L1753" s="245"/>
      <c r="M1753" s="245"/>
      <c r="N1753" s="245"/>
      <c r="O1753" s="245"/>
      <c r="P1753" s="245"/>
      <c r="Q1753" s="246"/>
      <c r="R1753" s="233"/>
      <c r="S1753" s="234" t="e">
        <f>IF(C1753="",NA(),MATCH($B1753&amp;$C1753,'Smelter Reference List'!$J:$J,0))</f>
        <v>#N/A</v>
      </c>
      <c r="T1753" s="235"/>
      <c r="U1753" s="235">
        <f t="shared" ca="1" si="56"/>
        <v>0</v>
      </c>
      <c r="V1753" s="235"/>
      <c r="W1753" s="235"/>
      <c r="Y1753" s="228" t="str">
        <f t="shared" si="57"/>
        <v/>
      </c>
    </row>
    <row r="1754" spans="1:25" s="228" customFormat="1" ht="20.25">
      <c r="A1754" s="257"/>
      <c r="B1754" s="232" t="str">
        <f>IF(LEN(A1754)=0,"",INDEX('Smelter Reference List'!$A:$A,MATCH($A1754,'Smelter Reference List'!$E:$E,0)))</f>
        <v/>
      </c>
      <c r="C1754" s="297" t="str">
        <f>IF(LEN(A1754)=0,"",INDEX('Smelter Reference List'!$C:$C,MATCH($A1754,'Smelter Reference List'!$E:$E,0)))</f>
        <v/>
      </c>
      <c r="D1754" s="161" t="str">
        <f ca="1">IF(ISERROR($S1754),"",OFFSET('Smelter Reference List'!$C$4,$S1754-4,0)&amp;"")</f>
        <v/>
      </c>
      <c r="E1754" s="161" t="str">
        <f ca="1">IF(ISERROR($S1754),"",OFFSET('Smelter Reference List'!$D$4,$S1754-4,0)&amp;"")</f>
        <v/>
      </c>
      <c r="F1754" s="161" t="str">
        <f ca="1">IF(ISERROR($S1754),"",OFFSET('Smelter Reference List'!$E$4,$S1754-4,0))</f>
        <v/>
      </c>
      <c r="G1754" s="161" t="str">
        <f ca="1">IF(C1754=$U$4,"Enter smelter details", IF(ISERROR($S1754),"",OFFSET('Smelter Reference List'!$F$4,$S1754-4,0)))</f>
        <v/>
      </c>
      <c r="H1754" s="247" t="str">
        <f ca="1">IF(ISERROR($S1754),"",OFFSET('Smelter Reference List'!$G$4,$S1754-4,0))</f>
        <v/>
      </c>
      <c r="I1754" s="248" t="str">
        <f ca="1">IF(ISERROR($S1754),"",OFFSET('Smelter Reference List'!$H$4,$S1754-4,0))</f>
        <v/>
      </c>
      <c r="J1754" s="248" t="str">
        <f ca="1">IF(ISERROR($S1754),"",OFFSET('Smelter Reference List'!$I$4,$S1754-4,0))</f>
        <v/>
      </c>
      <c r="K1754" s="245"/>
      <c r="L1754" s="245"/>
      <c r="M1754" s="245"/>
      <c r="N1754" s="245"/>
      <c r="O1754" s="245"/>
      <c r="P1754" s="245"/>
      <c r="Q1754" s="246"/>
      <c r="R1754" s="233"/>
      <c r="S1754" s="234" t="e">
        <f>IF(C1754="",NA(),MATCH($B1754&amp;$C1754,'Smelter Reference List'!$J:$J,0))</f>
        <v>#N/A</v>
      </c>
      <c r="T1754" s="235"/>
      <c r="U1754" s="235">
        <f t="shared" ca="1" si="56"/>
        <v>0</v>
      </c>
      <c r="V1754" s="235"/>
      <c r="W1754" s="235"/>
      <c r="Y1754" s="228" t="str">
        <f t="shared" si="57"/>
        <v/>
      </c>
    </row>
    <row r="1755" spans="1:25" s="228" customFormat="1" ht="20.25">
      <c r="A1755" s="257"/>
      <c r="B1755" s="232" t="str">
        <f>IF(LEN(A1755)=0,"",INDEX('Smelter Reference List'!$A:$A,MATCH($A1755,'Smelter Reference List'!$E:$E,0)))</f>
        <v/>
      </c>
      <c r="C1755" s="297" t="str">
        <f>IF(LEN(A1755)=0,"",INDEX('Smelter Reference List'!$C:$C,MATCH($A1755,'Smelter Reference List'!$E:$E,0)))</f>
        <v/>
      </c>
      <c r="D1755" s="161" t="str">
        <f ca="1">IF(ISERROR($S1755),"",OFFSET('Smelter Reference List'!$C$4,$S1755-4,0)&amp;"")</f>
        <v/>
      </c>
      <c r="E1755" s="161" t="str">
        <f ca="1">IF(ISERROR($S1755),"",OFFSET('Smelter Reference List'!$D$4,$S1755-4,0)&amp;"")</f>
        <v/>
      </c>
      <c r="F1755" s="161" t="str">
        <f ca="1">IF(ISERROR($S1755),"",OFFSET('Smelter Reference List'!$E$4,$S1755-4,0))</f>
        <v/>
      </c>
      <c r="G1755" s="161" t="str">
        <f ca="1">IF(C1755=$U$4,"Enter smelter details", IF(ISERROR($S1755),"",OFFSET('Smelter Reference List'!$F$4,$S1755-4,0)))</f>
        <v/>
      </c>
      <c r="H1755" s="247" t="str">
        <f ca="1">IF(ISERROR($S1755),"",OFFSET('Smelter Reference List'!$G$4,$S1755-4,0))</f>
        <v/>
      </c>
      <c r="I1755" s="248" t="str">
        <f ca="1">IF(ISERROR($S1755),"",OFFSET('Smelter Reference List'!$H$4,$S1755-4,0))</f>
        <v/>
      </c>
      <c r="J1755" s="248" t="str">
        <f ca="1">IF(ISERROR($S1755),"",OFFSET('Smelter Reference List'!$I$4,$S1755-4,0))</f>
        <v/>
      </c>
      <c r="K1755" s="245"/>
      <c r="L1755" s="245"/>
      <c r="M1755" s="245"/>
      <c r="N1755" s="245"/>
      <c r="O1755" s="245"/>
      <c r="P1755" s="245"/>
      <c r="Q1755" s="246"/>
      <c r="R1755" s="233"/>
      <c r="S1755" s="234" t="e">
        <f>IF(C1755="",NA(),MATCH($B1755&amp;$C1755,'Smelter Reference List'!$J:$J,0))</f>
        <v>#N/A</v>
      </c>
      <c r="T1755" s="235"/>
      <c r="U1755" s="235">
        <f t="shared" ca="1" si="56"/>
        <v>0</v>
      </c>
      <c r="V1755" s="235"/>
      <c r="W1755" s="235"/>
      <c r="Y1755" s="228" t="str">
        <f t="shared" si="57"/>
        <v/>
      </c>
    </row>
    <row r="1756" spans="1:25" s="228" customFormat="1" ht="20.25">
      <c r="A1756" s="257"/>
      <c r="B1756" s="232" t="str">
        <f>IF(LEN(A1756)=0,"",INDEX('Smelter Reference List'!$A:$A,MATCH($A1756,'Smelter Reference List'!$E:$E,0)))</f>
        <v/>
      </c>
      <c r="C1756" s="297" t="str">
        <f>IF(LEN(A1756)=0,"",INDEX('Smelter Reference List'!$C:$C,MATCH($A1756,'Smelter Reference List'!$E:$E,0)))</f>
        <v/>
      </c>
      <c r="D1756" s="161" t="str">
        <f ca="1">IF(ISERROR($S1756),"",OFFSET('Smelter Reference List'!$C$4,$S1756-4,0)&amp;"")</f>
        <v/>
      </c>
      <c r="E1756" s="161" t="str">
        <f ca="1">IF(ISERROR($S1756),"",OFFSET('Smelter Reference List'!$D$4,$S1756-4,0)&amp;"")</f>
        <v/>
      </c>
      <c r="F1756" s="161" t="str">
        <f ca="1">IF(ISERROR($S1756),"",OFFSET('Smelter Reference List'!$E$4,$S1756-4,0))</f>
        <v/>
      </c>
      <c r="G1756" s="161" t="str">
        <f ca="1">IF(C1756=$U$4,"Enter smelter details", IF(ISERROR($S1756),"",OFFSET('Smelter Reference List'!$F$4,$S1756-4,0)))</f>
        <v/>
      </c>
      <c r="H1756" s="247" t="str">
        <f ca="1">IF(ISERROR($S1756),"",OFFSET('Smelter Reference List'!$G$4,$S1756-4,0))</f>
        <v/>
      </c>
      <c r="I1756" s="248" t="str">
        <f ca="1">IF(ISERROR($S1756),"",OFFSET('Smelter Reference List'!$H$4,$S1756-4,0))</f>
        <v/>
      </c>
      <c r="J1756" s="248" t="str">
        <f ca="1">IF(ISERROR($S1756),"",OFFSET('Smelter Reference List'!$I$4,$S1756-4,0))</f>
        <v/>
      </c>
      <c r="K1756" s="245"/>
      <c r="L1756" s="245"/>
      <c r="M1756" s="245"/>
      <c r="N1756" s="245"/>
      <c r="O1756" s="245"/>
      <c r="P1756" s="245"/>
      <c r="Q1756" s="246"/>
      <c r="R1756" s="233"/>
      <c r="S1756" s="234" t="e">
        <f>IF(C1756="",NA(),MATCH($B1756&amp;$C1756,'Smelter Reference List'!$J:$J,0))</f>
        <v>#N/A</v>
      </c>
      <c r="T1756" s="235"/>
      <c r="U1756" s="235">
        <f t="shared" ca="1" si="56"/>
        <v>0</v>
      </c>
      <c r="V1756" s="235"/>
      <c r="W1756" s="235"/>
      <c r="Y1756" s="228" t="str">
        <f t="shared" si="57"/>
        <v/>
      </c>
    </row>
    <row r="1757" spans="1:25" s="228" customFormat="1" ht="20.25">
      <c r="A1757" s="257"/>
      <c r="B1757" s="232" t="str">
        <f>IF(LEN(A1757)=0,"",INDEX('Smelter Reference List'!$A:$A,MATCH($A1757,'Smelter Reference List'!$E:$E,0)))</f>
        <v/>
      </c>
      <c r="C1757" s="297" t="str">
        <f>IF(LEN(A1757)=0,"",INDEX('Smelter Reference List'!$C:$C,MATCH($A1757,'Smelter Reference List'!$E:$E,0)))</f>
        <v/>
      </c>
      <c r="D1757" s="161" t="str">
        <f ca="1">IF(ISERROR($S1757),"",OFFSET('Smelter Reference List'!$C$4,$S1757-4,0)&amp;"")</f>
        <v/>
      </c>
      <c r="E1757" s="161" t="str">
        <f ca="1">IF(ISERROR($S1757),"",OFFSET('Smelter Reference List'!$D$4,$S1757-4,0)&amp;"")</f>
        <v/>
      </c>
      <c r="F1757" s="161" t="str">
        <f ca="1">IF(ISERROR($S1757),"",OFFSET('Smelter Reference List'!$E$4,$S1757-4,0))</f>
        <v/>
      </c>
      <c r="G1757" s="161" t="str">
        <f ca="1">IF(C1757=$U$4,"Enter smelter details", IF(ISERROR($S1757),"",OFFSET('Smelter Reference List'!$F$4,$S1757-4,0)))</f>
        <v/>
      </c>
      <c r="H1757" s="247" t="str">
        <f ca="1">IF(ISERROR($S1757),"",OFFSET('Smelter Reference List'!$G$4,$S1757-4,0))</f>
        <v/>
      </c>
      <c r="I1757" s="248" t="str">
        <f ca="1">IF(ISERROR($S1757),"",OFFSET('Smelter Reference List'!$H$4,$S1757-4,0))</f>
        <v/>
      </c>
      <c r="J1757" s="248" t="str">
        <f ca="1">IF(ISERROR($S1757),"",OFFSET('Smelter Reference List'!$I$4,$S1757-4,0))</f>
        <v/>
      </c>
      <c r="K1757" s="245"/>
      <c r="L1757" s="245"/>
      <c r="M1757" s="245"/>
      <c r="N1757" s="245"/>
      <c r="O1757" s="245"/>
      <c r="P1757" s="245"/>
      <c r="Q1757" s="246"/>
      <c r="R1757" s="233"/>
      <c r="S1757" s="234" t="e">
        <f>IF(C1757="",NA(),MATCH($B1757&amp;$C1757,'Smelter Reference List'!$J:$J,0))</f>
        <v>#N/A</v>
      </c>
      <c r="T1757" s="235"/>
      <c r="U1757" s="235">
        <f t="shared" ca="1" si="56"/>
        <v>0</v>
      </c>
      <c r="V1757" s="235"/>
      <c r="W1757" s="235"/>
      <c r="Y1757" s="228" t="str">
        <f t="shared" si="57"/>
        <v/>
      </c>
    </row>
    <row r="1758" spans="1:25" s="228" customFormat="1" ht="20.25">
      <c r="A1758" s="257"/>
      <c r="B1758" s="232" t="str">
        <f>IF(LEN(A1758)=0,"",INDEX('Smelter Reference List'!$A:$A,MATCH($A1758,'Smelter Reference List'!$E:$E,0)))</f>
        <v/>
      </c>
      <c r="C1758" s="297" t="str">
        <f>IF(LEN(A1758)=0,"",INDEX('Smelter Reference List'!$C:$C,MATCH($A1758,'Smelter Reference List'!$E:$E,0)))</f>
        <v/>
      </c>
      <c r="D1758" s="161" t="str">
        <f ca="1">IF(ISERROR($S1758),"",OFFSET('Smelter Reference List'!$C$4,$S1758-4,0)&amp;"")</f>
        <v/>
      </c>
      <c r="E1758" s="161" t="str">
        <f ca="1">IF(ISERROR($S1758),"",OFFSET('Smelter Reference List'!$D$4,$S1758-4,0)&amp;"")</f>
        <v/>
      </c>
      <c r="F1758" s="161" t="str">
        <f ca="1">IF(ISERROR($S1758),"",OFFSET('Smelter Reference List'!$E$4,$S1758-4,0))</f>
        <v/>
      </c>
      <c r="G1758" s="161" t="str">
        <f ca="1">IF(C1758=$U$4,"Enter smelter details", IF(ISERROR($S1758),"",OFFSET('Smelter Reference List'!$F$4,$S1758-4,0)))</f>
        <v/>
      </c>
      <c r="H1758" s="247" t="str">
        <f ca="1">IF(ISERROR($S1758),"",OFFSET('Smelter Reference List'!$G$4,$S1758-4,0))</f>
        <v/>
      </c>
      <c r="I1758" s="248" t="str">
        <f ca="1">IF(ISERROR($S1758),"",OFFSET('Smelter Reference List'!$H$4,$S1758-4,0))</f>
        <v/>
      </c>
      <c r="J1758" s="248" t="str">
        <f ca="1">IF(ISERROR($S1758),"",OFFSET('Smelter Reference List'!$I$4,$S1758-4,0))</f>
        <v/>
      </c>
      <c r="K1758" s="245"/>
      <c r="L1758" s="245"/>
      <c r="M1758" s="245"/>
      <c r="N1758" s="245"/>
      <c r="O1758" s="245"/>
      <c r="P1758" s="245"/>
      <c r="Q1758" s="246"/>
      <c r="R1758" s="233"/>
      <c r="S1758" s="234" t="e">
        <f>IF(C1758="",NA(),MATCH($B1758&amp;$C1758,'Smelter Reference List'!$J:$J,0))</f>
        <v>#N/A</v>
      </c>
      <c r="T1758" s="235"/>
      <c r="U1758" s="235">
        <f t="shared" ca="1" si="56"/>
        <v>0</v>
      </c>
      <c r="V1758" s="235"/>
      <c r="W1758" s="235"/>
      <c r="Y1758" s="228" t="str">
        <f t="shared" si="57"/>
        <v/>
      </c>
    </row>
    <row r="1759" spans="1:25" s="228" customFormat="1" ht="20.25">
      <c r="A1759" s="257"/>
      <c r="B1759" s="232" t="str">
        <f>IF(LEN(A1759)=0,"",INDEX('Smelter Reference List'!$A:$A,MATCH($A1759,'Smelter Reference List'!$E:$E,0)))</f>
        <v/>
      </c>
      <c r="C1759" s="297" t="str">
        <f>IF(LEN(A1759)=0,"",INDEX('Smelter Reference List'!$C:$C,MATCH($A1759,'Smelter Reference List'!$E:$E,0)))</f>
        <v/>
      </c>
      <c r="D1759" s="161" t="str">
        <f ca="1">IF(ISERROR($S1759),"",OFFSET('Smelter Reference List'!$C$4,$S1759-4,0)&amp;"")</f>
        <v/>
      </c>
      <c r="E1759" s="161" t="str">
        <f ca="1">IF(ISERROR($S1759),"",OFFSET('Smelter Reference List'!$D$4,$S1759-4,0)&amp;"")</f>
        <v/>
      </c>
      <c r="F1759" s="161" t="str">
        <f ca="1">IF(ISERROR($S1759),"",OFFSET('Smelter Reference List'!$E$4,$S1759-4,0))</f>
        <v/>
      </c>
      <c r="G1759" s="161" t="str">
        <f ca="1">IF(C1759=$U$4,"Enter smelter details", IF(ISERROR($S1759),"",OFFSET('Smelter Reference List'!$F$4,$S1759-4,0)))</f>
        <v/>
      </c>
      <c r="H1759" s="247" t="str">
        <f ca="1">IF(ISERROR($S1759),"",OFFSET('Smelter Reference List'!$G$4,$S1759-4,0))</f>
        <v/>
      </c>
      <c r="I1759" s="248" t="str">
        <f ca="1">IF(ISERROR($S1759),"",OFFSET('Smelter Reference List'!$H$4,$S1759-4,0))</f>
        <v/>
      </c>
      <c r="J1759" s="248" t="str">
        <f ca="1">IF(ISERROR($S1759),"",OFFSET('Smelter Reference List'!$I$4,$S1759-4,0))</f>
        <v/>
      </c>
      <c r="K1759" s="245"/>
      <c r="L1759" s="245"/>
      <c r="M1759" s="245"/>
      <c r="N1759" s="245"/>
      <c r="O1759" s="245"/>
      <c r="P1759" s="245"/>
      <c r="Q1759" s="246"/>
      <c r="R1759" s="233"/>
      <c r="S1759" s="234" t="e">
        <f>IF(C1759="",NA(),MATCH($B1759&amp;$C1759,'Smelter Reference List'!$J:$J,0))</f>
        <v>#N/A</v>
      </c>
      <c r="T1759" s="235"/>
      <c r="U1759" s="235">
        <f t="shared" ca="1" si="56"/>
        <v>0</v>
      </c>
      <c r="V1759" s="235"/>
      <c r="W1759" s="235"/>
      <c r="Y1759" s="228" t="str">
        <f t="shared" si="57"/>
        <v/>
      </c>
    </row>
    <row r="1760" spans="1:25" s="228" customFormat="1" ht="20.25">
      <c r="A1760" s="257"/>
      <c r="B1760" s="232" t="str">
        <f>IF(LEN(A1760)=0,"",INDEX('Smelter Reference List'!$A:$A,MATCH($A1760,'Smelter Reference List'!$E:$E,0)))</f>
        <v/>
      </c>
      <c r="C1760" s="297" t="str">
        <f>IF(LEN(A1760)=0,"",INDEX('Smelter Reference List'!$C:$C,MATCH($A1760,'Smelter Reference List'!$E:$E,0)))</f>
        <v/>
      </c>
      <c r="D1760" s="161" t="str">
        <f ca="1">IF(ISERROR($S1760),"",OFFSET('Smelter Reference List'!$C$4,$S1760-4,0)&amp;"")</f>
        <v/>
      </c>
      <c r="E1760" s="161" t="str">
        <f ca="1">IF(ISERROR($S1760),"",OFFSET('Smelter Reference List'!$D$4,$S1760-4,0)&amp;"")</f>
        <v/>
      </c>
      <c r="F1760" s="161" t="str">
        <f ca="1">IF(ISERROR($S1760),"",OFFSET('Smelter Reference List'!$E$4,$S1760-4,0))</f>
        <v/>
      </c>
      <c r="G1760" s="161" t="str">
        <f ca="1">IF(C1760=$U$4,"Enter smelter details", IF(ISERROR($S1760),"",OFFSET('Smelter Reference List'!$F$4,$S1760-4,0)))</f>
        <v/>
      </c>
      <c r="H1760" s="247" t="str">
        <f ca="1">IF(ISERROR($S1760),"",OFFSET('Smelter Reference List'!$G$4,$S1760-4,0))</f>
        <v/>
      </c>
      <c r="I1760" s="248" t="str">
        <f ca="1">IF(ISERROR($S1760),"",OFFSET('Smelter Reference List'!$H$4,$S1760-4,0))</f>
        <v/>
      </c>
      <c r="J1760" s="248" t="str">
        <f ca="1">IF(ISERROR($S1760),"",OFFSET('Smelter Reference List'!$I$4,$S1760-4,0))</f>
        <v/>
      </c>
      <c r="K1760" s="245"/>
      <c r="L1760" s="245"/>
      <c r="M1760" s="245"/>
      <c r="N1760" s="245"/>
      <c r="O1760" s="245"/>
      <c r="P1760" s="245"/>
      <c r="Q1760" s="246"/>
      <c r="R1760" s="233"/>
      <c r="S1760" s="234" t="e">
        <f>IF(C1760="",NA(),MATCH($B1760&amp;$C1760,'Smelter Reference List'!$J:$J,0))</f>
        <v>#N/A</v>
      </c>
      <c r="T1760" s="235"/>
      <c r="U1760" s="235">
        <f t="shared" ca="1" si="56"/>
        <v>0</v>
      </c>
      <c r="V1760" s="235"/>
      <c r="W1760" s="235"/>
      <c r="Y1760" s="228" t="str">
        <f t="shared" si="57"/>
        <v/>
      </c>
    </row>
    <row r="1761" spans="1:25" s="228" customFormat="1" ht="20.25">
      <c r="A1761" s="257"/>
      <c r="B1761" s="232" t="str">
        <f>IF(LEN(A1761)=0,"",INDEX('Smelter Reference List'!$A:$A,MATCH($A1761,'Smelter Reference List'!$E:$E,0)))</f>
        <v/>
      </c>
      <c r="C1761" s="297" t="str">
        <f>IF(LEN(A1761)=0,"",INDEX('Smelter Reference List'!$C:$C,MATCH($A1761,'Smelter Reference List'!$E:$E,0)))</f>
        <v/>
      </c>
      <c r="D1761" s="161" t="str">
        <f ca="1">IF(ISERROR($S1761),"",OFFSET('Smelter Reference List'!$C$4,$S1761-4,0)&amp;"")</f>
        <v/>
      </c>
      <c r="E1761" s="161" t="str">
        <f ca="1">IF(ISERROR($S1761),"",OFFSET('Smelter Reference List'!$D$4,$S1761-4,0)&amp;"")</f>
        <v/>
      </c>
      <c r="F1761" s="161" t="str">
        <f ca="1">IF(ISERROR($S1761),"",OFFSET('Smelter Reference List'!$E$4,$S1761-4,0))</f>
        <v/>
      </c>
      <c r="G1761" s="161" t="str">
        <f ca="1">IF(C1761=$U$4,"Enter smelter details", IF(ISERROR($S1761),"",OFFSET('Smelter Reference List'!$F$4,$S1761-4,0)))</f>
        <v/>
      </c>
      <c r="H1761" s="247" t="str">
        <f ca="1">IF(ISERROR($S1761),"",OFFSET('Smelter Reference List'!$G$4,$S1761-4,0))</f>
        <v/>
      </c>
      <c r="I1761" s="248" t="str">
        <f ca="1">IF(ISERROR($S1761),"",OFFSET('Smelter Reference List'!$H$4,$S1761-4,0))</f>
        <v/>
      </c>
      <c r="J1761" s="248" t="str">
        <f ca="1">IF(ISERROR($S1761),"",OFFSET('Smelter Reference List'!$I$4,$S1761-4,0))</f>
        <v/>
      </c>
      <c r="K1761" s="245"/>
      <c r="L1761" s="245"/>
      <c r="M1761" s="245"/>
      <c r="N1761" s="245"/>
      <c r="O1761" s="245"/>
      <c r="P1761" s="245"/>
      <c r="Q1761" s="246"/>
      <c r="R1761" s="233"/>
      <c r="S1761" s="234" t="e">
        <f>IF(C1761="",NA(),MATCH($B1761&amp;$C1761,'Smelter Reference List'!$J:$J,0))</f>
        <v>#N/A</v>
      </c>
      <c r="T1761" s="235"/>
      <c r="U1761" s="235">
        <f t="shared" ca="1" si="56"/>
        <v>0</v>
      </c>
      <c r="V1761" s="235"/>
      <c r="W1761" s="235"/>
      <c r="Y1761" s="228" t="str">
        <f t="shared" si="57"/>
        <v/>
      </c>
    </row>
    <row r="1762" spans="1:25" s="228" customFormat="1" ht="20.25">
      <c r="A1762" s="257"/>
      <c r="B1762" s="232" t="str">
        <f>IF(LEN(A1762)=0,"",INDEX('Smelter Reference List'!$A:$A,MATCH($A1762,'Smelter Reference List'!$E:$E,0)))</f>
        <v/>
      </c>
      <c r="C1762" s="297" t="str">
        <f>IF(LEN(A1762)=0,"",INDEX('Smelter Reference List'!$C:$C,MATCH($A1762,'Smelter Reference List'!$E:$E,0)))</f>
        <v/>
      </c>
      <c r="D1762" s="161" t="str">
        <f ca="1">IF(ISERROR($S1762),"",OFFSET('Smelter Reference List'!$C$4,$S1762-4,0)&amp;"")</f>
        <v/>
      </c>
      <c r="E1762" s="161" t="str">
        <f ca="1">IF(ISERROR($S1762),"",OFFSET('Smelter Reference List'!$D$4,$S1762-4,0)&amp;"")</f>
        <v/>
      </c>
      <c r="F1762" s="161" t="str">
        <f ca="1">IF(ISERROR($S1762),"",OFFSET('Smelter Reference List'!$E$4,$S1762-4,0))</f>
        <v/>
      </c>
      <c r="G1762" s="161" t="str">
        <f ca="1">IF(C1762=$U$4,"Enter smelter details", IF(ISERROR($S1762),"",OFFSET('Smelter Reference List'!$F$4,$S1762-4,0)))</f>
        <v/>
      </c>
      <c r="H1762" s="247" t="str">
        <f ca="1">IF(ISERROR($S1762),"",OFFSET('Smelter Reference List'!$G$4,$S1762-4,0))</f>
        <v/>
      </c>
      <c r="I1762" s="248" t="str">
        <f ca="1">IF(ISERROR($S1762),"",OFFSET('Smelter Reference List'!$H$4,$S1762-4,0))</f>
        <v/>
      </c>
      <c r="J1762" s="248" t="str">
        <f ca="1">IF(ISERROR($S1762),"",OFFSET('Smelter Reference List'!$I$4,$S1762-4,0))</f>
        <v/>
      </c>
      <c r="K1762" s="245"/>
      <c r="L1762" s="245"/>
      <c r="M1762" s="245"/>
      <c r="N1762" s="245"/>
      <c r="O1762" s="245"/>
      <c r="P1762" s="245"/>
      <c r="Q1762" s="246"/>
      <c r="R1762" s="233"/>
      <c r="S1762" s="234" t="e">
        <f>IF(C1762="",NA(),MATCH($B1762&amp;$C1762,'Smelter Reference List'!$J:$J,0))</f>
        <v>#N/A</v>
      </c>
      <c r="T1762" s="235"/>
      <c r="U1762" s="235">
        <f t="shared" ca="1" si="56"/>
        <v>0</v>
      </c>
      <c r="V1762" s="235"/>
      <c r="W1762" s="235"/>
      <c r="Y1762" s="228" t="str">
        <f t="shared" si="57"/>
        <v/>
      </c>
    </row>
    <row r="1763" spans="1:25" s="228" customFormat="1" ht="20.25">
      <c r="A1763" s="257"/>
      <c r="B1763" s="232" t="str">
        <f>IF(LEN(A1763)=0,"",INDEX('Smelter Reference List'!$A:$A,MATCH($A1763,'Smelter Reference List'!$E:$E,0)))</f>
        <v/>
      </c>
      <c r="C1763" s="297" t="str">
        <f>IF(LEN(A1763)=0,"",INDEX('Smelter Reference List'!$C:$C,MATCH($A1763,'Smelter Reference List'!$E:$E,0)))</f>
        <v/>
      </c>
      <c r="D1763" s="161" t="str">
        <f ca="1">IF(ISERROR($S1763),"",OFFSET('Smelter Reference List'!$C$4,$S1763-4,0)&amp;"")</f>
        <v/>
      </c>
      <c r="E1763" s="161" t="str">
        <f ca="1">IF(ISERROR($S1763),"",OFFSET('Smelter Reference List'!$D$4,$S1763-4,0)&amp;"")</f>
        <v/>
      </c>
      <c r="F1763" s="161" t="str">
        <f ca="1">IF(ISERROR($S1763),"",OFFSET('Smelter Reference List'!$E$4,$S1763-4,0))</f>
        <v/>
      </c>
      <c r="G1763" s="161" t="str">
        <f ca="1">IF(C1763=$U$4,"Enter smelter details", IF(ISERROR($S1763),"",OFFSET('Smelter Reference List'!$F$4,$S1763-4,0)))</f>
        <v/>
      </c>
      <c r="H1763" s="247" t="str">
        <f ca="1">IF(ISERROR($S1763),"",OFFSET('Smelter Reference List'!$G$4,$S1763-4,0))</f>
        <v/>
      </c>
      <c r="I1763" s="248" t="str">
        <f ca="1">IF(ISERROR($S1763),"",OFFSET('Smelter Reference List'!$H$4,$S1763-4,0))</f>
        <v/>
      </c>
      <c r="J1763" s="248" t="str">
        <f ca="1">IF(ISERROR($S1763),"",OFFSET('Smelter Reference List'!$I$4,$S1763-4,0))</f>
        <v/>
      </c>
      <c r="K1763" s="245"/>
      <c r="L1763" s="245"/>
      <c r="M1763" s="245"/>
      <c r="N1763" s="245"/>
      <c r="O1763" s="245"/>
      <c r="P1763" s="245"/>
      <c r="Q1763" s="246"/>
      <c r="R1763" s="233"/>
      <c r="S1763" s="234" t="e">
        <f>IF(C1763="",NA(),MATCH($B1763&amp;$C1763,'Smelter Reference List'!$J:$J,0))</f>
        <v>#N/A</v>
      </c>
      <c r="T1763" s="235"/>
      <c r="U1763" s="235">
        <f t="shared" ca="1" si="56"/>
        <v>0</v>
      </c>
      <c r="V1763" s="235"/>
      <c r="W1763" s="235"/>
      <c r="Y1763" s="228" t="str">
        <f t="shared" si="57"/>
        <v/>
      </c>
    </row>
    <row r="1764" spans="1:25" s="228" customFormat="1" ht="20.25">
      <c r="A1764" s="257"/>
      <c r="B1764" s="232" t="str">
        <f>IF(LEN(A1764)=0,"",INDEX('Smelter Reference List'!$A:$A,MATCH($A1764,'Smelter Reference List'!$E:$E,0)))</f>
        <v/>
      </c>
      <c r="C1764" s="297" t="str">
        <f>IF(LEN(A1764)=0,"",INDEX('Smelter Reference List'!$C:$C,MATCH($A1764,'Smelter Reference List'!$E:$E,0)))</f>
        <v/>
      </c>
      <c r="D1764" s="161" t="str">
        <f ca="1">IF(ISERROR($S1764),"",OFFSET('Smelter Reference List'!$C$4,$S1764-4,0)&amp;"")</f>
        <v/>
      </c>
      <c r="E1764" s="161" t="str">
        <f ca="1">IF(ISERROR($S1764),"",OFFSET('Smelter Reference List'!$D$4,$S1764-4,0)&amp;"")</f>
        <v/>
      </c>
      <c r="F1764" s="161" t="str">
        <f ca="1">IF(ISERROR($S1764),"",OFFSET('Smelter Reference List'!$E$4,$S1764-4,0))</f>
        <v/>
      </c>
      <c r="G1764" s="161" t="str">
        <f ca="1">IF(C1764=$U$4,"Enter smelter details", IF(ISERROR($S1764),"",OFFSET('Smelter Reference List'!$F$4,$S1764-4,0)))</f>
        <v/>
      </c>
      <c r="H1764" s="247" t="str">
        <f ca="1">IF(ISERROR($S1764),"",OFFSET('Smelter Reference List'!$G$4,$S1764-4,0))</f>
        <v/>
      </c>
      <c r="I1764" s="248" t="str">
        <f ca="1">IF(ISERROR($S1764),"",OFFSET('Smelter Reference List'!$H$4,$S1764-4,0))</f>
        <v/>
      </c>
      <c r="J1764" s="248" t="str">
        <f ca="1">IF(ISERROR($S1764),"",OFFSET('Smelter Reference List'!$I$4,$S1764-4,0))</f>
        <v/>
      </c>
      <c r="K1764" s="245"/>
      <c r="L1764" s="245"/>
      <c r="M1764" s="245"/>
      <c r="N1764" s="245"/>
      <c r="O1764" s="245"/>
      <c r="P1764" s="245"/>
      <c r="Q1764" s="246"/>
      <c r="R1764" s="233"/>
      <c r="S1764" s="234" t="e">
        <f>IF(C1764="",NA(),MATCH($B1764&amp;$C1764,'Smelter Reference List'!$J:$J,0))</f>
        <v>#N/A</v>
      </c>
      <c r="T1764" s="235"/>
      <c r="U1764" s="235">
        <f t="shared" ca="1" si="56"/>
        <v>0</v>
      </c>
      <c r="V1764" s="235"/>
      <c r="W1764" s="235"/>
      <c r="Y1764" s="228" t="str">
        <f t="shared" si="57"/>
        <v/>
      </c>
    </row>
    <row r="1765" spans="1:25" s="228" customFormat="1" ht="20.25">
      <c r="A1765" s="257"/>
      <c r="B1765" s="232" t="str">
        <f>IF(LEN(A1765)=0,"",INDEX('Smelter Reference List'!$A:$A,MATCH($A1765,'Smelter Reference List'!$E:$E,0)))</f>
        <v/>
      </c>
      <c r="C1765" s="297" t="str">
        <f>IF(LEN(A1765)=0,"",INDEX('Smelter Reference List'!$C:$C,MATCH($A1765,'Smelter Reference List'!$E:$E,0)))</f>
        <v/>
      </c>
      <c r="D1765" s="161" t="str">
        <f ca="1">IF(ISERROR($S1765),"",OFFSET('Smelter Reference List'!$C$4,$S1765-4,0)&amp;"")</f>
        <v/>
      </c>
      <c r="E1765" s="161" t="str">
        <f ca="1">IF(ISERROR($S1765),"",OFFSET('Smelter Reference List'!$D$4,$S1765-4,0)&amp;"")</f>
        <v/>
      </c>
      <c r="F1765" s="161" t="str">
        <f ca="1">IF(ISERROR($S1765),"",OFFSET('Smelter Reference List'!$E$4,$S1765-4,0))</f>
        <v/>
      </c>
      <c r="G1765" s="161" t="str">
        <f ca="1">IF(C1765=$U$4,"Enter smelter details", IF(ISERROR($S1765),"",OFFSET('Smelter Reference List'!$F$4,$S1765-4,0)))</f>
        <v/>
      </c>
      <c r="H1765" s="247" t="str">
        <f ca="1">IF(ISERROR($S1765),"",OFFSET('Smelter Reference List'!$G$4,$S1765-4,0))</f>
        <v/>
      </c>
      <c r="I1765" s="248" t="str">
        <f ca="1">IF(ISERROR($S1765),"",OFFSET('Smelter Reference List'!$H$4,$S1765-4,0))</f>
        <v/>
      </c>
      <c r="J1765" s="248" t="str">
        <f ca="1">IF(ISERROR($S1765),"",OFFSET('Smelter Reference List'!$I$4,$S1765-4,0))</f>
        <v/>
      </c>
      <c r="K1765" s="245"/>
      <c r="L1765" s="245"/>
      <c r="M1765" s="245"/>
      <c r="N1765" s="245"/>
      <c r="O1765" s="245"/>
      <c r="P1765" s="245"/>
      <c r="Q1765" s="246"/>
      <c r="R1765" s="233"/>
      <c r="S1765" s="234" t="e">
        <f>IF(C1765="",NA(),MATCH($B1765&amp;$C1765,'Smelter Reference List'!$J:$J,0))</f>
        <v>#N/A</v>
      </c>
      <c r="T1765" s="235"/>
      <c r="U1765" s="235">
        <f t="shared" ca="1" si="56"/>
        <v>0</v>
      </c>
      <c r="V1765" s="235"/>
      <c r="W1765" s="235"/>
      <c r="Y1765" s="228" t="str">
        <f t="shared" si="57"/>
        <v/>
      </c>
    </row>
    <row r="1766" spans="1:25" s="228" customFormat="1" ht="20.25">
      <c r="A1766" s="257"/>
      <c r="B1766" s="232" t="str">
        <f>IF(LEN(A1766)=0,"",INDEX('Smelter Reference List'!$A:$A,MATCH($A1766,'Smelter Reference List'!$E:$E,0)))</f>
        <v/>
      </c>
      <c r="C1766" s="297" t="str">
        <f>IF(LEN(A1766)=0,"",INDEX('Smelter Reference List'!$C:$C,MATCH($A1766,'Smelter Reference List'!$E:$E,0)))</f>
        <v/>
      </c>
      <c r="D1766" s="161" t="str">
        <f ca="1">IF(ISERROR($S1766),"",OFFSET('Smelter Reference List'!$C$4,$S1766-4,0)&amp;"")</f>
        <v/>
      </c>
      <c r="E1766" s="161" t="str">
        <f ca="1">IF(ISERROR($S1766),"",OFFSET('Smelter Reference List'!$D$4,$S1766-4,0)&amp;"")</f>
        <v/>
      </c>
      <c r="F1766" s="161" t="str">
        <f ca="1">IF(ISERROR($S1766),"",OFFSET('Smelter Reference List'!$E$4,$S1766-4,0))</f>
        <v/>
      </c>
      <c r="G1766" s="161" t="str">
        <f ca="1">IF(C1766=$U$4,"Enter smelter details", IF(ISERROR($S1766),"",OFFSET('Smelter Reference List'!$F$4,$S1766-4,0)))</f>
        <v/>
      </c>
      <c r="H1766" s="247" t="str">
        <f ca="1">IF(ISERROR($S1766),"",OFFSET('Smelter Reference List'!$G$4,$S1766-4,0))</f>
        <v/>
      </c>
      <c r="I1766" s="248" t="str">
        <f ca="1">IF(ISERROR($S1766),"",OFFSET('Smelter Reference List'!$H$4,$S1766-4,0))</f>
        <v/>
      </c>
      <c r="J1766" s="248" t="str">
        <f ca="1">IF(ISERROR($S1766),"",OFFSET('Smelter Reference List'!$I$4,$S1766-4,0))</f>
        <v/>
      </c>
      <c r="K1766" s="245"/>
      <c r="L1766" s="245"/>
      <c r="M1766" s="245"/>
      <c r="N1766" s="245"/>
      <c r="O1766" s="245"/>
      <c r="P1766" s="245"/>
      <c r="Q1766" s="246"/>
      <c r="R1766" s="233"/>
      <c r="S1766" s="234" t="e">
        <f>IF(C1766="",NA(),MATCH($B1766&amp;$C1766,'Smelter Reference List'!$J:$J,0))</f>
        <v>#N/A</v>
      </c>
      <c r="T1766" s="235"/>
      <c r="U1766" s="235">
        <f t="shared" ca="1" si="56"/>
        <v>0</v>
      </c>
      <c r="V1766" s="235"/>
      <c r="W1766" s="235"/>
      <c r="Y1766" s="228" t="str">
        <f t="shared" si="57"/>
        <v/>
      </c>
    </row>
    <row r="1767" spans="1:25" s="228" customFormat="1" ht="20.25">
      <c r="A1767" s="257"/>
      <c r="B1767" s="232" t="str">
        <f>IF(LEN(A1767)=0,"",INDEX('Smelter Reference List'!$A:$A,MATCH($A1767,'Smelter Reference List'!$E:$E,0)))</f>
        <v/>
      </c>
      <c r="C1767" s="297" t="str">
        <f>IF(LEN(A1767)=0,"",INDEX('Smelter Reference List'!$C:$C,MATCH($A1767,'Smelter Reference List'!$E:$E,0)))</f>
        <v/>
      </c>
      <c r="D1767" s="161" t="str">
        <f ca="1">IF(ISERROR($S1767),"",OFFSET('Smelter Reference List'!$C$4,$S1767-4,0)&amp;"")</f>
        <v/>
      </c>
      <c r="E1767" s="161" t="str">
        <f ca="1">IF(ISERROR($S1767),"",OFFSET('Smelter Reference List'!$D$4,$S1767-4,0)&amp;"")</f>
        <v/>
      </c>
      <c r="F1767" s="161" t="str">
        <f ca="1">IF(ISERROR($S1767),"",OFFSET('Smelter Reference List'!$E$4,$S1767-4,0))</f>
        <v/>
      </c>
      <c r="G1767" s="161" t="str">
        <f ca="1">IF(C1767=$U$4,"Enter smelter details", IF(ISERROR($S1767),"",OFFSET('Smelter Reference List'!$F$4,$S1767-4,0)))</f>
        <v/>
      </c>
      <c r="H1767" s="247" t="str">
        <f ca="1">IF(ISERROR($S1767),"",OFFSET('Smelter Reference List'!$G$4,$S1767-4,0))</f>
        <v/>
      </c>
      <c r="I1767" s="248" t="str">
        <f ca="1">IF(ISERROR($S1767),"",OFFSET('Smelter Reference List'!$H$4,$S1767-4,0))</f>
        <v/>
      </c>
      <c r="J1767" s="248" t="str">
        <f ca="1">IF(ISERROR($S1767),"",OFFSET('Smelter Reference List'!$I$4,$S1767-4,0))</f>
        <v/>
      </c>
      <c r="K1767" s="245"/>
      <c r="L1767" s="245"/>
      <c r="M1767" s="245"/>
      <c r="N1767" s="245"/>
      <c r="O1767" s="245"/>
      <c r="P1767" s="245"/>
      <c r="Q1767" s="246"/>
      <c r="R1767" s="233"/>
      <c r="S1767" s="234" t="e">
        <f>IF(C1767="",NA(),MATCH($B1767&amp;$C1767,'Smelter Reference List'!$J:$J,0))</f>
        <v>#N/A</v>
      </c>
      <c r="T1767" s="235"/>
      <c r="U1767" s="235">
        <f t="shared" ca="1" si="56"/>
        <v>0</v>
      </c>
      <c r="V1767" s="235"/>
      <c r="W1767" s="235"/>
      <c r="Y1767" s="228" t="str">
        <f t="shared" si="57"/>
        <v/>
      </c>
    </row>
    <row r="1768" spans="1:25" s="228" customFormat="1" ht="20.25">
      <c r="A1768" s="257"/>
      <c r="B1768" s="232" t="str">
        <f>IF(LEN(A1768)=0,"",INDEX('Smelter Reference List'!$A:$A,MATCH($A1768,'Smelter Reference List'!$E:$E,0)))</f>
        <v/>
      </c>
      <c r="C1768" s="297" t="str">
        <f>IF(LEN(A1768)=0,"",INDEX('Smelter Reference List'!$C:$C,MATCH($A1768,'Smelter Reference List'!$E:$E,0)))</f>
        <v/>
      </c>
      <c r="D1768" s="161" t="str">
        <f ca="1">IF(ISERROR($S1768),"",OFFSET('Smelter Reference List'!$C$4,$S1768-4,0)&amp;"")</f>
        <v/>
      </c>
      <c r="E1768" s="161" t="str">
        <f ca="1">IF(ISERROR($S1768),"",OFFSET('Smelter Reference List'!$D$4,$S1768-4,0)&amp;"")</f>
        <v/>
      </c>
      <c r="F1768" s="161" t="str">
        <f ca="1">IF(ISERROR($S1768),"",OFFSET('Smelter Reference List'!$E$4,$S1768-4,0))</f>
        <v/>
      </c>
      <c r="G1768" s="161" t="str">
        <f ca="1">IF(C1768=$U$4,"Enter smelter details", IF(ISERROR($S1768),"",OFFSET('Smelter Reference List'!$F$4,$S1768-4,0)))</f>
        <v/>
      </c>
      <c r="H1768" s="247" t="str">
        <f ca="1">IF(ISERROR($S1768),"",OFFSET('Smelter Reference List'!$G$4,$S1768-4,0))</f>
        <v/>
      </c>
      <c r="I1768" s="248" t="str">
        <f ca="1">IF(ISERROR($S1768),"",OFFSET('Smelter Reference List'!$H$4,$S1768-4,0))</f>
        <v/>
      </c>
      <c r="J1768" s="248" t="str">
        <f ca="1">IF(ISERROR($S1768),"",OFFSET('Smelter Reference List'!$I$4,$S1768-4,0))</f>
        <v/>
      </c>
      <c r="K1768" s="245"/>
      <c r="L1768" s="245"/>
      <c r="M1768" s="245"/>
      <c r="N1768" s="245"/>
      <c r="O1768" s="245"/>
      <c r="P1768" s="245"/>
      <c r="Q1768" s="246"/>
      <c r="R1768" s="233"/>
      <c r="S1768" s="234" t="e">
        <f>IF(C1768="",NA(),MATCH($B1768&amp;$C1768,'Smelter Reference List'!$J:$J,0))</f>
        <v>#N/A</v>
      </c>
      <c r="T1768" s="235"/>
      <c r="U1768" s="235">
        <f t="shared" ca="1" si="56"/>
        <v>0</v>
      </c>
      <c r="V1768" s="235"/>
      <c r="W1768" s="235"/>
      <c r="Y1768" s="228" t="str">
        <f t="shared" si="57"/>
        <v/>
      </c>
    </row>
    <row r="1769" spans="1:25" s="228" customFormat="1" ht="20.25">
      <c r="A1769" s="257"/>
      <c r="B1769" s="232" t="str">
        <f>IF(LEN(A1769)=0,"",INDEX('Smelter Reference List'!$A:$A,MATCH($A1769,'Smelter Reference List'!$E:$E,0)))</f>
        <v/>
      </c>
      <c r="C1769" s="297" t="str">
        <f>IF(LEN(A1769)=0,"",INDEX('Smelter Reference List'!$C:$C,MATCH($A1769,'Smelter Reference List'!$E:$E,0)))</f>
        <v/>
      </c>
      <c r="D1769" s="161" t="str">
        <f ca="1">IF(ISERROR($S1769),"",OFFSET('Smelter Reference List'!$C$4,$S1769-4,0)&amp;"")</f>
        <v/>
      </c>
      <c r="E1769" s="161" t="str">
        <f ca="1">IF(ISERROR($S1769),"",OFFSET('Smelter Reference List'!$D$4,$S1769-4,0)&amp;"")</f>
        <v/>
      </c>
      <c r="F1769" s="161" t="str">
        <f ca="1">IF(ISERROR($S1769),"",OFFSET('Smelter Reference List'!$E$4,$S1769-4,0))</f>
        <v/>
      </c>
      <c r="G1769" s="161" t="str">
        <f ca="1">IF(C1769=$U$4,"Enter smelter details", IF(ISERROR($S1769),"",OFFSET('Smelter Reference List'!$F$4,$S1769-4,0)))</f>
        <v/>
      </c>
      <c r="H1769" s="247" t="str">
        <f ca="1">IF(ISERROR($S1769),"",OFFSET('Smelter Reference List'!$G$4,$S1769-4,0))</f>
        <v/>
      </c>
      <c r="I1769" s="248" t="str">
        <f ca="1">IF(ISERROR($S1769),"",OFFSET('Smelter Reference List'!$H$4,$S1769-4,0))</f>
        <v/>
      </c>
      <c r="J1769" s="248" t="str">
        <f ca="1">IF(ISERROR($S1769),"",OFFSET('Smelter Reference List'!$I$4,$S1769-4,0))</f>
        <v/>
      </c>
      <c r="K1769" s="245"/>
      <c r="L1769" s="245"/>
      <c r="M1769" s="245"/>
      <c r="N1769" s="245"/>
      <c r="O1769" s="245"/>
      <c r="P1769" s="245"/>
      <c r="Q1769" s="246"/>
      <c r="R1769" s="233"/>
      <c r="S1769" s="234" t="e">
        <f>IF(C1769="",NA(),MATCH($B1769&amp;$C1769,'Smelter Reference List'!$J:$J,0))</f>
        <v>#N/A</v>
      </c>
      <c r="T1769" s="235"/>
      <c r="U1769" s="235">
        <f t="shared" ca="1" si="56"/>
        <v>0</v>
      </c>
      <c r="V1769" s="235"/>
      <c r="W1769" s="235"/>
      <c r="Y1769" s="228" t="str">
        <f t="shared" si="57"/>
        <v/>
      </c>
    </row>
    <row r="1770" spans="1:25" s="228" customFormat="1" ht="20.25">
      <c r="A1770" s="257"/>
      <c r="B1770" s="232" t="str">
        <f>IF(LEN(A1770)=0,"",INDEX('Smelter Reference List'!$A:$A,MATCH($A1770,'Smelter Reference List'!$E:$E,0)))</f>
        <v/>
      </c>
      <c r="C1770" s="297" t="str">
        <f>IF(LEN(A1770)=0,"",INDEX('Smelter Reference List'!$C:$C,MATCH($A1770,'Smelter Reference List'!$E:$E,0)))</f>
        <v/>
      </c>
      <c r="D1770" s="161" t="str">
        <f ca="1">IF(ISERROR($S1770),"",OFFSET('Smelter Reference List'!$C$4,$S1770-4,0)&amp;"")</f>
        <v/>
      </c>
      <c r="E1770" s="161" t="str">
        <f ca="1">IF(ISERROR($S1770),"",OFFSET('Smelter Reference List'!$D$4,$S1770-4,0)&amp;"")</f>
        <v/>
      </c>
      <c r="F1770" s="161" t="str">
        <f ca="1">IF(ISERROR($S1770),"",OFFSET('Smelter Reference List'!$E$4,$S1770-4,0))</f>
        <v/>
      </c>
      <c r="G1770" s="161" t="str">
        <f ca="1">IF(C1770=$U$4,"Enter smelter details", IF(ISERROR($S1770),"",OFFSET('Smelter Reference List'!$F$4,$S1770-4,0)))</f>
        <v/>
      </c>
      <c r="H1770" s="247" t="str">
        <f ca="1">IF(ISERROR($S1770),"",OFFSET('Smelter Reference List'!$G$4,$S1770-4,0))</f>
        <v/>
      </c>
      <c r="I1770" s="248" t="str">
        <f ca="1">IF(ISERROR($S1770),"",OFFSET('Smelter Reference List'!$H$4,$S1770-4,0))</f>
        <v/>
      </c>
      <c r="J1770" s="248" t="str">
        <f ca="1">IF(ISERROR($S1770),"",OFFSET('Smelter Reference List'!$I$4,$S1770-4,0))</f>
        <v/>
      </c>
      <c r="K1770" s="245"/>
      <c r="L1770" s="245"/>
      <c r="M1770" s="245"/>
      <c r="N1770" s="245"/>
      <c r="O1770" s="245"/>
      <c r="P1770" s="245"/>
      <c r="Q1770" s="246"/>
      <c r="R1770" s="233"/>
      <c r="S1770" s="234" t="e">
        <f>IF(C1770="",NA(),MATCH($B1770&amp;$C1770,'Smelter Reference List'!$J:$J,0))</f>
        <v>#N/A</v>
      </c>
      <c r="T1770" s="235"/>
      <c r="U1770" s="235">
        <f t="shared" ca="1" si="56"/>
        <v>0</v>
      </c>
      <c r="V1770" s="235"/>
      <c r="W1770" s="235"/>
      <c r="Y1770" s="228" t="str">
        <f t="shared" si="57"/>
        <v/>
      </c>
    </row>
    <row r="1771" spans="1:25" s="228" customFormat="1" ht="20.25">
      <c r="A1771" s="257"/>
      <c r="B1771" s="232" t="str">
        <f>IF(LEN(A1771)=0,"",INDEX('Smelter Reference List'!$A:$A,MATCH($A1771,'Smelter Reference List'!$E:$E,0)))</f>
        <v/>
      </c>
      <c r="C1771" s="297" t="str">
        <f>IF(LEN(A1771)=0,"",INDEX('Smelter Reference List'!$C:$C,MATCH($A1771,'Smelter Reference List'!$E:$E,0)))</f>
        <v/>
      </c>
      <c r="D1771" s="161" t="str">
        <f ca="1">IF(ISERROR($S1771),"",OFFSET('Smelter Reference List'!$C$4,$S1771-4,0)&amp;"")</f>
        <v/>
      </c>
      <c r="E1771" s="161" t="str">
        <f ca="1">IF(ISERROR($S1771),"",OFFSET('Smelter Reference List'!$D$4,$S1771-4,0)&amp;"")</f>
        <v/>
      </c>
      <c r="F1771" s="161" t="str">
        <f ca="1">IF(ISERROR($S1771),"",OFFSET('Smelter Reference List'!$E$4,$S1771-4,0))</f>
        <v/>
      </c>
      <c r="G1771" s="161" t="str">
        <f ca="1">IF(C1771=$U$4,"Enter smelter details", IF(ISERROR($S1771),"",OFFSET('Smelter Reference List'!$F$4,$S1771-4,0)))</f>
        <v/>
      </c>
      <c r="H1771" s="247" t="str">
        <f ca="1">IF(ISERROR($S1771),"",OFFSET('Smelter Reference List'!$G$4,$S1771-4,0))</f>
        <v/>
      </c>
      <c r="I1771" s="248" t="str">
        <f ca="1">IF(ISERROR($S1771),"",OFFSET('Smelter Reference List'!$H$4,$S1771-4,0))</f>
        <v/>
      </c>
      <c r="J1771" s="248" t="str">
        <f ca="1">IF(ISERROR($S1771),"",OFFSET('Smelter Reference List'!$I$4,$S1771-4,0))</f>
        <v/>
      </c>
      <c r="K1771" s="245"/>
      <c r="L1771" s="245"/>
      <c r="M1771" s="245"/>
      <c r="N1771" s="245"/>
      <c r="O1771" s="245"/>
      <c r="P1771" s="245"/>
      <c r="Q1771" s="246"/>
      <c r="R1771" s="233"/>
      <c r="S1771" s="234" t="e">
        <f>IF(C1771="",NA(),MATCH($B1771&amp;$C1771,'Smelter Reference List'!$J:$J,0))</f>
        <v>#N/A</v>
      </c>
      <c r="T1771" s="235"/>
      <c r="U1771" s="235">
        <f t="shared" ca="1" si="56"/>
        <v>0</v>
      </c>
      <c r="V1771" s="235"/>
      <c r="W1771" s="235"/>
      <c r="Y1771" s="228" t="str">
        <f t="shared" si="57"/>
        <v/>
      </c>
    </row>
    <row r="1772" spans="1:25" s="228" customFormat="1" ht="20.25">
      <c r="A1772" s="257"/>
      <c r="B1772" s="232" t="str">
        <f>IF(LEN(A1772)=0,"",INDEX('Smelter Reference List'!$A:$A,MATCH($A1772,'Smelter Reference List'!$E:$E,0)))</f>
        <v/>
      </c>
      <c r="C1772" s="297" t="str">
        <f>IF(LEN(A1772)=0,"",INDEX('Smelter Reference List'!$C:$C,MATCH($A1772,'Smelter Reference List'!$E:$E,0)))</f>
        <v/>
      </c>
      <c r="D1772" s="161" t="str">
        <f ca="1">IF(ISERROR($S1772),"",OFFSET('Smelter Reference List'!$C$4,$S1772-4,0)&amp;"")</f>
        <v/>
      </c>
      <c r="E1772" s="161" t="str">
        <f ca="1">IF(ISERROR($S1772),"",OFFSET('Smelter Reference List'!$D$4,$S1772-4,0)&amp;"")</f>
        <v/>
      </c>
      <c r="F1772" s="161" t="str">
        <f ca="1">IF(ISERROR($S1772),"",OFFSET('Smelter Reference List'!$E$4,$S1772-4,0))</f>
        <v/>
      </c>
      <c r="G1772" s="161" t="str">
        <f ca="1">IF(C1772=$U$4,"Enter smelter details", IF(ISERROR($S1772),"",OFFSET('Smelter Reference List'!$F$4,$S1772-4,0)))</f>
        <v/>
      </c>
      <c r="H1772" s="247" t="str">
        <f ca="1">IF(ISERROR($S1772),"",OFFSET('Smelter Reference List'!$G$4,$S1772-4,0))</f>
        <v/>
      </c>
      <c r="I1772" s="248" t="str">
        <f ca="1">IF(ISERROR($S1772),"",OFFSET('Smelter Reference List'!$H$4,$S1772-4,0))</f>
        <v/>
      </c>
      <c r="J1772" s="248" t="str">
        <f ca="1">IF(ISERROR($S1772),"",OFFSET('Smelter Reference List'!$I$4,$S1772-4,0))</f>
        <v/>
      </c>
      <c r="K1772" s="245"/>
      <c r="L1772" s="245"/>
      <c r="M1772" s="245"/>
      <c r="N1772" s="245"/>
      <c r="O1772" s="245"/>
      <c r="P1772" s="245"/>
      <c r="Q1772" s="246"/>
      <c r="R1772" s="233"/>
      <c r="S1772" s="234" t="e">
        <f>IF(C1772="",NA(),MATCH($B1772&amp;$C1772,'Smelter Reference List'!$J:$J,0))</f>
        <v>#N/A</v>
      </c>
      <c r="T1772" s="235"/>
      <c r="U1772" s="235">
        <f t="shared" ca="1" si="56"/>
        <v>0</v>
      </c>
      <c r="V1772" s="235"/>
      <c r="W1772" s="235"/>
      <c r="Y1772" s="228" t="str">
        <f t="shared" si="57"/>
        <v/>
      </c>
    </row>
    <row r="1773" spans="1:25" s="228" customFormat="1" ht="20.25">
      <c r="A1773" s="257"/>
      <c r="B1773" s="232" t="str">
        <f>IF(LEN(A1773)=0,"",INDEX('Smelter Reference List'!$A:$A,MATCH($A1773,'Smelter Reference List'!$E:$E,0)))</f>
        <v/>
      </c>
      <c r="C1773" s="297" t="str">
        <f>IF(LEN(A1773)=0,"",INDEX('Smelter Reference List'!$C:$C,MATCH($A1773,'Smelter Reference List'!$E:$E,0)))</f>
        <v/>
      </c>
      <c r="D1773" s="161" t="str">
        <f ca="1">IF(ISERROR($S1773),"",OFFSET('Smelter Reference List'!$C$4,$S1773-4,0)&amp;"")</f>
        <v/>
      </c>
      <c r="E1773" s="161" t="str">
        <f ca="1">IF(ISERROR($S1773),"",OFFSET('Smelter Reference List'!$D$4,$S1773-4,0)&amp;"")</f>
        <v/>
      </c>
      <c r="F1773" s="161" t="str">
        <f ca="1">IF(ISERROR($S1773),"",OFFSET('Smelter Reference List'!$E$4,$S1773-4,0))</f>
        <v/>
      </c>
      <c r="G1773" s="161" t="str">
        <f ca="1">IF(C1773=$U$4,"Enter smelter details", IF(ISERROR($S1773),"",OFFSET('Smelter Reference List'!$F$4,$S1773-4,0)))</f>
        <v/>
      </c>
      <c r="H1773" s="247" t="str">
        <f ca="1">IF(ISERROR($S1773),"",OFFSET('Smelter Reference List'!$G$4,$S1773-4,0))</f>
        <v/>
      </c>
      <c r="I1773" s="248" t="str">
        <f ca="1">IF(ISERROR($S1773),"",OFFSET('Smelter Reference List'!$H$4,$S1773-4,0))</f>
        <v/>
      </c>
      <c r="J1773" s="248" t="str">
        <f ca="1">IF(ISERROR($S1773),"",OFFSET('Smelter Reference List'!$I$4,$S1773-4,0))</f>
        <v/>
      </c>
      <c r="K1773" s="245"/>
      <c r="L1773" s="245"/>
      <c r="M1773" s="245"/>
      <c r="N1773" s="245"/>
      <c r="O1773" s="245"/>
      <c r="P1773" s="245"/>
      <c r="Q1773" s="246"/>
      <c r="R1773" s="233"/>
      <c r="S1773" s="234" t="e">
        <f>IF(C1773="",NA(),MATCH($B1773&amp;$C1773,'Smelter Reference List'!$J:$J,0))</f>
        <v>#N/A</v>
      </c>
      <c r="T1773" s="235"/>
      <c r="U1773" s="235">
        <f t="shared" ca="1" si="56"/>
        <v>0</v>
      </c>
      <c r="V1773" s="235"/>
      <c r="W1773" s="235"/>
      <c r="Y1773" s="228" t="str">
        <f t="shared" si="57"/>
        <v/>
      </c>
    </row>
    <row r="1774" spans="1:25" s="228" customFormat="1" ht="20.25">
      <c r="A1774" s="257"/>
      <c r="B1774" s="232" t="str">
        <f>IF(LEN(A1774)=0,"",INDEX('Smelter Reference List'!$A:$A,MATCH($A1774,'Smelter Reference List'!$E:$E,0)))</f>
        <v/>
      </c>
      <c r="C1774" s="297" t="str">
        <f>IF(LEN(A1774)=0,"",INDEX('Smelter Reference List'!$C:$C,MATCH($A1774,'Smelter Reference List'!$E:$E,0)))</f>
        <v/>
      </c>
      <c r="D1774" s="161" t="str">
        <f ca="1">IF(ISERROR($S1774),"",OFFSET('Smelter Reference List'!$C$4,$S1774-4,0)&amp;"")</f>
        <v/>
      </c>
      <c r="E1774" s="161" t="str">
        <f ca="1">IF(ISERROR($S1774),"",OFFSET('Smelter Reference List'!$D$4,$S1774-4,0)&amp;"")</f>
        <v/>
      </c>
      <c r="F1774" s="161" t="str">
        <f ca="1">IF(ISERROR($S1774),"",OFFSET('Smelter Reference List'!$E$4,$S1774-4,0))</f>
        <v/>
      </c>
      <c r="G1774" s="161" t="str">
        <f ca="1">IF(C1774=$U$4,"Enter smelter details", IF(ISERROR($S1774),"",OFFSET('Smelter Reference List'!$F$4,$S1774-4,0)))</f>
        <v/>
      </c>
      <c r="H1774" s="247" t="str">
        <f ca="1">IF(ISERROR($S1774),"",OFFSET('Smelter Reference List'!$G$4,$S1774-4,0))</f>
        <v/>
      </c>
      <c r="I1774" s="248" t="str">
        <f ca="1">IF(ISERROR($S1774),"",OFFSET('Smelter Reference List'!$H$4,$S1774-4,0))</f>
        <v/>
      </c>
      <c r="J1774" s="248" t="str">
        <f ca="1">IF(ISERROR($S1774),"",OFFSET('Smelter Reference List'!$I$4,$S1774-4,0))</f>
        <v/>
      </c>
      <c r="K1774" s="245"/>
      <c r="L1774" s="245"/>
      <c r="M1774" s="245"/>
      <c r="N1774" s="245"/>
      <c r="O1774" s="245"/>
      <c r="P1774" s="245"/>
      <c r="Q1774" s="246"/>
      <c r="R1774" s="233"/>
      <c r="S1774" s="234" t="e">
        <f>IF(C1774="",NA(),MATCH($B1774&amp;$C1774,'Smelter Reference List'!$J:$J,0))</f>
        <v>#N/A</v>
      </c>
      <c r="T1774" s="235"/>
      <c r="U1774" s="235">
        <f t="shared" ca="1" si="56"/>
        <v>0</v>
      </c>
      <c r="V1774" s="235"/>
      <c r="W1774" s="235"/>
      <c r="Y1774" s="228" t="str">
        <f t="shared" si="57"/>
        <v/>
      </c>
    </row>
    <row r="1775" spans="1:25" s="228" customFormat="1" ht="20.25">
      <c r="A1775" s="257"/>
      <c r="B1775" s="232" t="str">
        <f>IF(LEN(A1775)=0,"",INDEX('Smelter Reference List'!$A:$A,MATCH($A1775,'Smelter Reference List'!$E:$E,0)))</f>
        <v/>
      </c>
      <c r="C1775" s="297" t="str">
        <f>IF(LEN(A1775)=0,"",INDEX('Smelter Reference List'!$C:$C,MATCH($A1775,'Smelter Reference List'!$E:$E,0)))</f>
        <v/>
      </c>
      <c r="D1775" s="161" t="str">
        <f ca="1">IF(ISERROR($S1775),"",OFFSET('Smelter Reference List'!$C$4,$S1775-4,0)&amp;"")</f>
        <v/>
      </c>
      <c r="E1775" s="161" t="str">
        <f ca="1">IF(ISERROR($S1775),"",OFFSET('Smelter Reference List'!$D$4,$S1775-4,0)&amp;"")</f>
        <v/>
      </c>
      <c r="F1775" s="161" t="str">
        <f ca="1">IF(ISERROR($S1775),"",OFFSET('Smelter Reference List'!$E$4,$S1775-4,0))</f>
        <v/>
      </c>
      <c r="G1775" s="161" t="str">
        <f ca="1">IF(C1775=$U$4,"Enter smelter details", IF(ISERROR($S1775),"",OFFSET('Smelter Reference List'!$F$4,$S1775-4,0)))</f>
        <v/>
      </c>
      <c r="H1775" s="247" t="str">
        <f ca="1">IF(ISERROR($S1775),"",OFFSET('Smelter Reference List'!$G$4,$S1775-4,0))</f>
        <v/>
      </c>
      <c r="I1775" s="248" t="str">
        <f ca="1">IF(ISERROR($S1775),"",OFFSET('Smelter Reference List'!$H$4,$S1775-4,0))</f>
        <v/>
      </c>
      <c r="J1775" s="248" t="str">
        <f ca="1">IF(ISERROR($S1775),"",OFFSET('Smelter Reference List'!$I$4,$S1775-4,0))</f>
        <v/>
      </c>
      <c r="K1775" s="245"/>
      <c r="L1775" s="245"/>
      <c r="M1775" s="245"/>
      <c r="N1775" s="245"/>
      <c r="O1775" s="245"/>
      <c r="P1775" s="245"/>
      <c r="Q1775" s="246"/>
      <c r="R1775" s="233"/>
      <c r="S1775" s="234" t="e">
        <f>IF(C1775="",NA(),MATCH($B1775&amp;$C1775,'Smelter Reference List'!$J:$J,0))</f>
        <v>#N/A</v>
      </c>
      <c r="T1775" s="235"/>
      <c r="U1775" s="235">
        <f t="shared" ca="1" si="56"/>
        <v>0</v>
      </c>
      <c r="V1775" s="235"/>
      <c r="W1775" s="235"/>
      <c r="Y1775" s="228" t="str">
        <f t="shared" si="57"/>
        <v/>
      </c>
    </row>
    <row r="1776" spans="1:25" s="228" customFormat="1" ht="20.25">
      <c r="A1776" s="257"/>
      <c r="B1776" s="232" t="str">
        <f>IF(LEN(A1776)=0,"",INDEX('Smelter Reference List'!$A:$A,MATCH($A1776,'Smelter Reference List'!$E:$E,0)))</f>
        <v/>
      </c>
      <c r="C1776" s="297" t="str">
        <f>IF(LEN(A1776)=0,"",INDEX('Smelter Reference List'!$C:$C,MATCH($A1776,'Smelter Reference List'!$E:$E,0)))</f>
        <v/>
      </c>
      <c r="D1776" s="161" t="str">
        <f ca="1">IF(ISERROR($S1776),"",OFFSET('Smelter Reference List'!$C$4,$S1776-4,0)&amp;"")</f>
        <v/>
      </c>
      <c r="E1776" s="161" t="str">
        <f ca="1">IF(ISERROR($S1776),"",OFFSET('Smelter Reference List'!$D$4,$S1776-4,0)&amp;"")</f>
        <v/>
      </c>
      <c r="F1776" s="161" t="str">
        <f ca="1">IF(ISERROR($S1776),"",OFFSET('Smelter Reference List'!$E$4,$S1776-4,0))</f>
        <v/>
      </c>
      <c r="G1776" s="161" t="str">
        <f ca="1">IF(C1776=$U$4,"Enter smelter details", IF(ISERROR($S1776),"",OFFSET('Smelter Reference List'!$F$4,$S1776-4,0)))</f>
        <v/>
      </c>
      <c r="H1776" s="247" t="str">
        <f ca="1">IF(ISERROR($S1776),"",OFFSET('Smelter Reference List'!$G$4,$S1776-4,0))</f>
        <v/>
      </c>
      <c r="I1776" s="248" t="str">
        <f ca="1">IF(ISERROR($S1776),"",OFFSET('Smelter Reference List'!$H$4,$S1776-4,0))</f>
        <v/>
      </c>
      <c r="J1776" s="248" t="str">
        <f ca="1">IF(ISERROR($S1776),"",OFFSET('Smelter Reference List'!$I$4,$S1776-4,0))</f>
        <v/>
      </c>
      <c r="K1776" s="245"/>
      <c r="L1776" s="245"/>
      <c r="M1776" s="245"/>
      <c r="N1776" s="245"/>
      <c r="O1776" s="245"/>
      <c r="P1776" s="245"/>
      <c r="Q1776" s="246"/>
      <c r="R1776" s="233"/>
      <c r="S1776" s="234" t="e">
        <f>IF(C1776="",NA(),MATCH($B1776&amp;$C1776,'Smelter Reference List'!$J:$J,0))</f>
        <v>#N/A</v>
      </c>
      <c r="T1776" s="235"/>
      <c r="U1776" s="235">
        <f t="shared" ca="1" si="56"/>
        <v>0</v>
      </c>
      <c r="V1776" s="235"/>
      <c r="W1776" s="235"/>
      <c r="Y1776" s="228" t="str">
        <f t="shared" si="57"/>
        <v/>
      </c>
    </row>
    <row r="1777" spans="1:25" s="228" customFormat="1" ht="20.25">
      <c r="A1777" s="257"/>
      <c r="B1777" s="232" t="str">
        <f>IF(LEN(A1777)=0,"",INDEX('Smelter Reference List'!$A:$A,MATCH($A1777,'Smelter Reference List'!$E:$E,0)))</f>
        <v/>
      </c>
      <c r="C1777" s="297" t="str">
        <f>IF(LEN(A1777)=0,"",INDEX('Smelter Reference List'!$C:$C,MATCH($A1777,'Smelter Reference List'!$E:$E,0)))</f>
        <v/>
      </c>
      <c r="D1777" s="161" t="str">
        <f ca="1">IF(ISERROR($S1777),"",OFFSET('Smelter Reference List'!$C$4,$S1777-4,0)&amp;"")</f>
        <v/>
      </c>
      <c r="E1777" s="161" t="str">
        <f ca="1">IF(ISERROR($S1777),"",OFFSET('Smelter Reference List'!$D$4,$S1777-4,0)&amp;"")</f>
        <v/>
      </c>
      <c r="F1777" s="161" t="str">
        <f ca="1">IF(ISERROR($S1777),"",OFFSET('Smelter Reference List'!$E$4,$S1777-4,0))</f>
        <v/>
      </c>
      <c r="G1777" s="161" t="str">
        <f ca="1">IF(C1777=$U$4,"Enter smelter details", IF(ISERROR($S1777),"",OFFSET('Smelter Reference List'!$F$4,$S1777-4,0)))</f>
        <v/>
      </c>
      <c r="H1777" s="247" t="str">
        <f ca="1">IF(ISERROR($S1777),"",OFFSET('Smelter Reference List'!$G$4,$S1777-4,0))</f>
        <v/>
      </c>
      <c r="I1777" s="248" t="str">
        <f ca="1">IF(ISERROR($S1777),"",OFFSET('Smelter Reference List'!$H$4,$S1777-4,0))</f>
        <v/>
      </c>
      <c r="J1777" s="248" t="str">
        <f ca="1">IF(ISERROR($S1777),"",OFFSET('Smelter Reference List'!$I$4,$S1777-4,0))</f>
        <v/>
      </c>
      <c r="K1777" s="245"/>
      <c r="L1777" s="245"/>
      <c r="M1777" s="245"/>
      <c r="N1777" s="245"/>
      <c r="O1777" s="245"/>
      <c r="P1777" s="245"/>
      <c r="Q1777" s="246"/>
      <c r="R1777" s="233"/>
      <c r="S1777" s="234" t="e">
        <f>IF(C1777="",NA(),MATCH($B1777&amp;$C1777,'Smelter Reference List'!$J:$J,0))</f>
        <v>#N/A</v>
      </c>
      <c r="T1777" s="235"/>
      <c r="U1777" s="235">
        <f t="shared" ca="1" si="56"/>
        <v>0</v>
      </c>
      <c r="V1777" s="235"/>
      <c r="W1777" s="235"/>
      <c r="Y1777" s="228" t="str">
        <f t="shared" si="57"/>
        <v/>
      </c>
    </row>
    <row r="1778" spans="1:25" s="228" customFormat="1" ht="20.25">
      <c r="A1778" s="257"/>
      <c r="B1778" s="232" t="str">
        <f>IF(LEN(A1778)=0,"",INDEX('Smelter Reference List'!$A:$A,MATCH($A1778,'Smelter Reference List'!$E:$E,0)))</f>
        <v/>
      </c>
      <c r="C1778" s="297" t="str">
        <f>IF(LEN(A1778)=0,"",INDEX('Smelter Reference List'!$C:$C,MATCH($A1778,'Smelter Reference List'!$E:$E,0)))</f>
        <v/>
      </c>
      <c r="D1778" s="161" t="str">
        <f ca="1">IF(ISERROR($S1778),"",OFFSET('Smelter Reference List'!$C$4,$S1778-4,0)&amp;"")</f>
        <v/>
      </c>
      <c r="E1778" s="161" t="str">
        <f ca="1">IF(ISERROR($S1778),"",OFFSET('Smelter Reference List'!$D$4,$S1778-4,0)&amp;"")</f>
        <v/>
      </c>
      <c r="F1778" s="161" t="str">
        <f ca="1">IF(ISERROR($S1778),"",OFFSET('Smelter Reference List'!$E$4,$S1778-4,0))</f>
        <v/>
      </c>
      <c r="G1778" s="161" t="str">
        <f ca="1">IF(C1778=$U$4,"Enter smelter details", IF(ISERROR($S1778),"",OFFSET('Smelter Reference List'!$F$4,$S1778-4,0)))</f>
        <v/>
      </c>
      <c r="H1778" s="247" t="str">
        <f ca="1">IF(ISERROR($S1778),"",OFFSET('Smelter Reference List'!$G$4,$S1778-4,0))</f>
        <v/>
      </c>
      <c r="I1778" s="248" t="str">
        <f ca="1">IF(ISERROR($S1778),"",OFFSET('Smelter Reference List'!$H$4,$S1778-4,0))</f>
        <v/>
      </c>
      <c r="J1778" s="248" t="str">
        <f ca="1">IF(ISERROR($S1778),"",OFFSET('Smelter Reference List'!$I$4,$S1778-4,0))</f>
        <v/>
      </c>
      <c r="K1778" s="245"/>
      <c r="L1778" s="245"/>
      <c r="M1778" s="245"/>
      <c r="N1778" s="245"/>
      <c r="O1778" s="245"/>
      <c r="P1778" s="245"/>
      <c r="Q1778" s="246"/>
      <c r="R1778" s="233"/>
      <c r="S1778" s="234" t="e">
        <f>IF(C1778="",NA(),MATCH($B1778&amp;$C1778,'Smelter Reference List'!$J:$J,0))</f>
        <v>#N/A</v>
      </c>
      <c r="T1778" s="235"/>
      <c r="U1778" s="235">
        <f t="shared" ca="1" si="56"/>
        <v>0</v>
      </c>
      <c r="V1778" s="235"/>
      <c r="W1778" s="235"/>
      <c r="Y1778" s="228" t="str">
        <f t="shared" si="57"/>
        <v/>
      </c>
    </row>
    <row r="1779" spans="1:25" s="228" customFormat="1" ht="20.25">
      <c r="A1779" s="257"/>
      <c r="B1779" s="232" t="str">
        <f>IF(LEN(A1779)=0,"",INDEX('Smelter Reference List'!$A:$A,MATCH($A1779,'Smelter Reference List'!$E:$E,0)))</f>
        <v/>
      </c>
      <c r="C1779" s="297" t="str">
        <f>IF(LEN(A1779)=0,"",INDEX('Smelter Reference List'!$C:$C,MATCH($A1779,'Smelter Reference List'!$E:$E,0)))</f>
        <v/>
      </c>
      <c r="D1779" s="161" t="str">
        <f ca="1">IF(ISERROR($S1779),"",OFFSET('Smelter Reference List'!$C$4,$S1779-4,0)&amp;"")</f>
        <v/>
      </c>
      <c r="E1779" s="161" t="str">
        <f ca="1">IF(ISERROR($S1779),"",OFFSET('Smelter Reference List'!$D$4,$S1779-4,0)&amp;"")</f>
        <v/>
      </c>
      <c r="F1779" s="161" t="str">
        <f ca="1">IF(ISERROR($S1779),"",OFFSET('Smelter Reference List'!$E$4,$S1779-4,0))</f>
        <v/>
      </c>
      <c r="G1779" s="161" t="str">
        <f ca="1">IF(C1779=$U$4,"Enter smelter details", IF(ISERROR($S1779),"",OFFSET('Smelter Reference List'!$F$4,$S1779-4,0)))</f>
        <v/>
      </c>
      <c r="H1779" s="247" t="str">
        <f ca="1">IF(ISERROR($S1779),"",OFFSET('Smelter Reference List'!$G$4,$S1779-4,0))</f>
        <v/>
      </c>
      <c r="I1779" s="248" t="str">
        <f ca="1">IF(ISERROR($S1779),"",OFFSET('Smelter Reference List'!$H$4,$S1779-4,0))</f>
        <v/>
      </c>
      <c r="J1779" s="248" t="str">
        <f ca="1">IF(ISERROR($S1779),"",OFFSET('Smelter Reference List'!$I$4,$S1779-4,0))</f>
        <v/>
      </c>
      <c r="K1779" s="245"/>
      <c r="L1779" s="245"/>
      <c r="M1779" s="245"/>
      <c r="N1779" s="245"/>
      <c r="O1779" s="245"/>
      <c r="P1779" s="245"/>
      <c r="Q1779" s="246"/>
      <c r="R1779" s="233"/>
      <c r="S1779" s="234" t="e">
        <f>IF(C1779="",NA(),MATCH($B1779&amp;$C1779,'Smelter Reference List'!$J:$J,0))</f>
        <v>#N/A</v>
      </c>
      <c r="T1779" s="235"/>
      <c r="U1779" s="235">
        <f t="shared" ca="1" si="56"/>
        <v>0</v>
      </c>
      <c r="V1779" s="235"/>
      <c r="W1779" s="235"/>
      <c r="Y1779" s="228" t="str">
        <f t="shared" si="57"/>
        <v/>
      </c>
    </row>
    <row r="1780" spans="1:25" s="228" customFormat="1" ht="20.25">
      <c r="A1780" s="257"/>
      <c r="B1780" s="232" t="str">
        <f>IF(LEN(A1780)=0,"",INDEX('Smelter Reference List'!$A:$A,MATCH($A1780,'Smelter Reference List'!$E:$E,0)))</f>
        <v/>
      </c>
      <c r="C1780" s="297" t="str">
        <f>IF(LEN(A1780)=0,"",INDEX('Smelter Reference List'!$C:$C,MATCH($A1780,'Smelter Reference List'!$E:$E,0)))</f>
        <v/>
      </c>
      <c r="D1780" s="161" t="str">
        <f ca="1">IF(ISERROR($S1780),"",OFFSET('Smelter Reference List'!$C$4,$S1780-4,0)&amp;"")</f>
        <v/>
      </c>
      <c r="E1780" s="161" t="str">
        <f ca="1">IF(ISERROR($S1780),"",OFFSET('Smelter Reference List'!$D$4,$S1780-4,0)&amp;"")</f>
        <v/>
      </c>
      <c r="F1780" s="161" t="str">
        <f ca="1">IF(ISERROR($S1780),"",OFFSET('Smelter Reference List'!$E$4,$S1780-4,0))</f>
        <v/>
      </c>
      <c r="G1780" s="161" t="str">
        <f ca="1">IF(C1780=$U$4,"Enter smelter details", IF(ISERROR($S1780),"",OFFSET('Smelter Reference List'!$F$4,$S1780-4,0)))</f>
        <v/>
      </c>
      <c r="H1780" s="247" t="str">
        <f ca="1">IF(ISERROR($S1780),"",OFFSET('Smelter Reference List'!$G$4,$S1780-4,0))</f>
        <v/>
      </c>
      <c r="I1780" s="248" t="str">
        <f ca="1">IF(ISERROR($S1780),"",OFFSET('Smelter Reference List'!$H$4,$S1780-4,0))</f>
        <v/>
      </c>
      <c r="J1780" s="248" t="str">
        <f ca="1">IF(ISERROR($S1780),"",OFFSET('Smelter Reference List'!$I$4,$S1780-4,0))</f>
        <v/>
      </c>
      <c r="K1780" s="245"/>
      <c r="L1780" s="245"/>
      <c r="M1780" s="245"/>
      <c r="N1780" s="245"/>
      <c r="O1780" s="245"/>
      <c r="P1780" s="245"/>
      <c r="Q1780" s="246"/>
      <c r="R1780" s="233"/>
      <c r="S1780" s="234" t="e">
        <f>IF(C1780="",NA(),MATCH($B1780&amp;$C1780,'Smelter Reference List'!$J:$J,0))</f>
        <v>#N/A</v>
      </c>
      <c r="T1780" s="235"/>
      <c r="U1780" s="235">
        <f t="shared" ca="1" si="56"/>
        <v>0</v>
      </c>
      <c r="V1780" s="235"/>
      <c r="W1780" s="235"/>
      <c r="Y1780" s="228" t="str">
        <f t="shared" si="57"/>
        <v/>
      </c>
    </row>
    <row r="1781" spans="1:25" s="228" customFormat="1" ht="20.25">
      <c r="A1781" s="257"/>
      <c r="B1781" s="232" t="str">
        <f>IF(LEN(A1781)=0,"",INDEX('Smelter Reference List'!$A:$A,MATCH($A1781,'Smelter Reference List'!$E:$E,0)))</f>
        <v/>
      </c>
      <c r="C1781" s="297" t="str">
        <f>IF(LEN(A1781)=0,"",INDEX('Smelter Reference List'!$C:$C,MATCH($A1781,'Smelter Reference List'!$E:$E,0)))</f>
        <v/>
      </c>
      <c r="D1781" s="161" t="str">
        <f ca="1">IF(ISERROR($S1781),"",OFFSET('Smelter Reference List'!$C$4,$S1781-4,0)&amp;"")</f>
        <v/>
      </c>
      <c r="E1781" s="161" t="str">
        <f ca="1">IF(ISERROR($S1781),"",OFFSET('Smelter Reference List'!$D$4,$S1781-4,0)&amp;"")</f>
        <v/>
      </c>
      <c r="F1781" s="161" t="str">
        <f ca="1">IF(ISERROR($S1781),"",OFFSET('Smelter Reference List'!$E$4,$S1781-4,0))</f>
        <v/>
      </c>
      <c r="G1781" s="161" t="str">
        <f ca="1">IF(C1781=$U$4,"Enter smelter details", IF(ISERROR($S1781),"",OFFSET('Smelter Reference List'!$F$4,$S1781-4,0)))</f>
        <v/>
      </c>
      <c r="H1781" s="247" t="str">
        <f ca="1">IF(ISERROR($S1781),"",OFFSET('Smelter Reference List'!$G$4,$S1781-4,0))</f>
        <v/>
      </c>
      <c r="I1781" s="248" t="str">
        <f ca="1">IF(ISERROR($S1781),"",OFFSET('Smelter Reference List'!$H$4,$S1781-4,0))</f>
        <v/>
      </c>
      <c r="J1781" s="248" t="str">
        <f ca="1">IF(ISERROR($S1781),"",OFFSET('Smelter Reference List'!$I$4,$S1781-4,0))</f>
        <v/>
      </c>
      <c r="K1781" s="245"/>
      <c r="L1781" s="245"/>
      <c r="M1781" s="245"/>
      <c r="N1781" s="245"/>
      <c r="O1781" s="245"/>
      <c r="P1781" s="245"/>
      <c r="Q1781" s="246"/>
      <c r="R1781" s="233"/>
      <c r="S1781" s="234" t="e">
        <f>IF(C1781="",NA(),MATCH($B1781&amp;$C1781,'Smelter Reference List'!$J:$J,0))</f>
        <v>#N/A</v>
      </c>
      <c r="T1781" s="235"/>
      <c r="U1781" s="235">
        <f t="shared" ca="1" si="56"/>
        <v>0</v>
      </c>
      <c r="V1781" s="235"/>
      <c r="W1781" s="235"/>
      <c r="Y1781" s="228" t="str">
        <f t="shared" si="57"/>
        <v/>
      </c>
    </row>
    <row r="1782" spans="1:25" s="228" customFormat="1" ht="20.25">
      <c r="A1782" s="257"/>
      <c r="B1782" s="232" t="str">
        <f>IF(LEN(A1782)=0,"",INDEX('Smelter Reference List'!$A:$A,MATCH($A1782,'Smelter Reference List'!$E:$E,0)))</f>
        <v/>
      </c>
      <c r="C1782" s="297" t="str">
        <f>IF(LEN(A1782)=0,"",INDEX('Smelter Reference List'!$C:$C,MATCH($A1782,'Smelter Reference List'!$E:$E,0)))</f>
        <v/>
      </c>
      <c r="D1782" s="161" t="str">
        <f ca="1">IF(ISERROR($S1782),"",OFFSET('Smelter Reference List'!$C$4,$S1782-4,0)&amp;"")</f>
        <v/>
      </c>
      <c r="E1782" s="161" t="str">
        <f ca="1">IF(ISERROR($S1782),"",OFFSET('Smelter Reference List'!$D$4,$S1782-4,0)&amp;"")</f>
        <v/>
      </c>
      <c r="F1782" s="161" t="str">
        <f ca="1">IF(ISERROR($S1782),"",OFFSET('Smelter Reference List'!$E$4,$S1782-4,0))</f>
        <v/>
      </c>
      <c r="G1782" s="161" t="str">
        <f ca="1">IF(C1782=$U$4,"Enter smelter details", IF(ISERROR($S1782),"",OFFSET('Smelter Reference List'!$F$4,$S1782-4,0)))</f>
        <v/>
      </c>
      <c r="H1782" s="247" t="str">
        <f ca="1">IF(ISERROR($S1782),"",OFFSET('Smelter Reference List'!$G$4,$S1782-4,0))</f>
        <v/>
      </c>
      <c r="I1782" s="248" t="str">
        <f ca="1">IF(ISERROR($S1782),"",OFFSET('Smelter Reference List'!$H$4,$S1782-4,0))</f>
        <v/>
      </c>
      <c r="J1782" s="248" t="str">
        <f ca="1">IF(ISERROR($S1782),"",OFFSET('Smelter Reference List'!$I$4,$S1782-4,0))</f>
        <v/>
      </c>
      <c r="K1782" s="245"/>
      <c r="L1782" s="245"/>
      <c r="M1782" s="245"/>
      <c r="N1782" s="245"/>
      <c r="O1782" s="245"/>
      <c r="P1782" s="245"/>
      <c r="Q1782" s="246"/>
      <c r="R1782" s="233"/>
      <c r="S1782" s="234" t="e">
        <f>IF(C1782="",NA(),MATCH($B1782&amp;$C1782,'Smelter Reference List'!$J:$J,0))</f>
        <v>#N/A</v>
      </c>
      <c r="T1782" s="235"/>
      <c r="U1782" s="235">
        <f t="shared" ca="1" si="56"/>
        <v>0</v>
      </c>
      <c r="V1782" s="235"/>
      <c r="W1782" s="235"/>
      <c r="Y1782" s="228" t="str">
        <f t="shared" si="57"/>
        <v/>
      </c>
    </row>
    <row r="1783" spans="1:25" s="228" customFormat="1" ht="20.25">
      <c r="A1783" s="257"/>
      <c r="B1783" s="232" t="str">
        <f>IF(LEN(A1783)=0,"",INDEX('Smelter Reference List'!$A:$A,MATCH($A1783,'Smelter Reference List'!$E:$E,0)))</f>
        <v/>
      </c>
      <c r="C1783" s="297" t="str">
        <f>IF(LEN(A1783)=0,"",INDEX('Smelter Reference List'!$C:$C,MATCH($A1783,'Smelter Reference List'!$E:$E,0)))</f>
        <v/>
      </c>
      <c r="D1783" s="161" t="str">
        <f ca="1">IF(ISERROR($S1783),"",OFFSET('Smelter Reference List'!$C$4,$S1783-4,0)&amp;"")</f>
        <v/>
      </c>
      <c r="E1783" s="161" t="str">
        <f ca="1">IF(ISERROR($S1783),"",OFFSET('Smelter Reference List'!$D$4,$S1783-4,0)&amp;"")</f>
        <v/>
      </c>
      <c r="F1783" s="161" t="str">
        <f ca="1">IF(ISERROR($S1783),"",OFFSET('Smelter Reference List'!$E$4,$S1783-4,0))</f>
        <v/>
      </c>
      <c r="G1783" s="161" t="str">
        <f ca="1">IF(C1783=$U$4,"Enter smelter details", IF(ISERROR($S1783),"",OFFSET('Smelter Reference List'!$F$4,$S1783-4,0)))</f>
        <v/>
      </c>
      <c r="H1783" s="247" t="str">
        <f ca="1">IF(ISERROR($S1783),"",OFFSET('Smelter Reference List'!$G$4,$S1783-4,0))</f>
        <v/>
      </c>
      <c r="I1783" s="248" t="str">
        <f ca="1">IF(ISERROR($S1783),"",OFFSET('Smelter Reference List'!$H$4,$S1783-4,0))</f>
        <v/>
      </c>
      <c r="J1783" s="248" t="str">
        <f ca="1">IF(ISERROR($S1783),"",OFFSET('Smelter Reference List'!$I$4,$S1783-4,0))</f>
        <v/>
      </c>
      <c r="K1783" s="245"/>
      <c r="L1783" s="245"/>
      <c r="M1783" s="245"/>
      <c r="N1783" s="245"/>
      <c r="O1783" s="245"/>
      <c r="P1783" s="245"/>
      <c r="Q1783" s="246"/>
      <c r="R1783" s="233"/>
      <c r="S1783" s="234" t="e">
        <f>IF(C1783="",NA(),MATCH($B1783&amp;$C1783,'Smelter Reference List'!$J:$J,0))</f>
        <v>#N/A</v>
      </c>
      <c r="T1783" s="235"/>
      <c r="U1783" s="235">
        <f t="shared" ca="1" si="56"/>
        <v>0</v>
      </c>
      <c r="V1783" s="235"/>
      <c r="W1783" s="235"/>
      <c r="Y1783" s="228" t="str">
        <f t="shared" si="57"/>
        <v/>
      </c>
    </row>
    <row r="1784" spans="1:25" s="228" customFormat="1" ht="20.25">
      <c r="A1784" s="257"/>
      <c r="B1784" s="232" t="str">
        <f>IF(LEN(A1784)=0,"",INDEX('Smelter Reference List'!$A:$A,MATCH($A1784,'Smelter Reference List'!$E:$E,0)))</f>
        <v/>
      </c>
      <c r="C1784" s="297" t="str">
        <f>IF(LEN(A1784)=0,"",INDEX('Smelter Reference List'!$C:$C,MATCH($A1784,'Smelter Reference List'!$E:$E,0)))</f>
        <v/>
      </c>
      <c r="D1784" s="161" t="str">
        <f ca="1">IF(ISERROR($S1784),"",OFFSET('Smelter Reference List'!$C$4,$S1784-4,0)&amp;"")</f>
        <v/>
      </c>
      <c r="E1784" s="161" t="str">
        <f ca="1">IF(ISERROR($S1784),"",OFFSET('Smelter Reference List'!$D$4,$S1784-4,0)&amp;"")</f>
        <v/>
      </c>
      <c r="F1784" s="161" t="str">
        <f ca="1">IF(ISERROR($S1784),"",OFFSET('Smelter Reference List'!$E$4,$S1784-4,0))</f>
        <v/>
      </c>
      <c r="G1784" s="161" t="str">
        <f ca="1">IF(C1784=$U$4,"Enter smelter details", IF(ISERROR($S1784),"",OFFSET('Smelter Reference List'!$F$4,$S1784-4,0)))</f>
        <v/>
      </c>
      <c r="H1784" s="247" t="str">
        <f ca="1">IF(ISERROR($S1784),"",OFFSET('Smelter Reference List'!$G$4,$S1784-4,0))</f>
        <v/>
      </c>
      <c r="I1784" s="248" t="str">
        <f ca="1">IF(ISERROR($S1784),"",OFFSET('Smelter Reference List'!$H$4,$S1784-4,0))</f>
        <v/>
      </c>
      <c r="J1784" s="248" t="str">
        <f ca="1">IF(ISERROR($S1784),"",OFFSET('Smelter Reference List'!$I$4,$S1784-4,0))</f>
        <v/>
      </c>
      <c r="K1784" s="245"/>
      <c r="L1784" s="245"/>
      <c r="M1784" s="245"/>
      <c r="N1784" s="245"/>
      <c r="O1784" s="245"/>
      <c r="P1784" s="245"/>
      <c r="Q1784" s="246"/>
      <c r="R1784" s="233"/>
      <c r="S1784" s="234" t="e">
        <f>IF(C1784="",NA(),MATCH($B1784&amp;$C1784,'Smelter Reference List'!$J:$J,0))</f>
        <v>#N/A</v>
      </c>
      <c r="T1784" s="235"/>
      <c r="U1784" s="235">
        <f t="shared" ca="1" si="56"/>
        <v>0</v>
      </c>
      <c r="V1784" s="235"/>
      <c r="W1784" s="235"/>
      <c r="Y1784" s="228" t="str">
        <f t="shared" si="57"/>
        <v/>
      </c>
    </row>
    <row r="1785" spans="1:25" s="228" customFormat="1" ht="20.25">
      <c r="A1785" s="257"/>
      <c r="B1785" s="232" t="str">
        <f>IF(LEN(A1785)=0,"",INDEX('Smelter Reference List'!$A:$A,MATCH($A1785,'Smelter Reference List'!$E:$E,0)))</f>
        <v/>
      </c>
      <c r="C1785" s="297" t="str">
        <f>IF(LEN(A1785)=0,"",INDEX('Smelter Reference List'!$C:$C,MATCH($A1785,'Smelter Reference List'!$E:$E,0)))</f>
        <v/>
      </c>
      <c r="D1785" s="161" t="str">
        <f ca="1">IF(ISERROR($S1785),"",OFFSET('Smelter Reference List'!$C$4,$S1785-4,0)&amp;"")</f>
        <v/>
      </c>
      <c r="E1785" s="161" t="str">
        <f ca="1">IF(ISERROR($S1785),"",OFFSET('Smelter Reference List'!$D$4,$S1785-4,0)&amp;"")</f>
        <v/>
      </c>
      <c r="F1785" s="161" t="str">
        <f ca="1">IF(ISERROR($S1785),"",OFFSET('Smelter Reference List'!$E$4,$S1785-4,0))</f>
        <v/>
      </c>
      <c r="G1785" s="161" t="str">
        <f ca="1">IF(C1785=$U$4,"Enter smelter details", IF(ISERROR($S1785),"",OFFSET('Smelter Reference List'!$F$4,$S1785-4,0)))</f>
        <v/>
      </c>
      <c r="H1785" s="247" t="str">
        <f ca="1">IF(ISERROR($S1785),"",OFFSET('Smelter Reference List'!$G$4,$S1785-4,0))</f>
        <v/>
      </c>
      <c r="I1785" s="248" t="str">
        <f ca="1">IF(ISERROR($S1785),"",OFFSET('Smelter Reference List'!$H$4,$S1785-4,0))</f>
        <v/>
      </c>
      <c r="J1785" s="248" t="str">
        <f ca="1">IF(ISERROR($S1785),"",OFFSET('Smelter Reference List'!$I$4,$S1785-4,0))</f>
        <v/>
      </c>
      <c r="K1785" s="245"/>
      <c r="L1785" s="245"/>
      <c r="M1785" s="245"/>
      <c r="N1785" s="245"/>
      <c r="O1785" s="245"/>
      <c r="P1785" s="245"/>
      <c r="Q1785" s="246"/>
      <c r="R1785" s="233"/>
      <c r="S1785" s="234" t="e">
        <f>IF(C1785="",NA(),MATCH($B1785&amp;$C1785,'Smelter Reference List'!$J:$J,0))</f>
        <v>#N/A</v>
      </c>
      <c r="T1785" s="235"/>
      <c r="U1785" s="235">
        <f t="shared" ca="1" si="56"/>
        <v>0</v>
      </c>
      <c r="V1785" s="235"/>
      <c r="W1785" s="235"/>
      <c r="Y1785" s="228" t="str">
        <f t="shared" si="57"/>
        <v/>
      </c>
    </row>
    <row r="1786" spans="1:25" s="228" customFormat="1" ht="20.25">
      <c r="A1786" s="257"/>
      <c r="B1786" s="232" t="str">
        <f>IF(LEN(A1786)=0,"",INDEX('Smelter Reference List'!$A:$A,MATCH($A1786,'Smelter Reference List'!$E:$E,0)))</f>
        <v/>
      </c>
      <c r="C1786" s="297" t="str">
        <f>IF(LEN(A1786)=0,"",INDEX('Smelter Reference List'!$C:$C,MATCH($A1786,'Smelter Reference List'!$E:$E,0)))</f>
        <v/>
      </c>
      <c r="D1786" s="161" t="str">
        <f ca="1">IF(ISERROR($S1786),"",OFFSET('Smelter Reference List'!$C$4,$S1786-4,0)&amp;"")</f>
        <v/>
      </c>
      <c r="E1786" s="161" t="str">
        <f ca="1">IF(ISERROR($S1786),"",OFFSET('Smelter Reference List'!$D$4,$S1786-4,0)&amp;"")</f>
        <v/>
      </c>
      <c r="F1786" s="161" t="str">
        <f ca="1">IF(ISERROR($S1786),"",OFFSET('Smelter Reference List'!$E$4,$S1786-4,0))</f>
        <v/>
      </c>
      <c r="G1786" s="161" t="str">
        <f ca="1">IF(C1786=$U$4,"Enter smelter details", IF(ISERROR($S1786),"",OFFSET('Smelter Reference List'!$F$4,$S1786-4,0)))</f>
        <v/>
      </c>
      <c r="H1786" s="247" t="str">
        <f ca="1">IF(ISERROR($S1786),"",OFFSET('Smelter Reference List'!$G$4,$S1786-4,0))</f>
        <v/>
      </c>
      <c r="I1786" s="248" t="str">
        <f ca="1">IF(ISERROR($S1786),"",OFFSET('Smelter Reference List'!$H$4,$S1786-4,0))</f>
        <v/>
      </c>
      <c r="J1786" s="248" t="str">
        <f ca="1">IF(ISERROR($S1786),"",OFFSET('Smelter Reference List'!$I$4,$S1786-4,0))</f>
        <v/>
      </c>
      <c r="K1786" s="245"/>
      <c r="L1786" s="245"/>
      <c r="M1786" s="245"/>
      <c r="N1786" s="245"/>
      <c r="O1786" s="245"/>
      <c r="P1786" s="245"/>
      <c r="Q1786" s="246"/>
      <c r="R1786" s="233"/>
      <c r="S1786" s="234" t="e">
        <f>IF(C1786="",NA(),MATCH($B1786&amp;$C1786,'Smelter Reference List'!$J:$J,0))</f>
        <v>#N/A</v>
      </c>
      <c r="T1786" s="235"/>
      <c r="U1786" s="235">
        <f t="shared" ca="1" si="56"/>
        <v>0</v>
      </c>
      <c r="V1786" s="235"/>
      <c r="W1786" s="235"/>
      <c r="Y1786" s="228" t="str">
        <f t="shared" si="57"/>
        <v/>
      </c>
    </row>
    <row r="1787" spans="1:25" s="228" customFormat="1" ht="20.25">
      <c r="A1787" s="257"/>
      <c r="B1787" s="232" t="str">
        <f>IF(LEN(A1787)=0,"",INDEX('Smelter Reference List'!$A:$A,MATCH($A1787,'Smelter Reference List'!$E:$E,0)))</f>
        <v/>
      </c>
      <c r="C1787" s="297" t="str">
        <f>IF(LEN(A1787)=0,"",INDEX('Smelter Reference List'!$C:$C,MATCH($A1787,'Smelter Reference List'!$E:$E,0)))</f>
        <v/>
      </c>
      <c r="D1787" s="161" t="str">
        <f ca="1">IF(ISERROR($S1787),"",OFFSET('Smelter Reference List'!$C$4,$S1787-4,0)&amp;"")</f>
        <v/>
      </c>
      <c r="E1787" s="161" t="str">
        <f ca="1">IF(ISERROR($S1787),"",OFFSET('Smelter Reference List'!$D$4,$S1787-4,0)&amp;"")</f>
        <v/>
      </c>
      <c r="F1787" s="161" t="str">
        <f ca="1">IF(ISERROR($S1787),"",OFFSET('Smelter Reference List'!$E$4,$S1787-4,0))</f>
        <v/>
      </c>
      <c r="G1787" s="161" t="str">
        <f ca="1">IF(C1787=$U$4,"Enter smelter details", IF(ISERROR($S1787),"",OFFSET('Smelter Reference List'!$F$4,$S1787-4,0)))</f>
        <v/>
      </c>
      <c r="H1787" s="247" t="str">
        <f ca="1">IF(ISERROR($S1787),"",OFFSET('Smelter Reference List'!$G$4,$S1787-4,0))</f>
        <v/>
      </c>
      <c r="I1787" s="248" t="str">
        <f ca="1">IF(ISERROR($S1787),"",OFFSET('Smelter Reference List'!$H$4,$S1787-4,0))</f>
        <v/>
      </c>
      <c r="J1787" s="248" t="str">
        <f ca="1">IF(ISERROR($S1787),"",OFFSET('Smelter Reference List'!$I$4,$S1787-4,0))</f>
        <v/>
      </c>
      <c r="K1787" s="245"/>
      <c r="L1787" s="245"/>
      <c r="M1787" s="245"/>
      <c r="N1787" s="245"/>
      <c r="O1787" s="245"/>
      <c r="P1787" s="245"/>
      <c r="Q1787" s="246"/>
      <c r="R1787" s="233"/>
      <c r="S1787" s="234" t="e">
        <f>IF(C1787="",NA(),MATCH($B1787&amp;$C1787,'Smelter Reference List'!$J:$J,0))</f>
        <v>#N/A</v>
      </c>
      <c r="T1787" s="235"/>
      <c r="U1787" s="235">
        <f t="shared" ca="1" si="56"/>
        <v>0</v>
      </c>
      <c r="V1787" s="235"/>
      <c r="W1787" s="235"/>
      <c r="Y1787" s="228" t="str">
        <f t="shared" si="57"/>
        <v/>
      </c>
    </row>
    <row r="1788" spans="1:25" s="228" customFormat="1" ht="20.25">
      <c r="A1788" s="257"/>
      <c r="B1788" s="232" t="str">
        <f>IF(LEN(A1788)=0,"",INDEX('Smelter Reference List'!$A:$A,MATCH($A1788,'Smelter Reference List'!$E:$E,0)))</f>
        <v/>
      </c>
      <c r="C1788" s="297" t="str">
        <f>IF(LEN(A1788)=0,"",INDEX('Smelter Reference List'!$C:$C,MATCH($A1788,'Smelter Reference List'!$E:$E,0)))</f>
        <v/>
      </c>
      <c r="D1788" s="161" t="str">
        <f ca="1">IF(ISERROR($S1788),"",OFFSET('Smelter Reference List'!$C$4,$S1788-4,0)&amp;"")</f>
        <v/>
      </c>
      <c r="E1788" s="161" t="str">
        <f ca="1">IF(ISERROR($S1788),"",OFFSET('Smelter Reference List'!$D$4,$S1788-4,0)&amp;"")</f>
        <v/>
      </c>
      <c r="F1788" s="161" t="str">
        <f ca="1">IF(ISERROR($S1788),"",OFFSET('Smelter Reference List'!$E$4,$S1788-4,0))</f>
        <v/>
      </c>
      <c r="G1788" s="161" t="str">
        <f ca="1">IF(C1788=$U$4,"Enter smelter details", IF(ISERROR($S1788),"",OFFSET('Smelter Reference List'!$F$4,$S1788-4,0)))</f>
        <v/>
      </c>
      <c r="H1788" s="247" t="str">
        <f ca="1">IF(ISERROR($S1788),"",OFFSET('Smelter Reference List'!$G$4,$S1788-4,0))</f>
        <v/>
      </c>
      <c r="I1788" s="248" t="str">
        <f ca="1">IF(ISERROR($S1788),"",OFFSET('Smelter Reference List'!$H$4,$S1788-4,0))</f>
        <v/>
      </c>
      <c r="J1788" s="248" t="str">
        <f ca="1">IF(ISERROR($S1788),"",OFFSET('Smelter Reference List'!$I$4,$S1788-4,0))</f>
        <v/>
      </c>
      <c r="K1788" s="245"/>
      <c r="L1788" s="245"/>
      <c r="M1788" s="245"/>
      <c r="N1788" s="245"/>
      <c r="O1788" s="245"/>
      <c r="P1788" s="245"/>
      <c r="Q1788" s="246"/>
      <c r="R1788" s="233"/>
      <c r="S1788" s="234" t="e">
        <f>IF(C1788="",NA(),MATCH($B1788&amp;$C1788,'Smelter Reference List'!$J:$J,0))</f>
        <v>#N/A</v>
      </c>
      <c r="T1788" s="235"/>
      <c r="U1788" s="235">
        <f t="shared" ca="1" si="56"/>
        <v>0</v>
      </c>
      <c r="V1788" s="235"/>
      <c r="W1788" s="235"/>
      <c r="Y1788" s="228" t="str">
        <f t="shared" si="57"/>
        <v/>
      </c>
    </row>
    <row r="1789" spans="1:25" s="228" customFormat="1" ht="20.25">
      <c r="A1789" s="257"/>
      <c r="B1789" s="232" t="str">
        <f>IF(LEN(A1789)=0,"",INDEX('Smelter Reference List'!$A:$A,MATCH($A1789,'Smelter Reference List'!$E:$E,0)))</f>
        <v/>
      </c>
      <c r="C1789" s="297" t="str">
        <f>IF(LEN(A1789)=0,"",INDEX('Smelter Reference List'!$C:$C,MATCH($A1789,'Smelter Reference List'!$E:$E,0)))</f>
        <v/>
      </c>
      <c r="D1789" s="161" t="str">
        <f ca="1">IF(ISERROR($S1789),"",OFFSET('Smelter Reference List'!$C$4,$S1789-4,0)&amp;"")</f>
        <v/>
      </c>
      <c r="E1789" s="161" t="str">
        <f ca="1">IF(ISERROR($S1789),"",OFFSET('Smelter Reference List'!$D$4,$S1789-4,0)&amp;"")</f>
        <v/>
      </c>
      <c r="F1789" s="161" t="str">
        <f ca="1">IF(ISERROR($S1789),"",OFFSET('Smelter Reference List'!$E$4,$S1789-4,0))</f>
        <v/>
      </c>
      <c r="G1789" s="161" t="str">
        <f ca="1">IF(C1789=$U$4,"Enter smelter details", IF(ISERROR($S1789),"",OFFSET('Smelter Reference List'!$F$4,$S1789-4,0)))</f>
        <v/>
      </c>
      <c r="H1789" s="247" t="str">
        <f ca="1">IF(ISERROR($S1789),"",OFFSET('Smelter Reference List'!$G$4,$S1789-4,0))</f>
        <v/>
      </c>
      <c r="I1789" s="248" t="str">
        <f ca="1">IF(ISERROR($S1789),"",OFFSET('Smelter Reference List'!$H$4,$S1789-4,0))</f>
        <v/>
      </c>
      <c r="J1789" s="248" t="str">
        <f ca="1">IF(ISERROR($S1789),"",OFFSET('Smelter Reference List'!$I$4,$S1789-4,0))</f>
        <v/>
      </c>
      <c r="K1789" s="245"/>
      <c r="L1789" s="245"/>
      <c r="M1789" s="245"/>
      <c r="N1789" s="245"/>
      <c r="O1789" s="245"/>
      <c r="P1789" s="245"/>
      <c r="Q1789" s="246"/>
      <c r="R1789" s="233"/>
      <c r="S1789" s="234" t="e">
        <f>IF(C1789="",NA(),MATCH($B1789&amp;$C1789,'Smelter Reference List'!$J:$J,0))</f>
        <v>#N/A</v>
      </c>
      <c r="T1789" s="235"/>
      <c r="U1789" s="235">
        <f t="shared" ca="1" si="56"/>
        <v>0</v>
      </c>
      <c r="V1789" s="235"/>
      <c r="W1789" s="235"/>
      <c r="Y1789" s="228" t="str">
        <f t="shared" si="57"/>
        <v/>
      </c>
    </row>
    <row r="1790" spans="1:25" s="228" customFormat="1" ht="20.25">
      <c r="A1790" s="257"/>
      <c r="B1790" s="232" t="str">
        <f>IF(LEN(A1790)=0,"",INDEX('Smelter Reference List'!$A:$A,MATCH($A1790,'Smelter Reference List'!$E:$E,0)))</f>
        <v/>
      </c>
      <c r="C1790" s="297" t="str">
        <f>IF(LEN(A1790)=0,"",INDEX('Smelter Reference List'!$C:$C,MATCH($A1790,'Smelter Reference List'!$E:$E,0)))</f>
        <v/>
      </c>
      <c r="D1790" s="161" t="str">
        <f ca="1">IF(ISERROR($S1790),"",OFFSET('Smelter Reference List'!$C$4,$S1790-4,0)&amp;"")</f>
        <v/>
      </c>
      <c r="E1790" s="161" t="str">
        <f ca="1">IF(ISERROR($S1790),"",OFFSET('Smelter Reference List'!$D$4,$S1790-4,0)&amp;"")</f>
        <v/>
      </c>
      <c r="F1790" s="161" t="str">
        <f ca="1">IF(ISERROR($S1790),"",OFFSET('Smelter Reference List'!$E$4,$S1790-4,0))</f>
        <v/>
      </c>
      <c r="G1790" s="161" t="str">
        <f ca="1">IF(C1790=$U$4,"Enter smelter details", IF(ISERROR($S1790),"",OFFSET('Smelter Reference List'!$F$4,$S1790-4,0)))</f>
        <v/>
      </c>
      <c r="H1790" s="247" t="str">
        <f ca="1">IF(ISERROR($S1790),"",OFFSET('Smelter Reference List'!$G$4,$S1790-4,0))</f>
        <v/>
      </c>
      <c r="I1790" s="248" t="str">
        <f ca="1">IF(ISERROR($S1790),"",OFFSET('Smelter Reference List'!$H$4,$S1790-4,0))</f>
        <v/>
      </c>
      <c r="J1790" s="248" t="str">
        <f ca="1">IF(ISERROR($S1790),"",OFFSET('Smelter Reference List'!$I$4,$S1790-4,0))</f>
        <v/>
      </c>
      <c r="K1790" s="245"/>
      <c r="L1790" s="245"/>
      <c r="M1790" s="245"/>
      <c r="N1790" s="245"/>
      <c r="O1790" s="245"/>
      <c r="P1790" s="245"/>
      <c r="Q1790" s="246"/>
      <c r="R1790" s="233"/>
      <c r="S1790" s="234" t="e">
        <f>IF(C1790="",NA(),MATCH($B1790&amp;$C1790,'Smelter Reference List'!$J:$J,0))</f>
        <v>#N/A</v>
      </c>
      <c r="T1790" s="235"/>
      <c r="U1790" s="235">
        <f t="shared" ca="1" si="56"/>
        <v>0</v>
      </c>
      <c r="V1790" s="235"/>
      <c r="W1790" s="235"/>
      <c r="Y1790" s="228" t="str">
        <f t="shared" si="57"/>
        <v/>
      </c>
    </row>
    <row r="1791" spans="1:25" s="228" customFormat="1" ht="20.25">
      <c r="A1791" s="257"/>
      <c r="B1791" s="232" t="str">
        <f>IF(LEN(A1791)=0,"",INDEX('Smelter Reference List'!$A:$A,MATCH($A1791,'Smelter Reference List'!$E:$E,0)))</f>
        <v/>
      </c>
      <c r="C1791" s="297" t="str">
        <f>IF(LEN(A1791)=0,"",INDEX('Smelter Reference List'!$C:$C,MATCH($A1791,'Smelter Reference List'!$E:$E,0)))</f>
        <v/>
      </c>
      <c r="D1791" s="161" t="str">
        <f ca="1">IF(ISERROR($S1791),"",OFFSET('Smelter Reference List'!$C$4,$S1791-4,0)&amp;"")</f>
        <v/>
      </c>
      <c r="E1791" s="161" t="str">
        <f ca="1">IF(ISERROR($S1791),"",OFFSET('Smelter Reference List'!$D$4,$S1791-4,0)&amp;"")</f>
        <v/>
      </c>
      <c r="F1791" s="161" t="str">
        <f ca="1">IF(ISERROR($S1791),"",OFFSET('Smelter Reference List'!$E$4,$S1791-4,0))</f>
        <v/>
      </c>
      <c r="G1791" s="161" t="str">
        <f ca="1">IF(C1791=$U$4,"Enter smelter details", IF(ISERROR($S1791),"",OFFSET('Smelter Reference List'!$F$4,$S1791-4,0)))</f>
        <v/>
      </c>
      <c r="H1791" s="247" t="str">
        <f ca="1">IF(ISERROR($S1791),"",OFFSET('Smelter Reference List'!$G$4,$S1791-4,0))</f>
        <v/>
      </c>
      <c r="I1791" s="248" t="str">
        <f ca="1">IF(ISERROR($S1791),"",OFFSET('Smelter Reference List'!$H$4,$S1791-4,0))</f>
        <v/>
      </c>
      <c r="J1791" s="248" t="str">
        <f ca="1">IF(ISERROR($S1791),"",OFFSET('Smelter Reference List'!$I$4,$S1791-4,0))</f>
        <v/>
      </c>
      <c r="K1791" s="245"/>
      <c r="L1791" s="245"/>
      <c r="M1791" s="245"/>
      <c r="N1791" s="245"/>
      <c r="O1791" s="245"/>
      <c r="P1791" s="245"/>
      <c r="Q1791" s="246"/>
      <c r="R1791" s="233"/>
      <c r="S1791" s="234" t="e">
        <f>IF(C1791="",NA(),MATCH($B1791&amp;$C1791,'Smelter Reference List'!$J:$J,0))</f>
        <v>#N/A</v>
      </c>
      <c r="T1791" s="235"/>
      <c r="U1791" s="235">
        <f t="shared" ca="1" si="56"/>
        <v>0</v>
      </c>
      <c r="V1791" s="235"/>
      <c r="W1791" s="235"/>
      <c r="Y1791" s="228" t="str">
        <f t="shared" si="57"/>
        <v/>
      </c>
    </row>
    <row r="1792" spans="1:25" s="228" customFormat="1" ht="20.25">
      <c r="A1792" s="257"/>
      <c r="B1792" s="232" t="str">
        <f>IF(LEN(A1792)=0,"",INDEX('Smelter Reference List'!$A:$A,MATCH($A1792,'Smelter Reference List'!$E:$E,0)))</f>
        <v/>
      </c>
      <c r="C1792" s="297" t="str">
        <f>IF(LEN(A1792)=0,"",INDEX('Smelter Reference List'!$C:$C,MATCH($A1792,'Smelter Reference List'!$E:$E,0)))</f>
        <v/>
      </c>
      <c r="D1792" s="161" t="str">
        <f ca="1">IF(ISERROR($S1792),"",OFFSET('Smelter Reference List'!$C$4,$S1792-4,0)&amp;"")</f>
        <v/>
      </c>
      <c r="E1792" s="161" t="str">
        <f ca="1">IF(ISERROR($S1792),"",OFFSET('Smelter Reference List'!$D$4,$S1792-4,0)&amp;"")</f>
        <v/>
      </c>
      <c r="F1792" s="161" t="str">
        <f ca="1">IF(ISERROR($S1792),"",OFFSET('Smelter Reference List'!$E$4,$S1792-4,0))</f>
        <v/>
      </c>
      <c r="G1792" s="161" t="str">
        <f ca="1">IF(C1792=$U$4,"Enter smelter details", IF(ISERROR($S1792),"",OFFSET('Smelter Reference List'!$F$4,$S1792-4,0)))</f>
        <v/>
      </c>
      <c r="H1792" s="247" t="str">
        <f ca="1">IF(ISERROR($S1792),"",OFFSET('Smelter Reference List'!$G$4,$S1792-4,0))</f>
        <v/>
      </c>
      <c r="I1792" s="248" t="str">
        <f ca="1">IF(ISERROR($S1792),"",OFFSET('Smelter Reference List'!$H$4,$S1792-4,0))</f>
        <v/>
      </c>
      <c r="J1792" s="248" t="str">
        <f ca="1">IF(ISERROR($S1792),"",OFFSET('Smelter Reference List'!$I$4,$S1792-4,0))</f>
        <v/>
      </c>
      <c r="K1792" s="245"/>
      <c r="L1792" s="245"/>
      <c r="M1792" s="245"/>
      <c r="N1792" s="245"/>
      <c r="O1792" s="245"/>
      <c r="P1792" s="245"/>
      <c r="Q1792" s="246"/>
      <c r="R1792" s="233"/>
      <c r="S1792" s="234" t="e">
        <f>IF(C1792="",NA(),MATCH($B1792&amp;$C1792,'Smelter Reference List'!$J:$J,0))</f>
        <v>#N/A</v>
      </c>
      <c r="T1792" s="235"/>
      <c r="U1792" s="235">
        <f t="shared" ca="1" si="56"/>
        <v>0</v>
      </c>
      <c r="V1792" s="235"/>
      <c r="W1792" s="235"/>
      <c r="Y1792" s="228" t="str">
        <f t="shared" si="57"/>
        <v/>
      </c>
    </row>
    <row r="1793" spans="1:25" s="228" customFormat="1" ht="20.25">
      <c r="A1793" s="257"/>
      <c r="B1793" s="232" t="str">
        <f>IF(LEN(A1793)=0,"",INDEX('Smelter Reference List'!$A:$A,MATCH($A1793,'Smelter Reference List'!$E:$E,0)))</f>
        <v/>
      </c>
      <c r="C1793" s="297" t="str">
        <f>IF(LEN(A1793)=0,"",INDEX('Smelter Reference List'!$C:$C,MATCH($A1793,'Smelter Reference List'!$E:$E,0)))</f>
        <v/>
      </c>
      <c r="D1793" s="161" t="str">
        <f ca="1">IF(ISERROR($S1793),"",OFFSET('Smelter Reference List'!$C$4,$S1793-4,0)&amp;"")</f>
        <v/>
      </c>
      <c r="E1793" s="161" t="str">
        <f ca="1">IF(ISERROR($S1793),"",OFFSET('Smelter Reference List'!$D$4,$S1793-4,0)&amp;"")</f>
        <v/>
      </c>
      <c r="F1793" s="161" t="str">
        <f ca="1">IF(ISERROR($S1793),"",OFFSET('Smelter Reference List'!$E$4,$S1793-4,0))</f>
        <v/>
      </c>
      <c r="G1793" s="161" t="str">
        <f ca="1">IF(C1793=$U$4,"Enter smelter details", IF(ISERROR($S1793),"",OFFSET('Smelter Reference List'!$F$4,$S1793-4,0)))</f>
        <v/>
      </c>
      <c r="H1793" s="247" t="str">
        <f ca="1">IF(ISERROR($S1793),"",OFFSET('Smelter Reference List'!$G$4,$S1793-4,0))</f>
        <v/>
      </c>
      <c r="I1793" s="248" t="str">
        <f ca="1">IF(ISERROR($S1793),"",OFFSET('Smelter Reference List'!$H$4,$S1793-4,0))</f>
        <v/>
      </c>
      <c r="J1793" s="248" t="str">
        <f ca="1">IF(ISERROR($S1793),"",OFFSET('Smelter Reference List'!$I$4,$S1793-4,0))</f>
        <v/>
      </c>
      <c r="K1793" s="245"/>
      <c r="L1793" s="245"/>
      <c r="M1793" s="245"/>
      <c r="N1793" s="245"/>
      <c r="O1793" s="245"/>
      <c r="P1793" s="245"/>
      <c r="Q1793" s="246"/>
      <c r="R1793" s="233"/>
      <c r="S1793" s="234" t="e">
        <f>IF(C1793="",NA(),MATCH($B1793&amp;$C1793,'Smelter Reference List'!$J:$J,0))</f>
        <v>#N/A</v>
      </c>
      <c r="T1793" s="235"/>
      <c r="U1793" s="235">
        <f t="shared" ca="1" si="56"/>
        <v>0</v>
      </c>
      <c r="V1793" s="235"/>
      <c r="W1793" s="235"/>
      <c r="Y1793" s="228" t="str">
        <f t="shared" si="57"/>
        <v/>
      </c>
    </row>
    <row r="1794" spans="1:25" s="228" customFormat="1" ht="20.25">
      <c r="A1794" s="257"/>
      <c r="B1794" s="232" t="str">
        <f>IF(LEN(A1794)=0,"",INDEX('Smelter Reference List'!$A:$A,MATCH($A1794,'Smelter Reference List'!$E:$E,0)))</f>
        <v/>
      </c>
      <c r="C1794" s="297" t="str">
        <f>IF(LEN(A1794)=0,"",INDEX('Smelter Reference List'!$C:$C,MATCH($A1794,'Smelter Reference List'!$E:$E,0)))</f>
        <v/>
      </c>
      <c r="D1794" s="161" t="str">
        <f ca="1">IF(ISERROR($S1794),"",OFFSET('Smelter Reference List'!$C$4,$S1794-4,0)&amp;"")</f>
        <v/>
      </c>
      <c r="E1794" s="161" t="str">
        <f ca="1">IF(ISERROR($S1794),"",OFFSET('Smelter Reference List'!$D$4,$S1794-4,0)&amp;"")</f>
        <v/>
      </c>
      <c r="F1794" s="161" t="str">
        <f ca="1">IF(ISERROR($S1794),"",OFFSET('Smelter Reference List'!$E$4,$S1794-4,0))</f>
        <v/>
      </c>
      <c r="G1794" s="161" t="str">
        <f ca="1">IF(C1794=$U$4,"Enter smelter details", IF(ISERROR($S1794),"",OFFSET('Smelter Reference List'!$F$4,$S1794-4,0)))</f>
        <v/>
      </c>
      <c r="H1794" s="247" t="str">
        <f ca="1">IF(ISERROR($S1794),"",OFFSET('Smelter Reference List'!$G$4,$S1794-4,0))</f>
        <v/>
      </c>
      <c r="I1794" s="248" t="str">
        <f ca="1">IF(ISERROR($S1794),"",OFFSET('Smelter Reference List'!$H$4,$S1794-4,0))</f>
        <v/>
      </c>
      <c r="J1794" s="248" t="str">
        <f ca="1">IF(ISERROR($S1794),"",OFFSET('Smelter Reference List'!$I$4,$S1794-4,0))</f>
        <v/>
      </c>
      <c r="K1794" s="245"/>
      <c r="L1794" s="245"/>
      <c r="M1794" s="245"/>
      <c r="N1794" s="245"/>
      <c r="O1794" s="245"/>
      <c r="P1794" s="245"/>
      <c r="Q1794" s="246"/>
      <c r="R1794" s="233"/>
      <c r="S1794" s="234" t="e">
        <f>IF(C1794="",NA(),MATCH($B1794&amp;$C1794,'Smelter Reference List'!$J:$J,0))</f>
        <v>#N/A</v>
      </c>
      <c r="T1794" s="235"/>
      <c r="U1794" s="235">
        <f t="shared" ca="1" si="56"/>
        <v>0</v>
      </c>
      <c r="V1794" s="235"/>
      <c r="W1794" s="235"/>
      <c r="Y1794" s="228" t="str">
        <f t="shared" si="57"/>
        <v/>
      </c>
    </row>
    <row r="1795" spans="1:25" s="228" customFormat="1" ht="20.25">
      <c r="A1795" s="257"/>
      <c r="B1795" s="232" t="str">
        <f>IF(LEN(A1795)=0,"",INDEX('Smelter Reference List'!$A:$A,MATCH($A1795,'Smelter Reference List'!$E:$E,0)))</f>
        <v/>
      </c>
      <c r="C1795" s="297" t="str">
        <f>IF(LEN(A1795)=0,"",INDEX('Smelter Reference List'!$C:$C,MATCH($A1795,'Smelter Reference List'!$E:$E,0)))</f>
        <v/>
      </c>
      <c r="D1795" s="161" t="str">
        <f ca="1">IF(ISERROR($S1795),"",OFFSET('Smelter Reference List'!$C$4,$S1795-4,0)&amp;"")</f>
        <v/>
      </c>
      <c r="E1795" s="161" t="str">
        <f ca="1">IF(ISERROR($S1795),"",OFFSET('Smelter Reference List'!$D$4,$S1795-4,0)&amp;"")</f>
        <v/>
      </c>
      <c r="F1795" s="161" t="str">
        <f ca="1">IF(ISERROR($S1795),"",OFFSET('Smelter Reference List'!$E$4,$S1795-4,0))</f>
        <v/>
      </c>
      <c r="G1795" s="161" t="str">
        <f ca="1">IF(C1795=$U$4,"Enter smelter details", IF(ISERROR($S1795),"",OFFSET('Smelter Reference List'!$F$4,$S1795-4,0)))</f>
        <v/>
      </c>
      <c r="H1795" s="247" t="str">
        <f ca="1">IF(ISERROR($S1795),"",OFFSET('Smelter Reference List'!$G$4,$S1795-4,0))</f>
        <v/>
      </c>
      <c r="I1795" s="248" t="str">
        <f ca="1">IF(ISERROR($S1795),"",OFFSET('Smelter Reference List'!$H$4,$S1795-4,0))</f>
        <v/>
      </c>
      <c r="J1795" s="248" t="str">
        <f ca="1">IF(ISERROR($S1795),"",OFFSET('Smelter Reference List'!$I$4,$S1795-4,0))</f>
        <v/>
      </c>
      <c r="K1795" s="245"/>
      <c r="L1795" s="245"/>
      <c r="M1795" s="245"/>
      <c r="N1795" s="245"/>
      <c r="O1795" s="245"/>
      <c r="P1795" s="245"/>
      <c r="Q1795" s="246"/>
      <c r="R1795" s="233"/>
      <c r="S1795" s="234" t="e">
        <f>IF(C1795="",NA(),MATCH($B1795&amp;$C1795,'Smelter Reference List'!$J:$J,0))</f>
        <v>#N/A</v>
      </c>
      <c r="T1795" s="235"/>
      <c r="U1795" s="235">
        <f t="shared" ca="1" si="56"/>
        <v>0</v>
      </c>
      <c r="V1795" s="235"/>
      <c r="W1795" s="235"/>
      <c r="Y1795" s="228" t="str">
        <f t="shared" si="57"/>
        <v/>
      </c>
    </row>
    <row r="1796" spans="1:25" s="228" customFormat="1" ht="20.25">
      <c r="A1796" s="257"/>
      <c r="B1796" s="232" t="str">
        <f>IF(LEN(A1796)=0,"",INDEX('Smelter Reference List'!$A:$A,MATCH($A1796,'Smelter Reference List'!$E:$E,0)))</f>
        <v/>
      </c>
      <c r="C1796" s="297" t="str">
        <f>IF(LEN(A1796)=0,"",INDEX('Smelter Reference List'!$C:$C,MATCH($A1796,'Smelter Reference List'!$E:$E,0)))</f>
        <v/>
      </c>
      <c r="D1796" s="161" t="str">
        <f ca="1">IF(ISERROR($S1796),"",OFFSET('Smelter Reference List'!$C$4,$S1796-4,0)&amp;"")</f>
        <v/>
      </c>
      <c r="E1796" s="161" t="str">
        <f ca="1">IF(ISERROR($S1796),"",OFFSET('Smelter Reference List'!$D$4,$S1796-4,0)&amp;"")</f>
        <v/>
      </c>
      <c r="F1796" s="161" t="str">
        <f ca="1">IF(ISERROR($S1796),"",OFFSET('Smelter Reference List'!$E$4,$S1796-4,0))</f>
        <v/>
      </c>
      <c r="G1796" s="161" t="str">
        <f ca="1">IF(C1796=$U$4,"Enter smelter details", IF(ISERROR($S1796),"",OFFSET('Smelter Reference List'!$F$4,$S1796-4,0)))</f>
        <v/>
      </c>
      <c r="H1796" s="247" t="str">
        <f ca="1">IF(ISERROR($S1796),"",OFFSET('Smelter Reference List'!$G$4,$S1796-4,0))</f>
        <v/>
      </c>
      <c r="I1796" s="248" t="str">
        <f ca="1">IF(ISERROR($S1796),"",OFFSET('Smelter Reference List'!$H$4,$S1796-4,0))</f>
        <v/>
      </c>
      <c r="J1796" s="248" t="str">
        <f ca="1">IF(ISERROR($S1796),"",OFFSET('Smelter Reference List'!$I$4,$S1796-4,0))</f>
        <v/>
      </c>
      <c r="K1796" s="245"/>
      <c r="L1796" s="245"/>
      <c r="M1796" s="245"/>
      <c r="N1796" s="245"/>
      <c r="O1796" s="245"/>
      <c r="P1796" s="245"/>
      <c r="Q1796" s="246"/>
      <c r="R1796" s="233"/>
      <c r="S1796" s="234" t="e">
        <f>IF(C1796="",NA(),MATCH($B1796&amp;$C1796,'Smelter Reference List'!$J:$J,0))</f>
        <v>#N/A</v>
      </c>
      <c r="T1796" s="235"/>
      <c r="U1796" s="235">
        <f t="shared" ca="1" si="56"/>
        <v>0</v>
      </c>
      <c r="V1796" s="235"/>
      <c r="W1796" s="235"/>
      <c r="Y1796" s="228" t="str">
        <f t="shared" si="57"/>
        <v/>
      </c>
    </row>
    <row r="1797" spans="1:25" s="228" customFormat="1" ht="20.25">
      <c r="A1797" s="257"/>
      <c r="B1797" s="232" t="str">
        <f>IF(LEN(A1797)=0,"",INDEX('Smelter Reference List'!$A:$A,MATCH($A1797,'Smelter Reference List'!$E:$E,0)))</f>
        <v/>
      </c>
      <c r="C1797" s="297" t="str">
        <f>IF(LEN(A1797)=0,"",INDEX('Smelter Reference List'!$C:$C,MATCH($A1797,'Smelter Reference List'!$E:$E,0)))</f>
        <v/>
      </c>
      <c r="D1797" s="161" t="str">
        <f ca="1">IF(ISERROR($S1797),"",OFFSET('Smelter Reference List'!$C$4,$S1797-4,0)&amp;"")</f>
        <v/>
      </c>
      <c r="E1797" s="161" t="str">
        <f ca="1">IF(ISERROR($S1797),"",OFFSET('Smelter Reference List'!$D$4,$S1797-4,0)&amp;"")</f>
        <v/>
      </c>
      <c r="F1797" s="161" t="str">
        <f ca="1">IF(ISERROR($S1797),"",OFFSET('Smelter Reference List'!$E$4,$S1797-4,0))</f>
        <v/>
      </c>
      <c r="G1797" s="161" t="str">
        <f ca="1">IF(C1797=$U$4,"Enter smelter details", IF(ISERROR($S1797),"",OFFSET('Smelter Reference List'!$F$4,$S1797-4,0)))</f>
        <v/>
      </c>
      <c r="H1797" s="247" t="str">
        <f ca="1">IF(ISERROR($S1797),"",OFFSET('Smelter Reference List'!$G$4,$S1797-4,0))</f>
        <v/>
      </c>
      <c r="I1797" s="248" t="str">
        <f ca="1">IF(ISERROR($S1797),"",OFFSET('Smelter Reference List'!$H$4,$S1797-4,0))</f>
        <v/>
      </c>
      <c r="J1797" s="248" t="str">
        <f ca="1">IF(ISERROR($S1797),"",OFFSET('Smelter Reference List'!$I$4,$S1797-4,0))</f>
        <v/>
      </c>
      <c r="K1797" s="245"/>
      <c r="L1797" s="245"/>
      <c r="M1797" s="245"/>
      <c r="N1797" s="245"/>
      <c r="O1797" s="245"/>
      <c r="P1797" s="245"/>
      <c r="Q1797" s="246"/>
      <c r="R1797" s="233"/>
      <c r="S1797" s="234" t="e">
        <f>IF(C1797="",NA(),MATCH($B1797&amp;$C1797,'Smelter Reference List'!$J:$J,0))</f>
        <v>#N/A</v>
      </c>
      <c r="T1797" s="235"/>
      <c r="U1797" s="235">
        <f t="shared" ca="1" si="56"/>
        <v>0</v>
      </c>
      <c r="V1797" s="235"/>
      <c r="W1797" s="235"/>
      <c r="Y1797" s="228" t="str">
        <f t="shared" si="57"/>
        <v/>
      </c>
    </row>
    <row r="1798" spans="1:25" s="228" customFormat="1" ht="20.25">
      <c r="A1798" s="257"/>
      <c r="B1798" s="232" t="str">
        <f>IF(LEN(A1798)=0,"",INDEX('Smelter Reference List'!$A:$A,MATCH($A1798,'Smelter Reference List'!$E:$E,0)))</f>
        <v/>
      </c>
      <c r="C1798" s="297" t="str">
        <f>IF(LEN(A1798)=0,"",INDEX('Smelter Reference List'!$C:$C,MATCH($A1798,'Smelter Reference List'!$E:$E,0)))</f>
        <v/>
      </c>
      <c r="D1798" s="161" t="str">
        <f ca="1">IF(ISERROR($S1798),"",OFFSET('Smelter Reference List'!$C$4,$S1798-4,0)&amp;"")</f>
        <v/>
      </c>
      <c r="E1798" s="161" t="str">
        <f ca="1">IF(ISERROR($S1798),"",OFFSET('Smelter Reference List'!$D$4,$S1798-4,0)&amp;"")</f>
        <v/>
      </c>
      <c r="F1798" s="161" t="str">
        <f ca="1">IF(ISERROR($S1798),"",OFFSET('Smelter Reference List'!$E$4,$S1798-4,0))</f>
        <v/>
      </c>
      <c r="G1798" s="161" t="str">
        <f ca="1">IF(C1798=$U$4,"Enter smelter details", IF(ISERROR($S1798),"",OFFSET('Smelter Reference List'!$F$4,$S1798-4,0)))</f>
        <v/>
      </c>
      <c r="H1798" s="247" t="str">
        <f ca="1">IF(ISERROR($S1798),"",OFFSET('Smelter Reference List'!$G$4,$S1798-4,0))</f>
        <v/>
      </c>
      <c r="I1798" s="248" t="str">
        <f ca="1">IF(ISERROR($S1798),"",OFFSET('Smelter Reference List'!$H$4,$S1798-4,0))</f>
        <v/>
      </c>
      <c r="J1798" s="248" t="str">
        <f ca="1">IF(ISERROR($S1798),"",OFFSET('Smelter Reference List'!$I$4,$S1798-4,0))</f>
        <v/>
      </c>
      <c r="K1798" s="245"/>
      <c r="L1798" s="245"/>
      <c r="M1798" s="245"/>
      <c r="N1798" s="245"/>
      <c r="O1798" s="245"/>
      <c r="P1798" s="245"/>
      <c r="Q1798" s="246"/>
      <c r="R1798" s="233"/>
      <c r="S1798" s="234" t="e">
        <f>IF(C1798="",NA(),MATCH($B1798&amp;$C1798,'Smelter Reference List'!$J:$J,0))</f>
        <v>#N/A</v>
      </c>
      <c r="T1798" s="235"/>
      <c r="U1798" s="235">
        <f t="shared" ca="1" si="56"/>
        <v>0</v>
      </c>
      <c r="V1798" s="235"/>
      <c r="W1798" s="235"/>
      <c r="Y1798" s="228" t="str">
        <f t="shared" si="57"/>
        <v/>
      </c>
    </row>
    <row r="1799" spans="1:25" s="228" customFormat="1" ht="20.25">
      <c r="A1799" s="257"/>
      <c r="B1799" s="232" t="str">
        <f>IF(LEN(A1799)=0,"",INDEX('Smelter Reference List'!$A:$A,MATCH($A1799,'Smelter Reference List'!$E:$E,0)))</f>
        <v/>
      </c>
      <c r="C1799" s="297" t="str">
        <f>IF(LEN(A1799)=0,"",INDEX('Smelter Reference List'!$C:$C,MATCH($A1799,'Smelter Reference List'!$E:$E,0)))</f>
        <v/>
      </c>
      <c r="D1799" s="161" t="str">
        <f ca="1">IF(ISERROR($S1799),"",OFFSET('Smelter Reference List'!$C$4,$S1799-4,0)&amp;"")</f>
        <v/>
      </c>
      <c r="E1799" s="161" t="str">
        <f ca="1">IF(ISERROR($S1799),"",OFFSET('Smelter Reference List'!$D$4,$S1799-4,0)&amp;"")</f>
        <v/>
      </c>
      <c r="F1799" s="161" t="str">
        <f ca="1">IF(ISERROR($S1799),"",OFFSET('Smelter Reference List'!$E$4,$S1799-4,0))</f>
        <v/>
      </c>
      <c r="G1799" s="161" t="str">
        <f ca="1">IF(C1799=$U$4,"Enter smelter details", IF(ISERROR($S1799),"",OFFSET('Smelter Reference List'!$F$4,$S1799-4,0)))</f>
        <v/>
      </c>
      <c r="H1799" s="247" t="str">
        <f ca="1">IF(ISERROR($S1799),"",OFFSET('Smelter Reference List'!$G$4,$S1799-4,0))</f>
        <v/>
      </c>
      <c r="I1799" s="248" t="str">
        <f ca="1">IF(ISERROR($S1799),"",OFFSET('Smelter Reference List'!$H$4,$S1799-4,0))</f>
        <v/>
      </c>
      <c r="J1799" s="248" t="str">
        <f ca="1">IF(ISERROR($S1799),"",OFFSET('Smelter Reference List'!$I$4,$S1799-4,0))</f>
        <v/>
      </c>
      <c r="K1799" s="245"/>
      <c r="L1799" s="245"/>
      <c r="M1799" s="245"/>
      <c r="N1799" s="245"/>
      <c r="O1799" s="245"/>
      <c r="P1799" s="245"/>
      <c r="Q1799" s="246"/>
      <c r="R1799" s="233"/>
      <c r="S1799" s="234" t="e">
        <f>IF(C1799="",NA(),MATCH($B1799&amp;$C1799,'Smelter Reference List'!$J:$J,0))</f>
        <v>#N/A</v>
      </c>
      <c r="T1799" s="235"/>
      <c r="U1799" s="235">
        <f t="shared" ca="1" si="56"/>
        <v>0</v>
      </c>
      <c r="V1799" s="235"/>
      <c r="W1799" s="235"/>
      <c r="Y1799" s="228" t="str">
        <f t="shared" si="57"/>
        <v/>
      </c>
    </row>
    <row r="1800" spans="1:25" s="228" customFormat="1" ht="20.25">
      <c r="A1800" s="257"/>
      <c r="B1800" s="232" t="str">
        <f>IF(LEN(A1800)=0,"",INDEX('Smelter Reference List'!$A:$A,MATCH($A1800,'Smelter Reference List'!$E:$E,0)))</f>
        <v/>
      </c>
      <c r="C1800" s="297" t="str">
        <f>IF(LEN(A1800)=0,"",INDEX('Smelter Reference List'!$C:$C,MATCH($A1800,'Smelter Reference List'!$E:$E,0)))</f>
        <v/>
      </c>
      <c r="D1800" s="161" t="str">
        <f ca="1">IF(ISERROR($S1800),"",OFFSET('Smelter Reference List'!$C$4,$S1800-4,0)&amp;"")</f>
        <v/>
      </c>
      <c r="E1800" s="161" t="str">
        <f ca="1">IF(ISERROR($S1800),"",OFFSET('Smelter Reference List'!$D$4,$S1800-4,0)&amp;"")</f>
        <v/>
      </c>
      <c r="F1800" s="161" t="str">
        <f ca="1">IF(ISERROR($S1800),"",OFFSET('Smelter Reference List'!$E$4,$S1800-4,0))</f>
        <v/>
      </c>
      <c r="G1800" s="161" t="str">
        <f ca="1">IF(C1800=$U$4,"Enter smelter details", IF(ISERROR($S1800),"",OFFSET('Smelter Reference List'!$F$4,$S1800-4,0)))</f>
        <v/>
      </c>
      <c r="H1800" s="247" t="str">
        <f ca="1">IF(ISERROR($S1800),"",OFFSET('Smelter Reference List'!$G$4,$S1800-4,0))</f>
        <v/>
      </c>
      <c r="I1800" s="248" t="str">
        <f ca="1">IF(ISERROR($S1800),"",OFFSET('Smelter Reference List'!$H$4,$S1800-4,0))</f>
        <v/>
      </c>
      <c r="J1800" s="248" t="str">
        <f ca="1">IF(ISERROR($S1800),"",OFFSET('Smelter Reference List'!$I$4,$S1800-4,0))</f>
        <v/>
      </c>
      <c r="K1800" s="245"/>
      <c r="L1800" s="245"/>
      <c r="M1800" s="245"/>
      <c r="N1800" s="245"/>
      <c r="O1800" s="245"/>
      <c r="P1800" s="245"/>
      <c r="Q1800" s="246"/>
      <c r="R1800" s="233"/>
      <c r="S1800" s="234" t="e">
        <f>IF(C1800="",NA(),MATCH($B1800&amp;$C1800,'Smelter Reference List'!$J:$J,0))</f>
        <v>#N/A</v>
      </c>
      <c r="T1800" s="235"/>
      <c r="U1800" s="235">
        <f t="shared" ca="1" si="56"/>
        <v>0</v>
      </c>
      <c r="V1800" s="235"/>
      <c r="W1800" s="235"/>
      <c r="Y1800" s="228" t="str">
        <f t="shared" si="57"/>
        <v/>
      </c>
    </row>
    <row r="1801" spans="1:25" s="228" customFormat="1" ht="20.25">
      <c r="A1801" s="257"/>
      <c r="B1801" s="232" t="str">
        <f>IF(LEN(A1801)=0,"",INDEX('Smelter Reference List'!$A:$A,MATCH($A1801,'Smelter Reference List'!$E:$E,0)))</f>
        <v/>
      </c>
      <c r="C1801" s="297" t="str">
        <f>IF(LEN(A1801)=0,"",INDEX('Smelter Reference List'!$C:$C,MATCH($A1801,'Smelter Reference List'!$E:$E,0)))</f>
        <v/>
      </c>
      <c r="D1801" s="161" t="str">
        <f ca="1">IF(ISERROR($S1801),"",OFFSET('Smelter Reference List'!$C$4,$S1801-4,0)&amp;"")</f>
        <v/>
      </c>
      <c r="E1801" s="161" t="str">
        <f ca="1">IF(ISERROR($S1801),"",OFFSET('Smelter Reference List'!$D$4,$S1801-4,0)&amp;"")</f>
        <v/>
      </c>
      <c r="F1801" s="161" t="str">
        <f ca="1">IF(ISERROR($S1801),"",OFFSET('Smelter Reference List'!$E$4,$S1801-4,0))</f>
        <v/>
      </c>
      <c r="G1801" s="161" t="str">
        <f ca="1">IF(C1801=$U$4,"Enter smelter details", IF(ISERROR($S1801),"",OFFSET('Smelter Reference List'!$F$4,$S1801-4,0)))</f>
        <v/>
      </c>
      <c r="H1801" s="247" t="str">
        <f ca="1">IF(ISERROR($S1801),"",OFFSET('Smelter Reference List'!$G$4,$S1801-4,0))</f>
        <v/>
      </c>
      <c r="I1801" s="248" t="str">
        <f ca="1">IF(ISERROR($S1801),"",OFFSET('Smelter Reference List'!$H$4,$S1801-4,0))</f>
        <v/>
      </c>
      <c r="J1801" s="248" t="str">
        <f ca="1">IF(ISERROR($S1801),"",OFFSET('Smelter Reference List'!$I$4,$S1801-4,0))</f>
        <v/>
      </c>
      <c r="K1801" s="245"/>
      <c r="L1801" s="245"/>
      <c r="M1801" s="245"/>
      <c r="N1801" s="245"/>
      <c r="O1801" s="245"/>
      <c r="P1801" s="245"/>
      <c r="Q1801" s="246"/>
      <c r="R1801" s="233"/>
      <c r="S1801" s="234" t="e">
        <f>IF(C1801="",NA(),MATCH($B1801&amp;$C1801,'Smelter Reference List'!$J:$J,0))</f>
        <v>#N/A</v>
      </c>
      <c r="T1801" s="235"/>
      <c r="U1801" s="235">
        <f t="shared" ca="1" si="56"/>
        <v>0</v>
      </c>
      <c r="V1801" s="235"/>
      <c r="W1801" s="235"/>
      <c r="Y1801" s="228" t="str">
        <f t="shared" si="57"/>
        <v/>
      </c>
    </row>
    <row r="1802" spans="1:25" s="228" customFormat="1" ht="20.25">
      <c r="A1802" s="257"/>
      <c r="B1802" s="232" t="str">
        <f>IF(LEN(A1802)=0,"",INDEX('Smelter Reference List'!$A:$A,MATCH($A1802,'Smelter Reference List'!$E:$E,0)))</f>
        <v/>
      </c>
      <c r="C1802" s="297" t="str">
        <f>IF(LEN(A1802)=0,"",INDEX('Smelter Reference List'!$C:$C,MATCH($A1802,'Smelter Reference List'!$E:$E,0)))</f>
        <v/>
      </c>
      <c r="D1802" s="161" t="str">
        <f ca="1">IF(ISERROR($S1802),"",OFFSET('Smelter Reference List'!$C$4,$S1802-4,0)&amp;"")</f>
        <v/>
      </c>
      <c r="E1802" s="161" t="str">
        <f ca="1">IF(ISERROR($S1802),"",OFFSET('Smelter Reference List'!$D$4,$S1802-4,0)&amp;"")</f>
        <v/>
      </c>
      <c r="F1802" s="161" t="str">
        <f ca="1">IF(ISERROR($S1802),"",OFFSET('Smelter Reference List'!$E$4,$S1802-4,0))</f>
        <v/>
      </c>
      <c r="G1802" s="161" t="str">
        <f ca="1">IF(C1802=$U$4,"Enter smelter details", IF(ISERROR($S1802),"",OFFSET('Smelter Reference List'!$F$4,$S1802-4,0)))</f>
        <v/>
      </c>
      <c r="H1802" s="247" t="str">
        <f ca="1">IF(ISERROR($S1802),"",OFFSET('Smelter Reference List'!$G$4,$S1802-4,0))</f>
        <v/>
      </c>
      <c r="I1802" s="248" t="str">
        <f ca="1">IF(ISERROR($S1802),"",OFFSET('Smelter Reference List'!$H$4,$S1802-4,0))</f>
        <v/>
      </c>
      <c r="J1802" s="248" t="str">
        <f ca="1">IF(ISERROR($S1802),"",OFFSET('Smelter Reference List'!$I$4,$S1802-4,0))</f>
        <v/>
      </c>
      <c r="K1802" s="245"/>
      <c r="L1802" s="245"/>
      <c r="M1802" s="245"/>
      <c r="N1802" s="245"/>
      <c r="O1802" s="245"/>
      <c r="P1802" s="245"/>
      <c r="Q1802" s="246"/>
      <c r="R1802" s="233"/>
      <c r="S1802" s="234" t="e">
        <f>IF(C1802="",NA(),MATCH($B1802&amp;$C1802,'Smelter Reference List'!$J:$J,0))</f>
        <v>#N/A</v>
      </c>
      <c r="T1802" s="235"/>
      <c r="U1802" s="235">
        <f t="shared" ca="1" si="56"/>
        <v>0</v>
      </c>
      <c r="V1802" s="235"/>
      <c r="W1802" s="235"/>
      <c r="Y1802" s="228" t="str">
        <f t="shared" si="57"/>
        <v/>
      </c>
    </row>
    <row r="1803" spans="1:25" s="228" customFormat="1" ht="20.25">
      <c r="A1803" s="257"/>
      <c r="B1803" s="232" t="str">
        <f>IF(LEN(A1803)=0,"",INDEX('Smelter Reference List'!$A:$A,MATCH($A1803,'Smelter Reference List'!$E:$E,0)))</f>
        <v/>
      </c>
      <c r="C1803" s="297" t="str">
        <f>IF(LEN(A1803)=0,"",INDEX('Smelter Reference List'!$C:$C,MATCH($A1803,'Smelter Reference List'!$E:$E,0)))</f>
        <v/>
      </c>
      <c r="D1803" s="161" t="str">
        <f ca="1">IF(ISERROR($S1803),"",OFFSET('Smelter Reference List'!$C$4,$S1803-4,0)&amp;"")</f>
        <v/>
      </c>
      <c r="E1803" s="161" t="str">
        <f ca="1">IF(ISERROR($S1803),"",OFFSET('Smelter Reference List'!$D$4,$S1803-4,0)&amp;"")</f>
        <v/>
      </c>
      <c r="F1803" s="161" t="str">
        <f ca="1">IF(ISERROR($S1803),"",OFFSET('Smelter Reference List'!$E$4,$S1803-4,0))</f>
        <v/>
      </c>
      <c r="G1803" s="161" t="str">
        <f ca="1">IF(C1803=$U$4,"Enter smelter details", IF(ISERROR($S1803),"",OFFSET('Smelter Reference List'!$F$4,$S1803-4,0)))</f>
        <v/>
      </c>
      <c r="H1803" s="247" t="str">
        <f ca="1">IF(ISERROR($S1803),"",OFFSET('Smelter Reference List'!$G$4,$S1803-4,0))</f>
        <v/>
      </c>
      <c r="I1803" s="248" t="str">
        <f ca="1">IF(ISERROR($S1803),"",OFFSET('Smelter Reference List'!$H$4,$S1803-4,0))</f>
        <v/>
      </c>
      <c r="J1803" s="248" t="str">
        <f ca="1">IF(ISERROR($S1803),"",OFFSET('Smelter Reference List'!$I$4,$S1803-4,0))</f>
        <v/>
      </c>
      <c r="K1803" s="245"/>
      <c r="L1803" s="245"/>
      <c r="M1803" s="245"/>
      <c r="N1803" s="245"/>
      <c r="O1803" s="245"/>
      <c r="P1803" s="245"/>
      <c r="Q1803" s="246"/>
      <c r="R1803" s="233"/>
      <c r="S1803" s="234" t="e">
        <f>IF(C1803="",NA(),MATCH($B1803&amp;$C1803,'Smelter Reference List'!$J:$J,0))</f>
        <v>#N/A</v>
      </c>
      <c r="T1803" s="235"/>
      <c r="U1803" s="235">
        <f t="shared" ca="1" si="56"/>
        <v>0</v>
      </c>
      <c r="V1803" s="235"/>
      <c r="W1803" s="235"/>
      <c r="Y1803" s="228" t="str">
        <f t="shared" si="57"/>
        <v/>
      </c>
    </row>
    <row r="1804" spans="1:25" s="228" customFormat="1" ht="20.25">
      <c r="A1804" s="257"/>
      <c r="B1804" s="232" t="str">
        <f>IF(LEN(A1804)=0,"",INDEX('Smelter Reference List'!$A:$A,MATCH($A1804,'Smelter Reference List'!$E:$E,0)))</f>
        <v/>
      </c>
      <c r="C1804" s="297" t="str">
        <f>IF(LEN(A1804)=0,"",INDEX('Smelter Reference List'!$C:$C,MATCH($A1804,'Smelter Reference List'!$E:$E,0)))</f>
        <v/>
      </c>
      <c r="D1804" s="161" t="str">
        <f ca="1">IF(ISERROR($S1804),"",OFFSET('Smelter Reference List'!$C$4,$S1804-4,0)&amp;"")</f>
        <v/>
      </c>
      <c r="E1804" s="161" t="str">
        <f ca="1">IF(ISERROR($S1804),"",OFFSET('Smelter Reference List'!$D$4,$S1804-4,0)&amp;"")</f>
        <v/>
      </c>
      <c r="F1804" s="161" t="str">
        <f ca="1">IF(ISERROR($S1804),"",OFFSET('Smelter Reference List'!$E$4,$S1804-4,0))</f>
        <v/>
      </c>
      <c r="G1804" s="161" t="str">
        <f ca="1">IF(C1804=$U$4,"Enter smelter details", IF(ISERROR($S1804),"",OFFSET('Smelter Reference List'!$F$4,$S1804-4,0)))</f>
        <v/>
      </c>
      <c r="H1804" s="247" t="str">
        <f ca="1">IF(ISERROR($S1804),"",OFFSET('Smelter Reference List'!$G$4,$S1804-4,0))</f>
        <v/>
      </c>
      <c r="I1804" s="248" t="str">
        <f ca="1">IF(ISERROR($S1804),"",OFFSET('Smelter Reference List'!$H$4,$S1804-4,0))</f>
        <v/>
      </c>
      <c r="J1804" s="248" t="str">
        <f ca="1">IF(ISERROR($S1804),"",OFFSET('Smelter Reference List'!$I$4,$S1804-4,0))</f>
        <v/>
      </c>
      <c r="K1804" s="245"/>
      <c r="L1804" s="245"/>
      <c r="M1804" s="245"/>
      <c r="N1804" s="245"/>
      <c r="O1804" s="245"/>
      <c r="P1804" s="245"/>
      <c r="Q1804" s="246"/>
      <c r="R1804" s="233"/>
      <c r="S1804" s="234" t="e">
        <f>IF(C1804="",NA(),MATCH($B1804&amp;$C1804,'Smelter Reference List'!$J:$J,0))</f>
        <v>#N/A</v>
      </c>
      <c r="T1804" s="235"/>
      <c r="U1804" s="235">
        <f t="shared" ca="1" si="56"/>
        <v>0</v>
      </c>
      <c r="V1804" s="235"/>
      <c r="W1804" s="235"/>
      <c r="Y1804" s="228" t="str">
        <f t="shared" si="57"/>
        <v/>
      </c>
    </row>
    <row r="1805" spans="1:25" s="228" customFormat="1" ht="20.25">
      <c r="A1805" s="257"/>
      <c r="B1805" s="232" t="str">
        <f>IF(LEN(A1805)=0,"",INDEX('Smelter Reference List'!$A:$A,MATCH($A1805,'Smelter Reference List'!$E:$E,0)))</f>
        <v/>
      </c>
      <c r="C1805" s="297" t="str">
        <f>IF(LEN(A1805)=0,"",INDEX('Smelter Reference List'!$C:$C,MATCH($A1805,'Smelter Reference List'!$E:$E,0)))</f>
        <v/>
      </c>
      <c r="D1805" s="161" t="str">
        <f ca="1">IF(ISERROR($S1805),"",OFFSET('Smelter Reference List'!$C$4,$S1805-4,0)&amp;"")</f>
        <v/>
      </c>
      <c r="E1805" s="161" t="str">
        <f ca="1">IF(ISERROR($S1805),"",OFFSET('Smelter Reference List'!$D$4,$S1805-4,0)&amp;"")</f>
        <v/>
      </c>
      <c r="F1805" s="161" t="str">
        <f ca="1">IF(ISERROR($S1805),"",OFFSET('Smelter Reference List'!$E$4,$S1805-4,0))</f>
        <v/>
      </c>
      <c r="G1805" s="161" t="str">
        <f ca="1">IF(C1805=$U$4,"Enter smelter details", IF(ISERROR($S1805),"",OFFSET('Smelter Reference List'!$F$4,$S1805-4,0)))</f>
        <v/>
      </c>
      <c r="H1805" s="247" t="str">
        <f ca="1">IF(ISERROR($S1805),"",OFFSET('Smelter Reference List'!$G$4,$S1805-4,0))</f>
        <v/>
      </c>
      <c r="I1805" s="248" t="str">
        <f ca="1">IF(ISERROR($S1805),"",OFFSET('Smelter Reference List'!$H$4,$S1805-4,0))</f>
        <v/>
      </c>
      <c r="J1805" s="248" t="str">
        <f ca="1">IF(ISERROR($S1805),"",OFFSET('Smelter Reference List'!$I$4,$S1805-4,0))</f>
        <v/>
      </c>
      <c r="K1805" s="245"/>
      <c r="L1805" s="245"/>
      <c r="M1805" s="245"/>
      <c r="N1805" s="245"/>
      <c r="O1805" s="245"/>
      <c r="P1805" s="245"/>
      <c r="Q1805" s="246"/>
      <c r="R1805" s="233"/>
      <c r="S1805" s="234" t="e">
        <f>IF(C1805="",NA(),MATCH($B1805&amp;$C1805,'Smelter Reference List'!$J:$J,0))</f>
        <v>#N/A</v>
      </c>
      <c r="T1805" s="235"/>
      <c r="U1805" s="235">
        <f t="shared" ca="1" si="56"/>
        <v>0</v>
      </c>
      <c r="V1805" s="235"/>
      <c r="W1805" s="235"/>
      <c r="Y1805" s="228" t="str">
        <f t="shared" si="57"/>
        <v/>
      </c>
    </row>
    <row r="1806" spans="1:25" s="228" customFormat="1" ht="20.25">
      <c r="A1806" s="257"/>
      <c r="B1806" s="232" t="str">
        <f>IF(LEN(A1806)=0,"",INDEX('Smelter Reference List'!$A:$A,MATCH($A1806,'Smelter Reference List'!$E:$E,0)))</f>
        <v/>
      </c>
      <c r="C1806" s="297" t="str">
        <f>IF(LEN(A1806)=0,"",INDEX('Smelter Reference List'!$C:$C,MATCH($A1806,'Smelter Reference List'!$E:$E,0)))</f>
        <v/>
      </c>
      <c r="D1806" s="161" t="str">
        <f ca="1">IF(ISERROR($S1806),"",OFFSET('Smelter Reference List'!$C$4,$S1806-4,0)&amp;"")</f>
        <v/>
      </c>
      <c r="E1806" s="161" t="str">
        <f ca="1">IF(ISERROR($S1806),"",OFFSET('Smelter Reference List'!$D$4,$S1806-4,0)&amp;"")</f>
        <v/>
      </c>
      <c r="F1806" s="161" t="str">
        <f ca="1">IF(ISERROR($S1806),"",OFFSET('Smelter Reference List'!$E$4,$S1806-4,0))</f>
        <v/>
      </c>
      <c r="G1806" s="161" t="str">
        <f ca="1">IF(C1806=$U$4,"Enter smelter details", IF(ISERROR($S1806),"",OFFSET('Smelter Reference List'!$F$4,$S1806-4,0)))</f>
        <v/>
      </c>
      <c r="H1806" s="247" t="str">
        <f ca="1">IF(ISERROR($S1806),"",OFFSET('Smelter Reference List'!$G$4,$S1806-4,0))</f>
        <v/>
      </c>
      <c r="I1806" s="248" t="str">
        <f ca="1">IF(ISERROR($S1806),"",OFFSET('Smelter Reference List'!$H$4,$S1806-4,0))</f>
        <v/>
      </c>
      <c r="J1806" s="248" t="str">
        <f ca="1">IF(ISERROR($S1806),"",OFFSET('Smelter Reference List'!$I$4,$S1806-4,0))</f>
        <v/>
      </c>
      <c r="K1806" s="245"/>
      <c r="L1806" s="245"/>
      <c r="M1806" s="245"/>
      <c r="N1806" s="245"/>
      <c r="O1806" s="245"/>
      <c r="P1806" s="245"/>
      <c r="Q1806" s="246"/>
      <c r="R1806" s="233"/>
      <c r="S1806" s="234" t="e">
        <f>IF(C1806="",NA(),MATCH($B1806&amp;$C1806,'Smelter Reference List'!$J:$J,0))</f>
        <v>#N/A</v>
      </c>
      <c r="T1806" s="235"/>
      <c r="U1806" s="235">
        <f t="shared" ca="1" si="56"/>
        <v>0</v>
      </c>
      <c r="V1806" s="235"/>
      <c r="W1806" s="235"/>
      <c r="Y1806" s="228" t="str">
        <f t="shared" si="57"/>
        <v/>
      </c>
    </row>
    <row r="1807" spans="1:25" s="228" customFormat="1" ht="20.25">
      <c r="A1807" s="257"/>
      <c r="B1807" s="232" t="str">
        <f>IF(LEN(A1807)=0,"",INDEX('Smelter Reference List'!$A:$A,MATCH($A1807,'Smelter Reference List'!$E:$E,0)))</f>
        <v/>
      </c>
      <c r="C1807" s="297" t="str">
        <f>IF(LEN(A1807)=0,"",INDEX('Smelter Reference List'!$C:$C,MATCH($A1807,'Smelter Reference List'!$E:$E,0)))</f>
        <v/>
      </c>
      <c r="D1807" s="161" t="str">
        <f ca="1">IF(ISERROR($S1807),"",OFFSET('Smelter Reference List'!$C$4,$S1807-4,0)&amp;"")</f>
        <v/>
      </c>
      <c r="E1807" s="161" t="str">
        <f ca="1">IF(ISERROR($S1807),"",OFFSET('Smelter Reference List'!$D$4,$S1807-4,0)&amp;"")</f>
        <v/>
      </c>
      <c r="F1807" s="161" t="str">
        <f ca="1">IF(ISERROR($S1807),"",OFFSET('Smelter Reference List'!$E$4,$S1807-4,0))</f>
        <v/>
      </c>
      <c r="G1807" s="161" t="str">
        <f ca="1">IF(C1807=$U$4,"Enter smelter details", IF(ISERROR($S1807),"",OFFSET('Smelter Reference List'!$F$4,$S1807-4,0)))</f>
        <v/>
      </c>
      <c r="H1807" s="247" t="str">
        <f ca="1">IF(ISERROR($S1807),"",OFFSET('Smelter Reference List'!$G$4,$S1807-4,0))</f>
        <v/>
      </c>
      <c r="I1807" s="248" t="str">
        <f ca="1">IF(ISERROR($S1807),"",OFFSET('Smelter Reference List'!$H$4,$S1807-4,0))</f>
        <v/>
      </c>
      <c r="J1807" s="248" t="str">
        <f ca="1">IF(ISERROR($S1807),"",OFFSET('Smelter Reference List'!$I$4,$S1807-4,0))</f>
        <v/>
      </c>
      <c r="K1807" s="245"/>
      <c r="L1807" s="245"/>
      <c r="M1807" s="245"/>
      <c r="N1807" s="245"/>
      <c r="O1807" s="245"/>
      <c r="P1807" s="245"/>
      <c r="Q1807" s="246"/>
      <c r="R1807" s="233"/>
      <c r="S1807" s="234" t="e">
        <f>IF(C1807="",NA(),MATCH($B1807&amp;$C1807,'Smelter Reference List'!$J:$J,0))</f>
        <v>#N/A</v>
      </c>
      <c r="T1807" s="235"/>
      <c r="U1807" s="235">
        <f t="shared" ca="1" si="56"/>
        <v>0</v>
      </c>
      <c r="V1807" s="235"/>
      <c r="W1807" s="235"/>
      <c r="Y1807" s="228" t="str">
        <f t="shared" si="57"/>
        <v/>
      </c>
    </row>
    <row r="1808" spans="1:25" s="228" customFormat="1" ht="20.25">
      <c r="A1808" s="257"/>
      <c r="B1808" s="232" t="str">
        <f>IF(LEN(A1808)=0,"",INDEX('Smelter Reference List'!$A:$A,MATCH($A1808,'Smelter Reference List'!$E:$E,0)))</f>
        <v/>
      </c>
      <c r="C1808" s="297" t="str">
        <f>IF(LEN(A1808)=0,"",INDEX('Smelter Reference List'!$C:$C,MATCH($A1808,'Smelter Reference List'!$E:$E,0)))</f>
        <v/>
      </c>
      <c r="D1808" s="161" t="str">
        <f ca="1">IF(ISERROR($S1808),"",OFFSET('Smelter Reference List'!$C$4,$S1808-4,0)&amp;"")</f>
        <v/>
      </c>
      <c r="E1808" s="161" t="str">
        <f ca="1">IF(ISERROR($S1808),"",OFFSET('Smelter Reference List'!$D$4,$S1808-4,0)&amp;"")</f>
        <v/>
      </c>
      <c r="F1808" s="161" t="str">
        <f ca="1">IF(ISERROR($S1808),"",OFFSET('Smelter Reference List'!$E$4,$S1808-4,0))</f>
        <v/>
      </c>
      <c r="G1808" s="161" t="str">
        <f ca="1">IF(C1808=$U$4,"Enter smelter details", IF(ISERROR($S1808),"",OFFSET('Smelter Reference List'!$F$4,$S1808-4,0)))</f>
        <v/>
      </c>
      <c r="H1808" s="247" t="str">
        <f ca="1">IF(ISERROR($S1808),"",OFFSET('Smelter Reference List'!$G$4,$S1808-4,0))</f>
        <v/>
      </c>
      <c r="I1808" s="248" t="str">
        <f ca="1">IF(ISERROR($S1808),"",OFFSET('Smelter Reference List'!$H$4,$S1808-4,0))</f>
        <v/>
      </c>
      <c r="J1808" s="248" t="str">
        <f ca="1">IF(ISERROR($S1808),"",OFFSET('Smelter Reference List'!$I$4,$S1808-4,0))</f>
        <v/>
      </c>
      <c r="K1808" s="245"/>
      <c r="L1808" s="245"/>
      <c r="M1808" s="245"/>
      <c r="N1808" s="245"/>
      <c r="O1808" s="245"/>
      <c r="P1808" s="245"/>
      <c r="Q1808" s="246"/>
      <c r="R1808" s="233"/>
      <c r="S1808" s="234" t="e">
        <f>IF(C1808="",NA(),MATCH($B1808&amp;$C1808,'Smelter Reference List'!$J:$J,0))</f>
        <v>#N/A</v>
      </c>
      <c r="T1808" s="235"/>
      <c r="U1808" s="235">
        <f t="shared" ca="1" si="56"/>
        <v>0</v>
      </c>
      <c r="V1808" s="235"/>
      <c r="W1808" s="235"/>
      <c r="Y1808" s="228" t="str">
        <f t="shared" si="57"/>
        <v/>
      </c>
    </row>
    <row r="1809" spans="1:25" s="228" customFormat="1" ht="20.25">
      <c r="A1809" s="257"/>
      <c r="B1809" s="232" t="str">
        <f>IF(LEN(A1809)=0,"",INDEX('Smelter Reference List'!$A:$A,MATCH($A1809,'Smelter Reference List'!$E:$E,0)))</f>
        <v/>
      </c>
      <c r="C1809" s="297" t="str">
        <f>IF(LEN(A1809)=0,"",INDEX('Smelter Reference List'!$C:$C,MATCH($A1809,'Smelter Reference List'!$E:$E,0)))</f>
        <v/>
      </c>
      <c r="D1809" s="161" t="str">
        <f ca="1">IF(ISERROR($S1809),"",OFFSET('Smelter Reference List'!$C$4,$S1809-4,0)&amp;"")</f>
        <v/>
      </c>
      <c r="E1809" s="161" t="str">
        <f ca="1">IF(ISERROR($S1809),"",OFFSET('Smelter Reference List'!$D$4,$S1809-4,0)&amp;"")</f>
        <v/>
      </c>
      <c r="F1809" s="161" t="str">
        <f ca="1">IF(ISERROR($S1809),"",OFFSET('Smelter Reference List'!$E$4,$S1809-4,0))</f>
        <v/>
      </c>
      <c r="G1809" s="161" t="str">
        <f ca="1">IF(C1809=$U$4,"Enter smelter details", IF(ISERROR($S1809),"",OFFSET('Smelter Reference List'!$F$4,$S1809-4,0)))</f>
        <v/>
      </c>
      <c r="H1809" s="247" t="str">
        <f ca="1">IF(ISERROR($S1809),"",OFFSET('Smelter Reference List'!$G$4,$S1809-4,0))</f>
        <v/>
      </c>
      <c r="I1809" s="248" t="str">
        <f ca="1">IF(ISERROR($S1809),"",OFFSET('Smelter Reference List'!$H$4,$S1809-4,0))</f>
        <v/>
      </c>
      <c r="J1809" s="248" t="str">
        <f ca="1">IF(ISERROR($S1809),"",OFFSET('Smelter Reference List'!$I$4,$S1809-4,0))</f>
        <v/>
      </c>
      <c r="K1809" s="245"/>
      <c r="L1809" s="245"/>
      <c r="M1809" s="245"/>
      <c r="N1809" s="245"/>
      <c r="O1809" s="245"/>
      <c r="P1809" s="245"/>
      <c r="Q1809" s="246"/>
      <c r="R1809" s="233"/>
      <c r="S1809" s="234" t="e">
        <f>IF(C1809="",NA(),MATCH($B1809&amp;$C1809,'Smelter Reference List'!$J:$J,0))</f>
        <v>#N/A</v>
      </c>
      <c r="T1809" s="235"/>
      <c r="U1809" s="235">
        <f t="shared" ca="1" si="56"/>
        <v>0</v>
      </c>
      <c r="V1809" s="235"/>
      <c r="W1809" s="235"/>
      <c r="Y1809" s="228" t="str">
        <f t="shared" si="57"/>
        <v/>
      </c>
    </row>
    <row r="1810" spans="1:25" s="228" customFormat="1" ht="20.25">
      <c r="A1810" s="257"/>
      <c r="B1810" s="232" t="str">
        <f>IF(LEN(A1810)=0,"",INDEX('Smelter Reference List'!$A:$A,MATCH($A1810,'Smelter Reference List'!$E:$E,0)))</f>
        <v/>
      </c>
      <c r="C1810" s="297" t="str">
        <f>IF(LEN(A1810)=0,"",INDEX('Smelter Reference List'!$C:$C,MATCH($A1810,'Smelter Reference List'!$E:$E,0)))</f>
        <v/>
      </c>
      <c r="D1810" s="161" t="str">
        <f ca="1">IF(ISERROR($S1810),"",OFFSET('Smelter Reference List'!$C$4,$S1810-4,0)&amp;"")</f>
        <v/>
      </c>
      <c r="E1810" s="161" t="str">
        <f ca="1">IF(ISERROR($S1810),"",OFFSET('Smelter Reference List'!$D$4,$S1810-4,0)&amp;"")</f>
        <v/>
      </c>
      <c r="F1810" s="161" t="str">
        <f ca="1">IF(ISERROR($S1810),"",OFFSET('Smelter Reference List'!$E$4,$S1810-4,0))</f>
        <v/>
      </c>
      <c r="G1810" s="161" t="str">
        <f ca="1">IF(C1810=$U$4,"Enter smelter details", IF(ISERROR($S1810),"",OFFSET('Smelter Reference List'!$F$4,$S1810-4,0)))</f>
        <v/>
      </c>
      <c r="H1810" s="247" t="str">
        <f ca="1">IF(ISERROR($S1810),"",OFFSET('Smelter Reference List'!$G$4,$S1810-4,0))</f>
        <v/>
      </c>
      <c r="I1810" s="248" t="str">
        <f ca="1">IF(ISERROR($S1810),"",OFFSET('Smelter Reference List'!$H$4,$S1810-4,0))</f>
        <v/>
      </c>
      <c r="J1810" s="248" t="str">
        <f ca="1">IF(ISERROR($S1810),"",OFFSET('Smelter Reference List'!$I$4,$S1810-4,0))</f>
        <v/>
      </c>
      <c r="K1810" s="245"/>
      <c r="L1810" s="245"/>
      <c r="M1810" s="245"/>
      <c r="N1810" s="245"/>
      <c r="O1810" s="245"/>
      <c r="P1810" s="245"/>
      <c r="Q1810" s="246"/>
      <c r="R1810" s="233"/>
      <c r="S1810" s="234" t="e">
        <f>IF(C1810="",NA(),MATCH($B1810&amp;$C1810,'Smelter Reference List'!$J:$J,0))</f>
        <v>#N/A</v>
      </c>
      <c r="T1810" s="235"/>
      <c r="U1810" s="235">
        <f t="shared" ca="1" si="56"/>
        <v>0</v>
      </c>
      <c r="V1810" s="235"/>
      <c r="W1810" s="235"/>
      <c r="Y1810" s="228" t="str">
        <f t="shared" si="57"/>
        <v/>
      </c>
    </row>
    <row r="1811" spans="1:25" s="228" customFormat="1" ht="20.25">
      <c r="A1811" s="257"/>
      <c r="B1811" s="232" t="str">
        <f>IF(LEN(A1811)=0,"",INDEX('Smelter Reference List'!$A:$A,MATCH($A1811,'Smelter Reference List'!$E:$E,0)))</f>
        <v/>
      </c>
      <c r="C1811" s="297" t="str">
        <f>IF(LEN(A1811)=0,"",INDEX('Smelter Reference List'!$C:$C,MATCH($A1811,'Smelter Reference List'!$E:$E,0)))</f>
        <v/>
      </c>
      <c r="D1811" s="161" t="str">
        <f ca="1">IF(ISERROR($S1811),"",OFFSET('Smelter Reference List'!$C$4,$S1811-4,0)&amp;"")</f>
        <v/>
      </c>
      <c r="E1811" s="161" t="str">
        <f ca="1">IF(ISERROR($S1811),"",OFFSET('Smelter Reference List'!$D$4,$S1811-4,0)&amp;"")</f>
        <v/>
      </c>
      <c r="F1811" s="161" t="str">
        <f ca="1">IF(ISERROR($S1811),"",OFFSET('Smelter Reference List'!$E$4,$S1811-4,0))</f>
        <v/>
      </c>
      <c r="G1811" s="161" t="str">
        <f ca="1">IF(C1811=$U$4,"Enter smelter details", IF(ISERROR($S1811),"",OFFSET('Smelter Reference List'!$F$4,$S1811-4,0)))</f>
        <v/>
      </c>
      <c r="H1811" s="247" t="str">
        <f ca="1">IF(ISERROR($S1811),"",OFFSET('Smelter Reference List'!$G$4,$S1811-4,0))</f>
        <v/>
      </c>
      <c r="I1811" s="248" t="str">
        <f ca="1">IF(ISERROR($S1811),"",OFFSET('Smelter Reference List'!$H$4,$S1811-4,0))</f>
        <v/>
      </c>
      <c r="J1811" s="248" t="str">
        <f ca="1">IF(ISERROR($S1811),"",OFFSET('Smelter Reference List'!$I$4,$S1811-4,0))</f>
        <v/>
      </c>
      <c r="K1811" s="245"/>
      <c r="L1811" s="245"/>
      <c r="M1811" s="245"/>
      <c r="N1811" s="245"/>
      <c r="O1811" s="245"/>
      <c r="P1811" s="245"/>
      <c r="Q1811" s="246"/>
      <c r="R1811" s="233"/>
      <c r="S1811" s="234" t="e">
        <f>IF(C1811="",NA(),MATCH($B1811&amp;$C1811,'Smelter Reference List'!$J:$J,0))</f>
        <v>#N/A</v>
      </c>
      <c r="T1811" s="235"/>
      <c r="U1811" s="235">
        <f t="shared" ca="1" si="56"/>
        <v>0</v>
      </c>
      <c r="V1811" s="235"/>
      <c r="W1811" s="235"/>
      <c r="Y1811" s="228" t="str">
        <f t="shared" si="57"/>
        <v/>
      </c>
    </row>
    <row r="1812" spans="1:25" s="228" customFormat="1" ht="20.25">
      <c r="A1812" s="257"/>
      <c r="B1812" s="232" t="str">
        <f>IF(LEN(A1812)=0,"",INDEX('Smelter Reference List'!$A:$A,MATCH($A1812,'Smelter Reference List'!$E:$E,0)))</f>
        <v/>
      </c>
      <c r="C1812" s="297" t="str">
        <f>IF(LEN(A1812)=0,"",INDEX('Smelter Reference List'!$C:$C,MATCH($A1812,'Smelter Reference List'!$E:$E,0)))</f>
        <v/>
      </c>
      <c r="D1812" s="161" t="str">
        <f ca="1">IF(ISERROR($S1812),"",OFFSET('Smelter Reference List'!$C$4,$S1812-4,0)&amp;"")</f>
        <v/>
      </c>
      <c r="E1812" s="161" t="str">
        <f ca="1">IF(ISERROR($S1812),"",OFFSET('Smelter Reference List'!$D$4,$S1812-4,0)&amp;"")</f>
        <v/>
      </c>
      <c r="F1812" s="161" t="str">
        <f ca="1">IF(ISERROR($S1812),"",OFFSET('Smelter Reference List'!$E$4,$S1812-4,0))</f>
        <v/>
      </c>
      <c r="G1812" s="161" t="str">
        <f ca="1">IF(C1812=$U$4,"Enter smelter details", IF(ISERROR($S1812),"",OFFSET('Smelter Reference List'!$F$4,$S1812-4,0)))</f>
        <v/>
      </c>
      <c r="H1812" s="247" t="str">
        <f ca="1">IF(ISERROR($S1812),"",OFFSET('Smelter Reference List'!$G$4,$S1812-4,0))</f>
        <v/>
      </c>
      <c r="I1812" s="248" t="str">
        <f ca="1">IF(ISERROR($S1812),"",OFFSET('Smelter Reference List'!$H$4,$S1812-4,0))</f>
        <v/>
      </c>
      <c r="J1812" s="248" t="str">
        <f ca="1">IF(ISERROR($S1812),"",OFFSET('Smelter Reference List'!$I$4,$S1812-4,0))</f>
        <v/>
      </c>
      <c r="K1812" s="245"/>
      <c r="L1812" s="245"/>
      <c r="M1812" s="245"/>
      <c r="N1812" s="245"/>
      <c r="O1812" s="245"/>
      <c r="P1812" s="245"/>
      <c r="Q1812" s="246"/>
      <c r="R1812" s="233"/>
      <c r="S1812" s="234" t="e">
        <f>IF(C1812="",NA(),MATCH($B1812&amp;$C1812,'Smelter Reference List'!$J:$J,0))</f>
        <v>#N/A</v>
      </c>
      <c r="T1812" s="235"/>
      <c r="U1812" s="235">
        <f t="shared" ca="1" si="56"/>
        <v>0</v>
      </c>
      <c r="V1812" s="235"/>
      <c r="W1812" s="235"/>
      <c r="Y1812" s="228" t="str">
        <f t="shared" si="57"/>
        <v/>
      </c>
    </row>
    <row r="1813" spans="1:25" s="228" customFormat="1" ht="20.25">
      <c r="A1813" s="257"/>
      <c r="B1813" s="232" t="str">
        <f>IF(LEN(A1813)=0,"",INDEX('Smelter Reference List'!$A:$A,MATCH($A1813,'Smelter Reference List'!$E:$E,0)))</f>
        <v/>
      </c>
      <c r="C1813" s="297" t="str">
        <f>IF(LEN(A1813)=0,"",INDEX('Smelter Reference List'!$C:$C,MATCH($A1813,'Smelter Reference List'!$E:$E,0)))</f>
        <v/>
      </c>
      <c r="D1813" s="161" t="str">
        <f ca="1">IF(ISERROR($S1813),"",OFFSET('Smelter Reference List'!$C$4,$S1813-4,0)&amp;"")</f>
        <v/>
      </c>
      <c r="E1813" s="161" t="str">
        <f ca="1">IF(ISERROR($S1813),"",OFFSET('Smelter Reference List'!$D$4,$S1813-4,0)&amp;"")</f>
        <v/>
      </c>
      <c r="F1813" s="161" t="str">
        <f ca="1">IF(ISERROR($S1813),"",OFFSET('Smelter Reference List'!$E$4,$S1813-4,0))</f>
        <v/>
      </c>
      <c r="G1813" s="161" t="str">
        <f ca="1">IF(C1813=$U$4,"Enter smelter details", IF(ISERROR($S1813),"",OFFSET('Smelter Reference List'!$F$4,$S1813-4,0)))</f>
        <v/>
      </c>
      <c r="H1813" s="247" t="str">
        <f ca="1">IF(ISERROR($S1813),"",OFFSET('Smelter Reference List'!$G$4,$S1813-4,0))</f>
        <v/>
      </c>
      <c r="I1813" s="248" t="str">
        <f ca="1">IF(ISERROR($S1813),"",OFFSET('Smelter Reference List'!$H$4,$S1813-4,0))</f>
        <v/>
      </c>
      <c r="J1813" s="248" t="str">
        <f ca="1">IF(ISERROR($S1813),"",OFFSET('Smelter Reference List'!$I$4,$S1813-4,0))</f>
        <v/>
      </c>
      <c r="K1813" s="245"/>
      <c r="L1813" s="245"/>
      <c r="M1813" s="245"/>
      <c r="N1813" s="245"/>
      <c r="O1813" s="245"/>
      <c r="P1813" s="245"/>
      <c r="Q1813" s="246"/>
      <c r="R1813" s="233"/>
      <c r="S1813" s="234" t="e">
        <f>IF(C1813="",NA(),MATCH($B1813&amp;$C1813,'Smelter Reference List'!$J:$J,0))</f>
        <v>#N/A</v>
      </c>
      <c r="T1813" s="235"/>
      <c r="U1813" s="235">
        <f t="shared" ca="1" si="56"/>
        <v>0</v>
      </c>
      <c r="V1813" s="235"/>
      <c r="W1813" s="235"/>
      <c r="Y1813" s="228" t="str">
        <f t="shared" si="57"/>
        <v/>
      </c>
    </row>
    <row r="1814" spans="1:25" s="228" customFormat="1" ht="20.25">
      <c r="A1814" s="257"/>
      <c r="B1814" s="232" t="str">
        <f>IF(LEN(A1814)=0,"",INDEX('Smelter Reference List'!$A:$A,MATCH($A1814,'Smelter Reference List'!$E:$E,0)))</f>
        <v/>
      </c>
      <c r="C1814" s="297" t="str">
        <f>IF(LEN(A1814)=0,"",INDEX('Smelter Reference List'!$C:$C,MATCH($A1814,'Smelter Reference List'!$E:$E,0)))</f>
        <v/>
      </c>
      <c r="D1814" s="161" t="str">
        <f ca="1">IF(ISERROR($S1814),"",OFFSET('Smelter Reference List'!$C$4,$S1814-4,0)&amp;"")</f>
        <v/>
      </c>
      <c r="E1814" s="161" t="str">
        <f ca="1">IF(ISERROR($S1814),"",OFFSET('Smelter Reference List'!$D$4,$S1814-4,0)&amp;"")</f>
        <v/>
      </c>
      <c r="F1814" s="161" t="str">
        <f ca="1">IF(ISERROR($S1814),"",OFFSET('Smelter Reference List'!$E$4,$S1814-4,0))</f>
        <v/>
      </c>
      <c r="G1814" s="161" t="str">
        <f ca="1">IF(C1814=$U$4,"Enter smelter details", IF(ISERROR($S1814),"",OFFSET('Smelter Reference List'!$F$4,$S1814-4,0)))</f>
        <v/>
      </c>
      <c r="H1814" s="247" t="str">
        <f ca="1">IF(ISERROR($S1814),"",OFFSET('Smelter Reference List'!$G$4,$S1814-4,0))</f>
        <v/>
      </c>
      <c r="I1814" s="248" t="str">
        <f ca="1">IF(ISERROR($S1814),"",OFFSET('Smelter Reference List'!$H$4,$S1814-4,0))</f>
        <v/>
      </c>
      <c r="J1814" s="248" t="str">
        <f ca="1">IF(ISERROR($S1814),"",OFFSET('Smelter Reference List'!$I$4,$S1814-4,0))</f>
        <v/>
      </c>
      <c r="K1814" s="245"/>
      <c r="L1814" s="245"/>
      <c r="M1814" s="245"/>
      <c r="N1814" s="245"/>
      <c r="O1814" s="245"/>
      <c r="P1814" s="245"/>
      <c r="Q1814" s="246"/>
      <c r="R1814" s="233"/>
      <c r="S1814" s="234" t="e">
        <f>IF(C1814="",NA(),MATCH($B1814&amp;$C1814,'Smelter Reference List'!$J:$J,0))</f>
        <v>#N/A</v>
      </c>
      <c r="T1814" s="235"/>
      <c r="U1814" s="235">
        <f t="shared" ca="1" si="56"/>
        <v>0</v>
      </c>
      <c r="V1814" s="235"/>
      <c r="W1814" s="235"/>
      <c r="Y1814" s="228" t="str">
        <f t="shared" si="57"/>
        <v/>
      </c>
    </row>
    <row r="1815" spans="1:25" s="228" customFormat="1" ht="20.25">
      <c r="A1815" s="257"/>
      <c r="B1815" s="232" t="str">
        <f>IF(LEN(A1815)=0,"",INDEX('Smelter Reference List'!$A:$A,MATCH($A1815,'Smelter Reference List'!$E:$E,0)))</f>
        <v/>
      </c>
      <c r="C1815" s="297" t="str">
        <f>IF(LEN(A1815)=0,"",INDEX('Smelter Reference List'!$C:$C,MATCH($A1815,'Smelter Reference List'!$E:$E,0)))</f>
        <v/>
      </c>
      <c r="D1815" s="161" t="str">
        <f ca="1">IF(ISERROR($S1815),"",OFFSET('Smelter Reference List'!$C$4,$S1815-4,0)&amp;"")</f>
        <v/>
      </c>
      <c r="E1815" s="161" t="str">
        <f ca="1">IF(ISERROR($S1815),"",OFFSET('Smelter Reference List'!$D$4,$S1815-4,0)&amp;"")</f>
        <v/>
      </c>
      <c r="F1815" s="161" t="str">
        <f ca="1">IF(ISERROR($S1815),"",OFFSET('Smelter Reference List'!$E$4,$S1815-4,0))</f>
        <v/>
      </c>
      <c r="G1815" s="161" t="str">
        <f ca="1">IF(C1815=$U$4,"Enter smelter details", IF(ISERROR($S1815),"",OFFSET('Smelter Reference List'!$F$4,$S1815-4,0)))</f>
        <v/>
      </c>
      <c r="H1815" s="247" t="str">
        <f ca="1">IF(ISERROR($S1815),"",OFFSET('Smelter Reference List'!$G$4,$S1815-4,0))</f>
        <v/>
      </c>
      <c r="I1815" s="248" t="str">
        <f ca="1">IF(ISERROR($S1815),"",OFFSET('Smelter Reference List'!$H$4,$S1815-4,0))</f>
        <v/>
      </c>
      <c r="J1815" s="248" t="str">
        <f ca="1">IF(ISERROR($S1815),"",OFFSET('Smelter Reference List'!$I$4,$S1815-4,0))</f>
        <v/>
      </c>
      <c r="K1815" s="245"/>
      <c r="L1815" s="245"/>
      <c r="M1815" s="245"/>
      <c r="N1815" s="245"/>
      <c r="O1815" s="245"/>
      <c r="P1815" s="245"/>
      <c r="Q1815" s="246"/>
      <c r="R1815" s="233"/>
      <c r="S1815" s="234" t="e">
        <f>IF(C1815="",NA(),MATCH($B1815&amp;$C1815,'Smelter Reference List'!$J:$J,0))</f>
        <v>#N/A</v>
      </c>
      <c r="T1815" s="235"/>
      <c r="U1815" s="235">
        <f t="shared" ca="1" si="56"/>
        <v>0</v>
      </c>
      <c r="V1815" s="235"/>
      <c r="W1815" s="235"/>
      <c r="Y1815" s="228" t="str">
        <f t="shared" si="57"/>
        <v/>
      </c>
    </row>
    <row r="1816" spans="1:25" s="228" customFormat="1" ht="20.25">
      <c r="A1816" s="257"/>
      <c r="B1816" s="232" t="str">
        <f>IF(LEN(A1816)=0,"",INDEX('Smelter Reference List'!$A:$A,MATCH($A1816,'Smelter Reference List'!$E:$E,0)))</f>
        <v/>
      </c>
      <c r="C1816" s="297" t="str">
        <f>IF(LEN(A1816)=0,"",INDEX('Smelter Reference List'!$C:$C,MATCH($A1816,'Smelter Reference List'!$E:$E,0)))</f>
        <v/>
      </c>
      <c r="D1816" s="161" t="str">
        <f ca="1">IF(ISERROR($S1816),"",OFFSET('Smelter Reference List'!$C$4,$S1816-4,0)&amp;"")</f>
        <v/>
      </c>
      <c r="E1816" s="161" t="str">
        <f ca="1">IF(ISERROR($S1816),"",OFFSET('Smelter Reference List'!$D$4,$S1816-4,0)&amp;"")</f>
        <v/>
      </c>
      <c r="F1816" s="161" t="str">
        <f ca="1">IF(ISERROR($S1816),"",OFFSET('Smelter Reference List'!$E$4,$S1816-4,0))</f>
        <v/>
      </c>
      <c r="G1816" s="161" t="str">
        <f ca="1">IF(C1816=$U$4,"Enter smelter details", IF(ISERROR($S1816),"",OFFSET('Smelter Reference List'!$F$4,$S1816-4,0)))</f>
        <v/>
      </c>
      <c r="H1816" s="247" t="str">
        <f ca="1">IF(ISERROR($S1816),"",OFFSET('Smelter Reference List'!$G$4,$S1816-4,0))</f>
        <v/>
      </c>
      <c r="I1816" s="248" t="str">
        <f ca="1">IF(ISERROR($S1816),"",OFFSET('Smelter Reference List'!$H$4,$S1816-4,0))</f>
        <v/>
      </c>
      <c r="J1816" s="248" t="str">
        <f ca="1">IF(ISERROR($S1816),"",OFFSET('Smelter Reference List'!$I$4,$S1816-4,0))</f>
        <v/>
      </c>
      <c r="K1816" s="245"/>
      <c r="L1816" s="245"/>
      <c r="M1816" s="245"/>
      <c r="N1816" s="245"/>
      <c r="O1816" s="245"/>
      <c r="P1816" s="245"/>
      <c r="Q1816" s="246"/>
      <c r="R1816" s="233"/>
      <c r="S1816" s="234" t="e">
        <f>IF(C1816="",NA(),MATCH($B1816&amp;$C1816,'Smelter Reference List'!$J:$J,0))</f>
        <v>#N/A</v>
      </c>
      <c r="T1816" s="235"/>
      <c r="U1816" s="235">
        <f t="shared" ref="U1816:U1879" ca="1" si="58">IF(AND(C1816="Smelter not listed",OR(LEN(D1816)=0,LEN(E1816)=0)),1,0)</f>
        <v>0</v>
      </c>
      <c r="V1816" s="235"/>
      <c r="W1816" s="235"/>
      <c r="Y1816" s="228" t="str">
        <f t="shared" ref="Y1816:Y1879" si="59">B1816&amp;C1816</f>
        <v/>
      </c>
    </row>
    <row r="1817" spans="1:25" s="228" customFormat="1" ht="20.25">
      <c r="A1817" s="257"/>
      <c r="B1817" s="232" t="str">
        <f>IF(LEN(A1817)=0,"",INDEX('Smelter Reference List'!$A:$A,MATCH($A1817,'Smelter Reference List'!$E:$E,0)))</f>
        <v/>
      </c>
      <c r="C1817" s="297" t="str">
        <f>IF(LEN(A1817)=0,"",INDEX('Smelter Reference List'!$C:$C,MATCH($A1817,'Smelter Reference List'!$E:$E,0)))</f>
        <v/>
      </c>
      <c r="D1817" s="161" t="str">
        <f ca="1">IF(ISERROR($S1817),"",OFFSET('Smelter Reference List'!$C$4,$S1817-4,0)&amp;"")</f>
        <v/>
      </c>
      <c r="E1817" s="161" t="str">
        <f ca="1">IF(ISERROR($S1817),"",OFFSET('Smelter Reference List'!$D$4,$S1817-4,0)&amp;"")</f>
        <v/>
      </c>
      <c r="F1817" s="161" t="str">
        <f ca="1">IF(ISERROR($S1817),"",OFFSET('Smelter Reference List'!$E$4,$S1817-4,0))</f>
        <v/>
      </c>
      <c r="G1817" s="161" t="str">
        <f ca="1">IF(C1817=$U$4,"Enter smelter details", IF(ISERROR($S1817),"",OFFSET('Smelter Reference List'!$F$4,$S1817-4,0)))</f>
        <v/>
      </c>
      <c r="H1817" s="247" t="str">
        <f ca="1">IF(ISERROR($S1817),"",OFFSET('Smelter Reference List'!$G$4,$S1817-4,0))</f>
        <v/>
      </c>
      <c r="I1817" s="248" t="str">
        <f ca="1">IF(ISERROR($S1817),"",OFFSET('Smelter Reference List'!$H$4,$S1817-4,0))</f>
        <v/>
      </c>
      <c r="J1817" s="248" t="str">
        <f ca="1">IF(ISERROR($S1817),"",OFFSET('Smelter Reference List'!$I$4,$S1817-4,0))</f>
        <v/>
      </c>
      <c r="K1817" s="245"/>
      <c r="L1817" s="245"/>
      <c r="M1817" s="245"/>
      <c r="N1817" s="245"/>
      <c r="O1817" s="245"/>
      <c r="P1817" s="245"/>
      <c r="Q1817" s="246"/>
      <c r="R1817" s="233"/>
      <c r="S1817" s="234" t="e">
        <f>IF(C1817="",NA(),MATCH($B1817&amp;$C1817,'Smelter Reference List'!$J:$J,0))</f>
        <v>#N/A</v>
      </c>
      <c r="T1817" s="235"/>
      <c r="U1817" s="235">
        <f t="shared" ca="1" si="58"/>
        <v>0</v>
      </c>
      <c r="V1817" s="235"/>
      <c r="W1817" s="235"/>
      <c r="Y1817" s="228" t="str">
        <f t="shared" si="59"/>
        <v/>
      </c>
    </row>
    <row r="1818" spans="1:25" s="228" customFormat="1" ht="20.25">
      <c r="A1818" s="257"/>
      <c r="B1818" s="232" t="str">
        <f>IF(LEN(A1818)=0,"",INDEX('Smelter Reference List'!$A:$A,MATCH($A1818,'Smelter Reference List'!$E:$E,0)))</f>
        <v/>
      </c>
      <c r="C1818" s="297" t="str">
        <f>IF(LEN(A1818)=0,"",INDEX('Smelter Reference List'!$C:$C,MATCH($A1818,'Smelter Reference List'!$E:$E,0)))</f>
        <v/>
      </c>
      <c r="D1818" s="161" t="str">
        <f ca="1">IF(ISERROR($S1818),"",OFFSET('Smelter Reference List'!$C$4,$S1818-4,0)&amp;"")</f>
        <v/>
      </c>
      <c r="E1818" s="161" t="str">
        <f ca="1">IF(ISERROR($S1818),"",OFFSET('Smelter Reference List'!$D$4,$S1818-4,0)&amp;"")</f>
        <v/>
      </c>
      <c r="F1818" s="161" t="str">
        <f ca="1">IF(ISERROR($S1818),"",OFFSET('Smelter Reference List'!$E$4,$S1818-4,0))</f>
        <v/>
      </c>
      <c r="G1818" s="161" t="str">
        <f ca="1">IF(C1818=$U$4,"Enter smelter details", IF(ISERROR($S1818),"",OFFSET('Smelter Reference List'!$F$4,$S1818-4,0)))</f>
        <v/>
      </c>
      <c r="H1818" s="247" t="str">
        <f ca="1">IF(ISERROR($S1818),"",OFFSET('Smelter Reference List'!$G$4,$S1818-4,0))</f>
        <v/>
      </c>
      <c r="I1818" s="248" t="str">
        <f ca="1">IF(ISERROR($S1818),"",OFFSET('Smelter Reference List'!$H$4,$S1818-4,0))</f>
        <v/>
      </c>
      <c r="J1818" s="248" t="str">
        <f ca="1">IF(ISERROR($S1818),"",OFFSET('Smelter Reference List'!$I$4,$S1818-4,0))</f>
        <v/>
      </c>
      <c r="K1818" s="245"/>
      <c r="L1818" s="245"/>
      <c r="M1818" s="245"/>
      <c r="N1818" s="245"/>
      <c r="O1818" s="245"/>
      <c r="P1818" s="245"/>
      <c r="Q1818" s="246"/>
      <c r="R1818" s="233"/>
      <c r="S1818" s="234" t="e">
        <f>IF(C1818="",NA(),MATCH($B1818&amp;$C1818,'Smelter Reference List'!$J:$J,0))</f>
        <v>#N/A</v>
      </c>
      <c r="T1818" s="235"/>
      <c r="U1818" s="235">
        <f t="shared" ca="1" si="58"/>
        <v>0</v>
      </c>
      <c r="V1818" s="235"/>
      <c r="W1818" s="235"/>
      <c r="Y1818" s="228" t="str">
        <f t="shared" si="59"/>
        <v/>
      </c>
    </row>
    <row r="1819" spans="1:25" s="228" customFormat="1" ht="20.25">
      <c r="A1819" s="257"/>
      <c r="B1819" s="232" t="str">
        <f>IF(LEN(A1819)=0,"",INDEX('Smelter Reference List'!$A:$A,MATCH($A1819,'Smelter Reference List'!$E:$E,0)))</f>
        <v/>
      </c>
      <c r="C1819" s="297" t="str">
        <f>IF(LEN(A1819)=0,"",INDEX('Smelter Reference List'!$C:$C,MATCH($A1819,'Smelter Reference List'!$E:$E,0)))</f>
        <v/>
      </c>
      <c r="D1819" s="161" t="str">
        <f ca="1">IF(ISERROR($S1819),"",OFFSET('Smelter Reference List'!$C$4,$S1819-4,0)&amp;"")</f>
        <v/>
      </c>
      <c r="E1819" s="161" t="str">
        <f ca="1">IF(ISERROR($S1819),"",OFFSET('Smelter Reference List'!$D$4,$S1819-4,0)&amp;"")</f>
        <v/>
      </c>
      <c r="F1819" s="161" t="str">
        <f ca="1">IF(ISERROR($S1819),"",OFFSET('Smelter Reference List'!$E$4,$S1819-4,0))</f>
        <v/>
      </c>
      <c r="G1819" s="161" t="str">
        <f ca="1">IF(C1819=$U$4,"Enter smelter details", IF(ISERROR($S1819),"",OFFSET('Smelter Reference List'!$F$4,$S1819-4,0)))</f>
        <v/>
      </c>
      <c r="H1819" s="247" t="str">
        <f ca="1">IF(ISERROR($S1819),"",OFFSET('Smelter Reference List'!$G$4,$S1819-4,0))</f>
        <v/>
      </c>
      <c r="I1819" s="248" t="str">
        <f ca="1">IF(ISERROR($S1819),"",OFFSET('Smelter Reference List'!$H$4,$S1819-4,0))</f>
        <v/>
      </c>
      <c r="J1819" s="248" t="str">
        <f ca="1">IF(ISERROR($S1819),"",OFFSET('Smelter Reference List'!$I$4,$S1819-4,0))</f>
        <v/>
      </c>
      <c r="K1819" s="245"/>
      <c r="L1819" s="245"/>
      <c r="M1819" s="245"/>
      <c r="N1819" s="245"/>
      <c r="O1819" s="245"/>
      <c r="P1819" s="245"/>
      <c r="Q1819" s="246"/>
      <c r="R1819" s="233"/>
      <c r="S1819" s="234" t="e">
        <f>IF(C1819="",NA(),MATCH($B1819&amp;$C1819,'Smelter Reference List'!$J:$J,0))</f>
        <v>#N/A</v>
      </c>
      <c r="T1819" s="235"/>
      <c r="U1819" s="235">
        <f t="shared" ca="1" si="58"/>
        <v>0</v>
      </c>
      <c r="V1819" s="235"/>
      <c r="W1819" s="235"/>
      <c r="Y1819" s="228" t="str">
        <f t="shared" si="59"/>
        <v/>
      </c>
    </row>
    <row r="1820" spans="1:25" s="228" customFormat="1" ht="20.25">
      <c r="A1820" s="257"/>
      <c r="B1820" s="232" t="str">
        <f>IF(LEN(A1820)=0,"",INDEX('Smelter Reference List'!$A:$A,MATCH($A1820,'Smelter Reference List'!$E:$E,0)))</f>
        <v/>
      </c>
      <c r="C1820" s="297" t="str">
        <f>IF(LEN(A1820)=0,"",INDEX('Smelter Reference List'!$C:$C,MATCH($A1820,'Smelter Reference List'!$E:$E,0)))</f>
        <v/>
      </c>
      <c r="D1820" s="161" t="str">
        <f ca="1">IF(ISERROR($S1820),"",OFFSET('Smelter Reference List'!$C$4,$S1820-4,0)&amp;"")</f>
        <v/>
      </c>
      <c r="E1820" s="161" t="str">
        <f ca="1">IF(ISERROR($S1820),"",OFFSET('Smelter Reference List'!$D$4,$S1820-4,0)&amp;"")</f>
        <v/>
      </c>
      <c r="F1820" s="161" t="str">
        <f ca="1">IF(ISERROR($S1820),"",OFFSET('Smelter Reference List'!$E$4,$S1820-4,0))</f>
        <v/>
      </c>
      <c r="G1820" s="161" t="str">
        <f ca="1">IF(C1820=$U$4,"Enter smelter details", IF(ISERROR($S1820),"",OFFSET('Smelter Reference List'!$F$4,$S1820-4,0)))</f>
        <v/>
      </c>
      <c r="H1820" s="247" t="str">
        <f ca="1">IF(ISERROR($S1820),"",OFFSET('Smelter Reference List'!$G$4,$S1820-4,0))</f>
        <v/>
      </c>
      <c r="I1820" s="248" t="str">
        <f ca="1">IF(ISERROR($S1820),"",OFFSET('Smelter Reference List'!$H$4,$S1820-4,0))</f>
        <v/>
      </c>
      <c r="J1820" s="248" t="str">
        <f ca="1">IF(ISERROR($S1820),"",OFFSET('Smelter Reference List'!$I$4,$S1820-4,0))</f>
        <v/>
      </c>
      <c r="K1820" s="245"/>
      <c r="L1820" s="245"/>
      <c r="M1820" s="245"/>
      <c r="N1820" s="245"/>
      <c r="O1820" s="245"/>
      <c r="P1820" s="245"/>
      <c r="Q1820" s="246"/>
      <c r="R1820" s="233"/>
      <c r="S1820" s="234" t="e">
        <f>IF(C1820="",NA(),MATCH($B1820&amp;$C1820,'Smelter Reference List'!$J:$J,0))</f>
        <v>#N/A</v>
      </c>
      <c r="T1820" s="235"/>
      <c r="U1820" s="235">
        <f t="shared" ca="1" si="58"/>
        <v>0</v>
      </c>
      <c r="V1820" s="235"/>
      <c r="W1820" s="235"/>
      <c r="Y1820" s="228" t="str">
        <f t="shared" si="59"/>
        <v/>
      </c>
    </row>
    <row r="1821" spans="1:25" s="228" customFormat="1" ht="20.25">
      <c r="A1821" s="257"/>
      <c r="B1821" s="232" t="str">
        <f>IF(LEN(A1821)=0,"",INDEX('Smelter Reference List'!$A:$A,MATCH($A1821,'Smelter Reference List'!$E:$E,0)))</f>
        <v/>
      </c>
      <c r="C1821" s="297" t="str">
        <f>IF(LEN(A1821)=0,"",INDEX('Smelter Reference List'!$C:$C,MATCH($A1821,'Smelter Reference List'!$E:$E,0)))</f>
        <v/>
      </c>
      <c r="D1821" s="161" t="str">
        <f ca="1">IF(ISERROR($S1821),"",OFFSET('Smelter Reference List'!$C$4,$S1821-4,0)&amp;"")</f>
        <v/>
      </c>
      <c r="E1821" s="161" t="str">
        <f ca="1">IF(ISERROR($S1821),"",OFFSET('Smelter Reference List'!$D$4,$S1821-4,0)&amp;"")</f>
        <v/>
      </c>
      <c r="F1821" s="161" t="str">
        <f ca="1">IF(ISERROR($S1821),"",OFFSET('Smelter Reference List'!$E$4,$S1821-4,0))</f>
        <v/>
      </c>
      <c r="G1821" s="161" t="str">
        <f ca="1">IF(C1821=$U$4,"Enter smelter details", IF(ISERROR($S1821),"",OFFSET('Smelter Reference List'!$F$4,$S1821-4,0)))</f>
        <v/>
      </c>
      <c r="H1821" s="247" t="str">
        <f ca="1">IF(ISERROR($S1821),"",OFFSET('Smelter Reference List'!$G$4,$S1821-4,0))</f>
        <v/>
      </c>
      <c r="I1821" s="248" t="str">
        <f ca="1">IF(ISERROR($S1821),"",OFFSET('Smelter Reference List'!$H$4,$S1821-4,0))</f>
        <v/>
      </c>
      <c r="J1821" s="248" t="str">
        <f ca="1">IF(ISERROR($S1821),"",OFFSET('Smelter Reference List'!$I$4,$S1821-4,0))</f>
        <v/>
      </c>
      <c r="K1821" s="245"/>
      <c r="L1821" s="245"/>
      <c r="M1821" s="245"/>
      <c r="N1821" s="245"/>
      <c r="O1821" s="245"/>
      <c r="P1821" s="245"/>
      <c r="Q1821" s="246"/>
      <c r="R1821" s="233"/>
      <c r="S1821" s="234" t="e">
        <f>IF(C1821="",NA(),MATCH($B1821&amp;$C1821,'Smelter Reference List'!$J:$J,0))</f>
        <v>#N/A</v>
      </c>
      <c r="T1821" s="235"/>
      <c r="U1821" s="235">
        <f t="shared" ca="1" si="58"/>
        <v>0</v>
      </c>
      <c r="V1821" s="235"/>
      <c r="W1821" s="235"/>
      <c r="Y1821" s="228" t="str">
        <f t="shared" si="59"/>
        <v/>
      </c>
    </row>
    <row r="1822" spans="1:25" s="228" customFormat="1" ht="20.25">
      <c r="A1822" s="257"/>
      <c r="B1822" s="232" t="str">
        <f>IF(LEN(A1822)=0,"",INDEX('Smelter Reference List'!$A:$A,MATCH($A1822,'Smelter Reference List'!$E:$E,0)))</f>
        <v/>
      </c>
      <c r="C1822" s="297" t="str">
        <f>IF(LEN(A1822)=0,"",INDEX('Smelter Reference List'!$C:$C,MATCH($A1822,'Smelter Reference List'!$E:$E,0)))</f>
        <v/>
      </c>
      <c r="D1822" s="161" t="str">
        <f ca="1">IF(ISERROR($S1822),"",OFFSET('Smelter Reference List'!$C$4,$S1822-4,0)&amp;"")</f>
        <v/>
      </c>
      <c r="E1822" s="161" t="str">
        <f ca="1">IF(ISERROR($S1822),"",OFFSET('Smelter Reference List'!$D$4,$S1822-4,0)&amp;"")</f>
        <v/>
      </c>
      <c r="F1822" s="161" t="str">
        <f ca="1">IF(ISERROR($S1822),"",OFFSET('Smelter Reference List'!$E$4,$S1822-4,0))</f>
        <v/>
      </c>
      <c r="G1822" s="161" t="str">
        <f ca="1">IF(C1822=$U$4,"Enter smelter details", IF(ISERROR($S1822),"",OFFSET('Smelter Reference List'!$F$4,$S1822-4,0)))</f>
        <v/>
      </c>
      <c r="H1822" s="247" t="str">
        <f ca="1">IF(ISERROR($S1822),"",OFFSET('Smelter Reference List'!$G$4,$S1822-4,0))</f>
        <v/>
      </c>
      <c r="I1822" s="248" t="str">
        <f ca="1">IF(ISERROR($S1822),"",OFFSET('Smelter Reference List'!$H$4,$S1822-4,0))</f>
        <v/>
      </c>
      <c r="J1822" s="248" t="str">
        <f ca="1">IF(ISERROR($S1822),"",OFFSET('Smelter Reference List'!$I$4,$S1822-4,0))</f>
        <v/>
      </c>
      <c r="K1822" s="245"/>
      <c r="L1822" s="245"/>
      <c r="M1822" s="245"/>
      <c r="N1822" s="245"/>
      <c r="O1822" s="245"/>
      <c r="P1822" s="245"/>
      <c r="Q1822" s="246"/>
      <c r="R1822" s="233"/>
      <c r="S1822" s="234" t="e">
        <f>IF(C1822="",NA(),MATCH($B1822&amp;$C1822,'Smelter Reference List'!$J:$J,0))</f>
        <v>#N/A</v>
      </c>
      <c r="T1822" s="235"/>
      <c r="U1822" s="235">
        <f t="shared" ca="1" si="58"/>
        <v>0</v>
      </c>
      <c r="V1822" s="235"/>
      <c r="W1822" s="235"/>
      <c r="Y1822" s="228" t="str">
        <f t="shared" si="59"/>
        <v/>
      </c>
    </row>
    <row r="1823" spans="1:25" s="228" customFormat="1" ht="20.25">
      <c r="A1823" s="257"/>
      <c r="B1823" s="232" t="str">
        <f>IF(LEN(A1823)=0,"",INDEX('Smelter Reference List'!$A:$A,MATCH($A1823,'Smelter Reference List'!$E:$E,0)))</f>
        <v/>
      </c>
      <c r="C1823" s="297" t="str">
        <f>IF(LEN(A1823)=0,"",INDEX('Smelter Reference List'!$C:$C,MATCH($A1823,'Smelter Reference List'!$E:$E,0)))</f>
        <v/>
      </c>
      <c r="D1823" s="161" t="str">
        <f ca="1">IF(ISERROR($S1823),"",OFFSET('Smelter Reference List'!$C$4,$S1823-4,0)&amp;"")</f>
        <v/>
      </c>
      <c r="E1823" s="161" t="str">
        <f ca="1">IF(ISERROR($S1823),"",OFFSET('Smelter Reference List'!$D$4,$S1823-4,0)&amp;"")</f>
        <v/>
      </c>
      <c r="F1823" s="161" t="str">
        <f ca="1">IF(ISERROR($S1823),"",OFFSET('Smelter Reference List'!$E$4,$S1823-4,0))</f>
        <v/>
      </c>
      <c r="G1823" s="161" t="str">
        <f ca="1">IF(C1823=$U$4,"Enter smelter details", IF(ISERROR($S1823),"",OFFSET('Smelter Reference List'!$F$4,$S1823-4,0)))</f>
        <v/>
      </c>
      <c r="H1823" s="247" t="str">
        <f ca="1">IF(ISERROR($S1823),"",OFFSET('Smelter Reference List'!$G$4,$S1823-4,0))</f>
        <v/>
      </c>
      <c r="I1823" s="248" t="str">
        <f ca="1">IF(ISERROR($S1823),"",OFFSET('Smelter Reference List'!$H$4,$S1823-4,0))</f>
        <v/>
      </c>
      <c r="J1823" s="248" t="str">
        <f ca="1">IF(ISERROR($S1823),"",OFFSET('Smelter Reference List'!$I$4,$S1823-4,0))</f>
        <v/>
      </c>
      <c r="K1823" s="245"/>
      <c r="L1823" s="245"/>
      <c r="M1823" s="245"/>
      <c r="N1823" s="245"/>
      <c r="O1823" s="245"/>
      <c r="P1823" s="245"/>
      <c r="Q1823" s="246"/>
      <c r="R1823" s="233"/>
      <c r="S1823" s="234" t="e">
        <f>IF(C1823="",NA(),MATCH($B1823&amp;$C1823,'Smelter Reference List'!$J:$J,0))</f>
        <v>#N/A</v>
      </c>
      <c r="T1823" s="235"/>
      <c r="U1823" s="235">
        <f t="shared" ca="1" si="58"/>
        <v>0</v>
      </c>
      <c r="V1823" s="235"/>
      <c r="W1823" s="235"/>
      <c r="Y1823" s="228" t="str">
        <f t="shared" si="59"/>
        <v/>
      </c>
    </row>
    <row r="1824" spans="1:25" s="228" customFormat="1" ht="20.25">
      <c r="A1824" s="257"/>
      <c r="B1824" s="232" t="str">
        <f>IF(LEN(A1824)=0,"",INDEX('Smelter Reference List'!$A:$A,MATCH($A1824,'Smelter Reference List'!$E:$E,0)))</f>
        <v/>
      </c>
      <c r="C1824" s="297" t="str">
        <f>IF(LEN(A1824)=0,"",INDEX('Smelter Reference List'!$C:$C,MATCH($A1824,'Smelter Reference List'!$E:$E,0)))</f>
        <v/>
      </c>
      <c r="D1824" s="161" t="str">
        <f ca="1">IF(ISERROR($S1824),"",OFFSET('Smelter Reference List'!$C$4,$S1824-4,0)&amp;"")</f>
        <v/>
      </c>
      <c r="E1824" s="161" t="str">
        <f ca="1">IF(ISERROR($S1824),"",OFFSET('Smelter Reference List'!$D$4,$S1824-4,0)&amp;"")</f>
        <v/>
      </c>
      <c r="F1824" s="161" t="str">
        <f ca="1">IF(ISERROR($S1824),"",OFFSET('Smelter Reference List'!$E$4,$S1824-4,0))</f>
        <v/>
      </c>
      <c r="G1824" s="161" t="str">
        <f ca="1">IF(C1824=$U$4,"Enter smelter details", IF(ISERROR($S1824),"",OFFSET('Smelter Reference List'!$F$4,$S1824-4,0)))</f>
        <v/>
      </c>
      <c r="H1824" s="247" t="str">
        <f ca="1">IF(ISERROR($S1824),"",OFFSET('Smelter Reference List'!$G$4,$S1824-4,0))</f>
        <v/>
      </c>
      <c r="I1824" s="248" t="str">
        <f ca="1">IF(ISERROR($S1824),"",OFFSET('Smelter Reference List'!$H$4,$S1824-4,0))</f>
        <v/>
      </c>
      <c r="J1824" s="248" t="str">
        <f ca="1">IF(ISERROR($S1824),"",OFFSET('Smelter Reference List'!$I$4,$S1824-4,0))</f>
        <v/>
      </c>
      <c r="K1824" s="245"/>
      <c r="L1824" s="245"/>
      <c r="M1824" s="245"/>
      <c r="N1824" s="245"/>
      <c r="O1824" s="245"/>
      <c r="P1824" s="245"/>
      <c r="Q1824" s="246"/>
      <c r="R1824" s="233"/>
      <c r="S1824" s="234" t="e">
        <f>IF(C1824="",NA(),MATCH($B1824&amp;$C1824,'Smelter Reference List'!$J:$J,0))</f>
        <v>#N/A</v>
      </c>
      <c r="T1824" s="235"/>
      <c r="U1824" s="235">
        <f t="shared" ca="1" si="58"/>
        <v>0</v>
      </c>
      <c r="V1824" s="235"/>
      <c r="W1824" s="235"/>
      <c r="Y1824" s="228" t="str">
        <f t="shared" si="59"/>
        <v/>
      </c>
    </row>
    <row r="1825" spans="1:25" s="228" customFormat="1" ht="20.25">
      <c r="A1825" s="257"/>
      <c r="B1825" s="232" t="str">
        <f>IF(LEN(A1825)=0,"",INDEX('Smelter Reference List'!$A:$A,MATCH($A1825,'Smelter Reference List'!$E:$E,0)))</f>
        <v/>
      </c>
      <c r="C1825" s="297" t="str">
        <f>IF(LEN(A1825)=0,"",INDEX('Smelter Reference List'!$C:$C,MATCH($A1825,'Smelter Reference List'!$E:$E,0)))</f>
        <v/>
      </c>
      <c r="D1825" s="161" t="str">
        <f ca="1">IF(ISERROR($S1825),"",OFFSET('Smelter Reference List'!$C$4,$S1825-4,0)&amp;"")</f>
        <v/>
      </c>
      <c r="E1825" s="161" t="str">
        <f ca="1">IF(ISERROR($S1825),"",OFFSET('Smelter Reference List'!$D$4,$S1825-4,0)&amp;"")</f>
        <v/>
      </c>
      <c r="F1825" s="161" t="str">
        <f ca="1">IF(ISERROR($S1825),"",OFFSET('Smelter Reference List'!$E$4,$S1825-4,0))</f>
        <v/>
      </c>
      <c r="G1825" s="161" t="str">
        <f ca="1">IF(C1825=$U$4,"Enter smelter details", IF(ISERROR($S1825),"",OFFSET('Smelter Reference List'!$F$4,$S1825-4,0)))</f>
        <v/>
      </c>
      <c r="H1825" s="247" t="str">
        <f ca="1">IF(ISERROR($S1825),"",OFFSET('Smelter Reference List'!$G$4,$S1825-4,0))</f>
        <v/>
      </c>
      <c r="I1825" s="248" t="str">
        <f ca="1">IF(ISERROR($S1825),"",OFFSET('Smelter Reference List'!$H$4,$S1825-4,0))</f>
        <v/>
      </c>
      <c r="J1825" s="248" t="str">
        <f ca="1">IF(ISERROR($S1825),"",OFFSET('Smelter Reference List'!$I$4,$S1825-4,0))</f>
        <v/>
      </c>
      <c r="K1825" s="245"/>
      <c r="L1825" s="245"/>
      <c r="M1825" s="245"/>
      <c r="N1825" s="245"/>
      <c r="O1825" s="245"/>
      <c r="P1825" s="245"/>
      <c r="Q1825" s="246"/>
      <c r="R1825" s="233"/>
      <c r="S1825" s="234" t="e">
        <f>IF(C1825="",NA(),MATCH($B1825&amp;$C1825,'Smelter Reference List'!$J:$J,0))</f>
        <v>#N/A</v>
      </c>
      <c r="T1825" s="235"/>
      <c r="U1825" s="235">
        <f t="shared" ca="1" si="58"/>
        <v>0</v>
      </c>
      <c r="V1825" s="235"/>
      <c r="W1825" s="235"/>
      <c r="Y1825" s="228" t="str">
        <f t="shared" si="59"/>
        <v/>
      </c>
    </row>
    <row r="1826" spans="1:25" s="228" customFormat="1" ht="20.25">
      <c r="A1826" s="257"/>
      <c r="B1826" s="232" t="str">
        <f>IF(LEN(A1826)=0,"",INDEX('Smelter Reference List'!$A:$A,MATCH($A1826,'Smelter Reference List'!$E:$E,0)))</f>
        <v/>
      </c>
      <c r="C1826" s="297" t="str">
        <f>IF(LEN(A1826)=0,"",INDEX('Smelter Reference List'!$C:$C,MATCH($A1826,'Smelter Reference List'!$E:$E,0)))</f>
        <v/>
      </c>
      <c r="D1826" s="161" t="str">
        <f ca="1">IF(ISERROR($S1826),"",OFFSET('Smelter Reference List'!$C$4,$S1826-4,0)&amp;"")</f>
        <v/>
      </c>
      <c r="E1826" s="161" t="str">
        <f ca="1">IF(ISERROR($S1826),"",OFFSET('Smelter Reference List'!$D$4,$S1826-4,0)&amp;"")</f>
        <v/>
      </c>
      <c r="F1826" s="161" t="str">
        <f ca="1">IF(ISERROR($S1826),"",OFFSET('Smelter Reference List'!$E$4,$S1826-4,0))</f>
        <v/>
      </c>
      <c r="G1826" s="161" t="str">
        <f ca="1">IF(C1826=$U$4,"Enter smelter details", IF(ISERROR($S1826),"",OFFSET('Smelter Reference List'!$F$4,$S1826-4,0)))</f>
        <v/>
      </c>
      <c r="H1826" s="247" t="str">
        <f ca="1">IF(ISERROR($S1826),"",OFFSET('Smelter Reference List'!$G$4,$S1826-4,0))</f>
        <v/>
      </c>
      <c r="I1826" s="248" t="str">
        <f ca="1">IF(ISERROR($S1826),"",OFFSET('Smelter Reference List'!$H$4,$S1826-4,0))</f>
        <v/>
      </c>
      <c r="J1826" s="248" t="str">
        <f ca="1">IF(ISERROR($S1826),"",OFFSET('Smelter Reference List'!$I$4,$S1826-4,0))</f>
        <v/>
      </c>
      <c r="K1826" s="245"/>
      <c r="L1826" s="245"/>
      <c r="M1826" s="245"/>
      <c r="N1826" s="245"/>
      <c r="O1826" s="245"/>
      <c r="P1826" s="245"/>
      <c r="Q1826" s="246"/>
      <c r="R1826" s="233"/>
      <c r="S1826" s="234" t="e">
        <f>IF(C1826="",NA(),MATCH($B1826&amp;$C1826,'Smelter Reference List'!$J:$J,0))</f>
        <v>#N/A</v>
      </c>
      <c r="T1826" s="235"/>
      <c r="U1826" s="235">
        <f t="shared" ca="1" si="58"/>
        <v>0</v>
      </c>
      <c r="V1826" s="235"/>
      <c r="W1826" s="235"/>
      <c r="Y1826" s="228" t="str">
        <f t="shared" si="59"/>
        <v/>
      </c>
    </row>
    <row r="1827" spans="1:25" s="228" customFormat="1" ht="20.25">
      <c r="A1827" s="257"/>
      <c r="B1827" s="232" t="str">
        <f>IF(LEN(A1827)=0,"",INDEX('Smelter Reference List'!$A:$A,MATCH($A1827,'Smelter Reference List'!$E:$E,0)))</f>
        <v/>
      </c>
      <c r="C1827" s="297" t="str">
        <f>IF(LEN(A1827)=0,"",INDEX('Smelter Reference List'!$C:$C,MATCH($A1827,'Smelter Reference List'!$E:$E,0)))</f>
        <v/>
      </c>
      <c r="D1827" s="161" t="str">
        <f ca="1">IF(ISERROR($S1827),"",OFFSET('Smelter Reference List'!$C$4,$S1827-4,0)&amp;"")</f>
        <v/>
      </c>
      <c r="E1827" s="161" t="str">
        <f ca="1">IF(ISERROR($S1827),"",OFFSET('Smelter Reference List'!$D$4,$S1827-4,0)&amp;"")</f>
        <v/>
      </c>
      <c r="F1827" s="161" t="str">
        <f ca="1">IF(ISERROR($S1827),"",OFFSET('Smelter Reference List'!$E$4,$S1827-4,0))</f>
        <v/>
      </c>
      <c r="G1827" s="161" t="str">
        <f ca="1">IF(C1827=$U$4,"Enter smelter details", IF(ISERROR($S1827),"",OFFSET('Smelter Reference List'!$F$4,$S1827-4,0)))</f>
        <v/>
      </c>
      <c r="H1827" s="247" t="str">
        <f ca="1">IF(ISERROR($S1827),"",OFFSET('Smelter Reference List'!$G$4,$S1827-4,0))</f>
        <v/>
      </c>
      <c r="I1827" s="248" t="str">
        <f ca="1">IF(ISERROR($S1827),"",OFFSET('Smelter Reference List'!$H$4,$S1827-4,0))</f>
        <v/>
      </c>
      <c r="J1827" s="248" t="str">
        <f ca="1">IF(ISERROR($S1827),"",OFFSET('Smelter Reference List'!$I$4,$S1827-4,0))</f>
        <v/>
      </c>
      <c r="K1827" s="245"/>
      <c r="L1827" s="245"/>
      <c r="M1827" s="245"/>
      <c r="N1827" s="245"/>
      <c r="O1827" s="245"/>
      <c r="P1827" s="245"/>
      <c r="Q1827" s="246"/>
      <c r="R1827" s="233"/>
      <c r="S1827" s="234" t="e">
        <f>IF(C1827="",NA(),MATCH($B1827&amp;$C1827,'Smelter Reference List'!$J:$J,0))</f>
        <v>#N/A</v>
      </c>
      <c r="T1827" s="235"/>
      <c r="U1827" s="235">
        <f t="shared" ca="1" si="58"/>
        <v>0</v>
      </c>
      <c r="V1827" s="235"/>
      <c r="W1827" s="235"/>
      <c r="Y1827" s="228" t="str">
        <f t="shared" si="59"/>
        <v/>
      </c>
    </row>
    <row r="1828" spans="1:25" s="228" customFormat="1" ht="20.25">
      <c r="A1828" s="257"/>
      <c r="B1828" s="232" t="str">
        <f>IF(LEN(A1828)=0,"",INDEX('Smelter Reference List'!$A:$A,MATCH($A1828,'Smelter Reference List'!$E:$E,0)))</f>
        <v/>
      </c>
      <c r="C1828" s="297" t="str">
        <f>IF(LEN(A1828)=0,"",INDEX('Smelter Reference List'!$C:$C,MATCH($A1828,'Smelter Reference List'!$E:$E,0)))</f>
        <v/>
      </c>
      <c r="D1828" s="161" t="str">
        <f ca="1">IF(ISERROR($S1828),"",OFFSET('Smelter Reference List'!$C$4,$S1828-4,0)&amp;"")</f>
        <v/>
      </c>
      <c r="E1828" s="161" t="str">
        <f ca="1">IF(ISERROR($S1828),"",OFFSET('Smelter Reference List'!$D$4,$S1828-4,0)&amp;"")</f>
        <v/>
      </c>
      <c r="F1828" s="161" t="str">
        <f ca="1">IF(ISERROR($S1828),"",OFFSET('Smelter Reference List'!$E$4,$S1828-4,0))</f>
        <v/>
      </c>
      <c r="G1828" s="161" t="str">
        <f ca="1">IF(C1828=$U$4,"Enter smelter details", IF(ISERROR($S1828),"",OFFSET('Smelter Reference List'!$F$4,$S1828-4,0)))</f>
        <v/>
      </c>
      <c r="H1828" s="247" t="str">
        <f ca="1">IF(ISERROR($S1828),"",OFFSET('Smelter Reference List'!$G$4,$S1828-4,0))</f>
        <v/>
      </c>
      <c r="I1828" s="248" t="str">
        <f ca="1">IF(ISERROR($S1828),"",OFFSET('Smelter Reference List'!$H$4,$S1828-4,0))</f>
        <v/>
      </c>
      <c r="J1828" s="248" t="str">
        <f ca="1">IF(ISERROR($S1828),"",OFFSET('Smelter Reference List'!$I$4,$S1828-4,0))</f>
        <v/>
      </c>
      <c r="K1828" s="245"/>
      <c r="L1828" s="245"/>
      <c r="M1828" s="245"/>
      <c r="N1828" s="245"/>
      <c r="O1828" s="245"/>
      <c r="P1828" s="245"/>
      <c r="Q1828" s="246"/>
      <c r="R1828" s="233"/>
      <c r="S1828" s="234" t="e">
        <f>IF(C1828="",NA(),MATCH($B1828&amp;$C1828,'Smelter Reference List'!$J:$J,0))</f>
        <v>#N/A</v>
      </c>
      <c r="T1828" s="235"/>
      <c r="U1828" s="235">
        <f t="shared" ca="1" si="58"/>
        <v>0</v>
      </c>
      <c r="V1828" s="235"/>
      <c r="W1828" s="235"/>
      <c r="Y1828" s="228" t="str">
        <f t="shared" si="59"/>
        <v/>
      </c>
    </row>
    <row r="1829" spans="1:25" s="228" customFormat="1" ht="20.25">
      <c r="A1829" s="257"/>
      <c r="B1829" s="232" t="str">
        <f>IF(LEN(A1829)=0,"",INDEX('Smelter Reference List'!$A:$A,MATCH($A1829,'Smelter Reference List'!$E:$E,0)))</f>
        <v/>
      </c>
      <c r="C1829" s="297" t="str">
        <f>IF(LEN(A1829)=0,"",INDEX('Smelter Reference List'!$C:$C,MATCH($A1829,'Smelter Reference List'!$E:$E,0)))</f>
        <v/>
      </c>
      <c r="D1829" s="161" t="str">
        <f ca="1">IF(ISERROR($S1829),"",OFFSET('Smelter Reference List'!$C$4,$S1829-4,0)&amp;"")</f>
        <v/>
      </c>
      <c r="E1829" s="161" t="str">
        <f ca="1">IF(ISERROR($S1829),"",OFFSET('Smelter Reference List'!$D$4,$S1829-4,0)&amp;"")</f>
        <v/>
      </c>
      <c r="F1829" s="161" t="str">
        <f ca="1">IF(ISERROR($S1829),"",OFFSET('Smelter Reference List'!$E$4,$S1829-4,0))</f>
        <v/>
      </c>
      <c r="G1829" s="161" t="str">
        <f ca="1">IF(C1829=$U$4,"Enter smelter details", IF(ISERROR($S1829),"",OFFSET('Smelter Reference List'!$F$4,$S1829-4,0)))</f>
        <v/>
      </c>
      <c r="H1829" s="247" t="str">
        <f ca="1">IF(ISERROR($S1829),"",OFFSET('Smelter Reference List'!$G$4,$S1829-4,0))</f>
        <v/>
      </c>
      <c r="I1829" s="248" t="str">
        <f ca="1">IF(ISERROR($S1829),"",OFFSET('Smelter Reference List'!$H$4,$S1829-4,0))</f>
        <v/>
      </c>
      <c r="J1829" s="248" t="str">
        <f ca="1">IF(ISERROR($S1829),"",OFFSET('Smelter Reference List'!$I$4,$S1829-4,0))</f>
        <v/>
      </c>
      <c r="K1829" s="245"/>
      <c r="L1829" s="245"/>
      <c r="M1829" s="245"/>
      <c r="N1829" s="245"/>
      <c r="O1829" s="245"/>
      <c r="P1829" s="245"/>
      <c r="Q1829" s="246"/>
      <c r="R1829" s="233"/>
      <c r="S1829" s="234" t="e">
        <f>IF(C1829="",NA(),MATCH($B1829&amp;$C1829,'Smelter Reference List'!$J:$J,0))</f>
        <v>#N/A</v>
      </c>
      <c r="T1829" s="235"/>
      <c r="U1829" s="235">
        <f t="shared" ca="1" si="58"/>
        <v>0</v>
      </c>
      <c r="V1829" s="235"/>
      <c r="W1829" s="235"/>
      <c r="Y1829" s="228" t="str">
        <f t="shared" si="59"/>
        <v/>
      </c>
    </row>
    <row r="1830" spans="1:25" s="228" customFormat="1" ht="20.25">
      <c r="A1830" s="257"/>
      <c r="B1830" s="232" t="str">
        <f>IF(LEN(A1830)=0,"",INDEX('Smelter Reference List'!$A:$A,MATCH($A1830,'Smelter Reference List'!$E:$E,0)))</f>
        <v/>
      </c>
      <c r="C1830" s="297" t="str">
        <f>IF(LEN(A1830)=0,"",INDEX('Smelter Reference List'!$C:$C,MATCH($A1830,'Smelter Reference List'!$E:$E,0)))</f>
        <v/>
      </c>
      <c r="D1830" s="161" t="str">
        <f ca="1">IF(ISERROR($S1830),"",OFFSET('Smelter Reference List'!$C$4,$S1830-4,0)&amp;"")</f>
        <v/>
      </c>
      <c r="E1830" s="161" t="str">
        <f ca="1">IF(ISERROR($S1830),"",OFFSET('Smelter Reference List'!$D$4,$S1830-4,0)&amp;"")</f>
        <v/>
      </c>
      <c r="F1830" s="161" t="str">
        <f ca="1">IF(ISERROR($S1830),"",OFFSET('Smelter Reference List'!$E$4,$S1830-4,0))</f>
        <v/>
      </c>
      <c r="G1830" s="161" t="str">
        <f ca="1">IF(C1830=$U$4,"Enter smelter details", IF(ISERROR($S1830),"",OFFSET('Smelter Reference List'!$F$4,$S1830-4,0)))</f>
        <v/>
      </c>
      <c r="H1830" s="247" t="str">
        <f ca="1">IF(ISERROR($S1830),"",OFFSET('Smelter Reference List'!$G$4,$S1830-4,0))</f>
        <v/>
      </c>
      <c r="I1830" s="248" t="str">
        <f ca="1">IF(ISERROR($S1830),"",OFFSET('Smelter Reference List'!$H$4,$S1830-4,0))</f>
        <v/>
      </c>
      <c r="J1830" s="248" t="str">
        <f ca="1">IF(ISERROR($S1830),"",OFFSET('Smelter Reference List'!$I$4,$S1830-4,0))</f>
        <v/>
      </c>
      <c r="K1830" s="245"/>
      <c r="L1830" s="245"/>
      <c r="M1830" s="245"/>
      <c r="N1830" s="245"/>
      <c r="O1830" s="245"/>
      <c r="P1830" s="245"/>
      <c r="Q1830" s="246"/>
      <c r="R1830" s="233"/>
      <c r="S1830" s="234" t="e">
        <f>IF(C1830="",NA(),MATCH($B1830&amp;$C1830,'Smelter Reference List'!$J:$J,0))</f>
        <v>#N/A</v>
      </c>
      <c r="T1830" s="235"/>
      <c r="U1830" s="235">
        <f t="shared" ca="1" si="58"/>
        <v>0</v>
      </c>
      <c r="V1830" s="235"/>
      <c r="W1830" s="235"/>
      <c r="Y1830" s="228" t="str">
        <f t="shared" si="59"/>
        <v/>
      </c>
    </row>
    <row r="1831" spans="1:25" s="228" customFormat="1" ht="20.25">
      <c r="A1831" s="257"/>
      <c r="B1831" s="232" t="str">
        <f>IF(LEN(A1831)=0,"",INDEX('Smelter Reference List'!$A:$A,MATCH($A1831,'Smelter Reference List'!$E:$E,0)))</f>
        <v/>
      </c>
      <c r="C1831" s="297" t="str">
        <f>IF(LEN(A1831)=0,"",INDEX('Smelter Reference List'!$C:$C,MATCH($A1831,'Smelter Reference List'!$E:$E,0)))</f>
        <v/>
      </c>
      <c r="D1831" s="161" t="str">
        <f ca="1">IF(ISERROR($S1831),"",OFFSET('Smelter Reference List'!$C$4,$S1831-4,0)&amp;"")</f>
        <v/>
      </c>
      <c r="E1831" s="161" t="str">
        <f ca="1">IF(ISERROR($S1831),"",OFFSET('Smelter Reference List'!$D$4,$S1831-4,0)&amp;"")</f>
        <v/>
      </c>
      <c r="F1831" s="161" t="str">
        <f ca="1">IF(ISERROR($S1831),"",OFFSET('Smelter Reference List'!$E$4,$S1831-4,0))</f>
        <v/>
      </c>
      <c r="G1831" s="161" t="str">
        <f ca="1">IF(C1831=$U$4,"Enter smelter details", IF(ISERROR($S1831),"",OFFSET('Smelter Reference List'!$F$4,$S1831-4,0)))</f>
        <v/>
      </c>
      <c r="H1831" s="247" t="str">
        <f ca="1">IF(ISERROR($S1831),"",OFFSET('Smelter Reference List'!$G$4,$S1831-4,0))</f>
        <v/>
      </c>
      <c r="I1831" s="248" t="str">
        <f ca="1">IF(ISERROR($S1831),"",OFFSET('Smelter Reference List'!$H$4,$S1831-4,0))</f>
        <v/>
      </c>
      <c r="J1831" s="248" t="str">
        <f ca="1">IF(ISERROR($S1831),"",OFFSET('Smelter Reference List'!$I$4,$S1831-4,0))</f>
        <v/>
      </c>
      <c r="K1831" s="245"/>
      <c r="L1831" s="245"/>
      <c r="M1831" s="245"/>
      <c r="N1831" s="245"/>
      <c r="O1831" s="245"/>
      <c r="P1831" s="245"/>
      <c r="Q1831" s="246"/>
      <c r="R1831" s="233"/>
      <c r="S1831" s="234" t="e">
        <f>IF(C1831="",NA(),MATCH($B1831&amp;$C1831,'Smelter Reference List'!$J:$J,0))</f>
        <v>#N/A</v>
      </c>
      <c r="T1831" s="235"/>
      <c r="U1831" s="235">
        <f t="shared" ca="1" si="58"/>
        <v>0</v>
      </c>
      <c r="V1831" s="235"/>
      <c r="W1831" s="235"/>
      <c r="Y1831" s="228" t="str">
        <f t="shared" si="59"/>
        <v/>
      </c>
    </row>
    <row r="1832" spans="1:25" s="228" customFormat="1" ht="20.25">
      <c r="A1832" s="257"/>
      <c r="B1832" s="232" t="str">
        <f>IF(LEN(A1832)=0,"",INDEX('Smelter Reference List'!$A:$A,MATCH($A1832,'Smelter Reference List'!$E:$E,0)))</f>
        <v/>
      </c>
      <c r="C1832" s="297" t="str">
        <f>IF(LEN(A1832)=0,"",INDEX('Smelter Reference List'!$C:$C,MATCH($A1832,'Smelter Reference List'!$E:$E,0)))</f>
        <v/>
      </c>
      <c r="D1832" s="161" t="str">
        <f ca="1">IF(ISERROR($S1832),"",OFFSET('Smelter Reference List'!$C$4,$S1832-4,0)&amp;"")</f>
        <v/>
      </c>
      <c r="E1832" s="161" t="str">
        <f ca="1">IF(ISERROR($S1832),"",OFFSET('Smelter Reference List'!$D$4,$S1832-4,0)&amp;"")</f>
        <v/>
      </c>
      <c r="F1832" s="161" t="str">
        <f ca="1">IF(ISERROR($S1832),"",OFFSET('Smelter Reference List'!$E$4,$S1832-4,0))</f>
        <v/>
      </c>
      <c r="G1832" s="161" t="str">
        <f ca="1">IF(C1832=$U$4,"Enter smelter details", IF(ISERROR($S1832),"",OFFSET('Smelter Reference List'!$F$4,$S1832-4,0)))</f>
        <v/>
      </c>
      <c r="H1832" s="247" t="str">
        <f ca="1">IF(ISERROR($S1832),"",OFFSET('Smelter Reference List'!$G$4,$S1832-4,0))</f>
        <v/>
      </c>
      <c r="I1832" s="248" t="str">
        <f ca="1">IF(ISERROR($S1832),"",OFFSET('Smelter Reference List'!$H$4,$S1832-4,0))</f>
        <v/>
      </c>
      <c r="J1832" s="248" t="str">
        <f ca="1">IF(ISERROR($S1832),"",OFFSET('Smelter Reference List'!$I$4,$S1832-4,0))</f>
        <v/>
      </c>
      <c r="K1832" s="245"/>
      <c r="L1832" s="245"/>
      <c r="M1832" s="245"/>
      <c r="N1832" s="245"/>
      <c r="O1832" s="245"/>
      <c r="P1832" s="245"/>
      <c r="Q1832" s="246"/>
      <c r="R1832" s="233"/>
      <c r="S1832" s="234" t="e">
        <f>IF(C1832="",NA(),MATCH($B1832&amp;$C1832,'Smelter Reference List'!$J:$J,0))</f>
        <v>#N/A</v>
      </c>
      <c r="T1832" s="235"/>
      <c r="U1832" s="235">
        <f t="shared" ca="1" si="58"/>
        <v>0</v>
      </c>
      <c r="V1832" s="235"/>
      <c r="W1832" s="235"/>
      <c r="Y1832" s="228" t="str">
        <f t="shared" si="59"/>
        <v/>
      </c>
    </row>
    <row r="1833" spans="1:25" s="228" customFormat="1" ht="20.25">
      <c r="A1833" s="257"/>
      <c r="B1833" s="232" t="str">
        <f>IF(LEN(A1833)=0,"",INDEX('Smelter Reference List'!$A:$A,MATCH($A1833,'Smelter Reference List'!$E:$E,0)))</f>
        <v/>
      </c>
      <c r="C1833" s="297" t="str">
        <f>IF(LEN(A1833)=0,"",INDEX('Smelter Reference List'!$C:$C,MATCH($A1833,'Smelter Reference List'!$E:$E,0)))</f>
        <v/>
      </c>
      <c r="D1833" s="161" t="str">
        <f ca="1">IF(ISERROR($S1833),"",OFFSET('Smelter Reference List'!$C$4,$S1833-4,0)&amp;"")</f>
        <v/>
      </c>
      <c r="E1833" s="161" t="str">
        <f ca="1">IF(ISERROR($S1833),"",OFFSET('Smelter Reference List'!$D$4,$S1833-4,0)&amp;"")</f>
        <v/>
      </c>
      <c r="F1833" s="161" t="str">
        <f ca="1">IF(ISERROR($S1833),"",OFFSET('Smelter Reference List'!$E$4,$S1833-4,0))</f>
        <v/>
      </c>
      <c r="G1833" s="161" t="str">
        <f ca="1">IF(C1833=$U$4,"Enter smelter details", IF(ISERROR($S1833),"",OFFSET('Smelter Reference List'!$F$4,$S1833-4,0)))</f>
        <v/>
      </c>
      <c r="H1833" s="247" t="str">
        <f ca="1">IF(ISERROR($S1833),"",OFFSET('Smelter Reference List'!$G$4,$S1833-4,0))</f>
        <v/>
      </c>
      <c r="I1833" s="248" t="str">
        <f ca="1">IF(ISERROR($S1833),"",OFFSET('Smelter Reference List'!$H$4,$S1833-4,0))</f>
        <v/>
      </c>
      <c r="J1833" s="248" t="str">
        <f ca="1">IF(ISERROR($S1833),"",OFFSET('Smelter Reference List'!$I$4,$S1833-4,0))</f>
        <v/>
      </c>
      <c r="K1833" s="245"/>
      <c r="L1833" s="245"/>
      <c r="M1833" s="245"/>
      <c r="N1833" s="245"/>
      <c r="O1833" s="245"/>
      <c r="P1833" s="245"/>
      <c r="Q1833" s="246"/>
      <c r="R1833" s="233"/>
      <c r="S1833" s="234" t="e">
        <f>IF(C1833="",NA(),MATCH($B1833&amp;$C1833,'Smelter Reference List'!$J:$J,0))</f>
        <v>#N/A</v>
      </c>
      <c r="T1833" s="235"/>
      <c r="U1833" s="235">
        <f t="shared" ca="1" si="58"/>
        <v>0</v>
      </c>
      <c r="V1833" s="235"/>
      <c r="W1833" s="235"/>
      <c r="Y1833" s="228" t="str">
        <f t="shared" si="59"/>
        <v/>
      </c>
    </row>
    <row r="1834" spans="1:25" s="228" customFormat="1" ht="20.25">
      <c r="A1834" s="257"/>
      <c r="B1834" s="232" t="str">
        <f>IF(LEN(A1834)=0,"",INDEX('Smelter Reference List'!$A:$A,MATCH($A1834,'Smelter Reference List'!$E:$E,0)))</f>
        <v/>
      </c>
      <c r="C1834" s="297" t="str">
        <f>IF(LEN(A1834)=0,"",INDEX('Smelter Reference List'!$C:$C,MATCH($A1834,'Smelter Reference List'!$E:$E,0)))</f>
        <v/>
      </c>
      <c r="D1834" s="161" t="str">
        <f ca="1">IF(ISERROR($S1834),"",OFFSET('Smelter Reference List'!$C$4,$S1834-4,0)&amp;"")</f>
        <v/>
      </c>
      <c r="E1834" s="161" t="str">
        <f ca="1">IF(ISERROR($S1834),"",OFFSET('Smelter Reference List'!$D$4,$S1834-4,0)&amp;"")</f>
        <v/>
      </c>
      <c r="F1834" s="161" t="str">
        <f ca="1">IF(ISERROR($S1834),"",OFFSET('Smelter Reference List'!$E$4,$S1834-4,0))</f>
        <v/>
      </c>
      <c r="G1834" s="161" t="str">
        <f ca="1">IF(C1834=$U$4,"Enter smelter details", IF(ISERROR($S1834),"",OFFSET('Smelter Reference List'!$F$4,$S1834-4,0)))</f>
        <v/>
      </c>
      <c r="H1834" s="247" t="str">
        <f ca="1">IF(ISERROR($S1834),"",OFFSET('Smelter Reference List'!$G$4,$S1834-4,0))</f>
        <v/>
      </c>
      <c r="I1834" s="248" t="str">
        <f ca="1">IF(ISERROR($S1834),"",OFFSET('Smelter Reference List'!$H$4,$S1834-4,0))</f>
        <v/>
      </c>
      <c r="J1834" s="248" t="str">
        <f ca="1">IF(ISERROR($S1834),"",OFFSET('Smelter Reference List'!$I$4,$S1834-4,0))</f>
        <v/>
      </c>
      <c r="K1834" s="245"/>
      <c r="L1834" s="245"/>
      <c r="M1834" s="245"/>
      <c r="N1834" s="245"/>
      <c r="O1834" s="245"/>
      <c r="P1834" s="245"/>
      <c r="Q1834" s="246"/>
      <c r="R1834" s="233"/>
      <c r="S1834" s="234" t="e">
        <f>IF(C1834="",NA(),MATCH($B1834&amp;$C1834,'Smelter Reference List'!$J:$J,0))</f>
        <v>#N/A</v>
      </c>
      <c r="T1834" s="235"/>
      <c r="U1834" s="235">
        <f t="shared" ca="1" si="58"/>
        <v>0</v>
      </c>
      <c r="V1834" s="235"/>
      <c r="W1834" s="235"/>
      <c r="Y1834" s="228" t="str">
        <f t="shared" si="59"/>
        <v/>
      </c>
    </row>
    <row r="1835" spans="1:25" s="228" customFormat="1" ht="20.25">
      <c r="A1835" s="257"/>
      <c r="B1835" s="232" t="str">
        <f>IF(LEN(A1835)=0,"",INDEX('Smelter Reference List'!$A:$A,MATCH($A1835,'Smelter Reference List'!$E:$E,0)))</f>
        <v/>
      </c>
      <c r="C1835" s="297" t="str">
        <f>IF(LEN(A1835)=0,"",INDEX('Smelter Reference List'!$C:$C,MATCH($A1835,'Smelter Reference List'!$E:$E,0)))</f>
        <v/>
      </c>
      <c r="D1835" s="161" t="str">
        <f ca="1">IF(ISERROR($S1835),"",OFFSET('Smelter Reference List'!$C$4,$S1835-4,0)&amp;"")</f>
        <v/>
      </c>
      <c r="E1835" s="161" t="str">
        <f ca="1">IF(ISERROR($S1835),"",OFFSET('Smelter Reference List'!$D$4,$S1835-4,0)&amp;"")</f>
        <v/>
      </c>
      <c r="F1835" s="161" t="str">
        <f ca="1">IF(ISERROR($S1835),"",OFFSET('Smelter Reference List'!$E$4,$S1835-4,0))</f>
        <v/>
      </c>
      <c r="G1835" s="161" t="str">
        <f ca="1">IF(C1835=$U$4,"Enter smelter details", IF(ISERROR($S1835),"",OFFSET('Smelter Reference List'!$F$4,$S1835-4,0)))</f>
        <v/>
      </c>
      <c r="H1835" s="247" t="str">
        <f ca="1">IF(ISERROR($S1835),"",OFFSET('Smelter Reference List'!$G$4,$S1835-4,0))</f>
        <v/>
      </c>
      <c r="I1835" s="248" t="str">
        <f ca="1">IF(ISERROR($S1835),"",OFFSET('Smelter Reference List'!$H$4,$S1835-4,0))</f>
        <v/>
      </c>
      <c r="J1835" s="248" t="str">
        <f ca="1">IF(ISERROR($S1835),"",OFFSET('Smelter Reference List'!$I$4,$S1835-4,0))</f>
        <v/>
      </c>
      <c r="K1835" s="245"/>
      <c r="L1835" s="245"/>
      <c r="M1835" s="245"/>
      <c r="N1835" s="245"/>
      <c r="O1835" s="245"/>
      <c r="P1835" s="245"/>
      <c r="Q1835" s="246"/>
      <c r="R1835" s="233"/>
      <c r="S1835" s="234" t="e">
        <f>IF(C1835="",NA(),MATCH($B1835&amp;$C1835,'Smelter Reference List'!$J:$J,0))</f>
        <v>#N/A</v>
      </c>
      <c r="T1835" s="235"/>
      <c r="U1835" s="235">
        <f t="shared" ca="1" si="58"/>
        <v>0</v>
      </c>
      <c r="V1835" s="235"/>
      <c r="W1835" s="235"/>
      <c r="Y1835" s="228" t="str">
        <f t="shared" si="59"/>
        <v/>
      </c>
    </row>
    <row r="1836" spans="1:25" s="228" customFormat="1" ht="20.25">
      <c r="A1836" s="257"/>
      <c r="B1836" s="232" t="str">
        <f>IF(LEN(A1836)=0,"",INDEX('Smelter Reference List'!$A:$A,MATCH($A1836,'Smelter Reference List'!$E:$E,0)))</f>
        <v/>
      </c>
      <c r="C1836" s="297" t="str">
        <f>IF(LEN(A1836)=0,"",INDEX('Smelter Reference List'!$C:$C,MATCH($A1836,'Smelter Reference List'!$E:$E,0)))</f>
        <v/>
      </c>
      <c r="D1836" s="161" t="str">
        <f ca="1">IF(ISERROR($S1836),"",OFFSET('Smelter Reference List'!$C$4,$S1836-4,0)&amp;"")</f>
        <v/>
      </c>
      <c r="E1836" s="161" t="str">
        <f ca="1">IF(ISERROR($S1836),"",OFFSET('Smelter Reference List'!$D$4,$S1836-4,0)&amp;"")</f>
        <v/>
      </c>
      <c r="F1836" s="161" t="str">
        <f ca="1">IF(ISERROR($S1836),"",OFFSET('Smelter Reference List'!$E$4,$S1836-4,0))</f>
        <v/>
      </c>
      <c r="G1836" s="161" t="str">
        <f ca="1">IF(C1836=$U$4,"Enter smelter details", IF(ISERROR($S1836),"",OFFSET('Smelter Reference List'!$F$4,$S1836-4,0)))</f>
        <v/>
      </c>
      <c r="H1836" s="247" t="str">
        <f ca="1">IF(ISERROR($S1836),"",OFFSET('Smelter Reference List'!$G$4,$S1836-4,0))</f>
        <v/>
      </c>
      <c r="I1836" s="248" t="str">
        <f ca="1">IF(ISERROR($S1836),"",OFFSET('Smelter Reference List'!$H$4,$S1836-4,0))</f>
        <v/>
      </c>
      <c r="J1836" s="248" t="str">
        <f ca="1">IF(ISERROR($S1836),"",OFFSET('Smelter Reference List'!$I$4,$S1836-4,0))</f>
        <v/>
      </c>
      <c r="K1836" s="245"/>
      <c r="L1836" s="245"/>
      <c r="M1836" s="245"/>
      <c r="N1836" s="245"/>
      <c r="O1836" s="245"/>
      <c r="P1836" s="245"/>
      <c r="Q1836" s="246"/>
      <c r="R1836" s="233"/>
      <c r="S1836" s="234" t="e">
        <f>IF(C1836="",NA(),MATCH($B1836&amp;$C1836,'Smelter Reference List'!$J:$J,0))</f>
        <v>#N/A</v>
      </c>
      <c r="T1836" s="235"/>
      <c r="U1836" s="235">
        <f t="shared" ca="1" si="58"/>
        <v>0</v>
      </c>
      <c r="V1836" s="235"/>
      <c r="W1836" s="235"/>
      <c r="Y1836" s="228" t="str">
        <f t="shared" si="59"/>
        <v/>
      </c>
    </row>
    <row r="1837" spans="1:25" s="228" customFormat="1" ht="20.25">
      <c r="A1837" s="257"/>
      <c r="B1837" s="232" t="str">
        <f>IF(LEN(A1837)=0,"",INDEX('Smelter Reference List'!$A:$A,MATCH($A1837,'Smelter Reference List'!$E:$E,0)))</f>
        <v/>
      </c>
      <c r="C1837" s="297" t="str">
        <f>IF(LEN(A1837)=0,"",INDEX('Smelter Reference List'!$C:$C,MATCH($A1837,'Smelter Reference List'!$E:$E,0)))</f>
        <v/>
      </c>
      <c r="D1837" s="161" t="str">
        <f ca="1">IF(ISERROR($S1837),"",OFFSET('Smelter Reference List'!$C$4,$S1837-4,0)&amp;"")</f>
        <v/>
      </c>
      <c r="E1837" s="161" t="str">
        <f ca="1">IF(ISERROR($S1837),"",OFFSET('Smelter Reference List'!$D$4,$S1837-4,0)&amp;"")</f>
        <v/>
      </c>
      <c r="F1837" s="161" t="str">
        <f ca="1">IF(ISERROR($S1837),"",OFFSET('Smelter Reference List'!$E$4,$S1837-4,0))</f>
        <v/>
      </c>
      <c r="G1837" s="161" t="str">
        <f ca="1">IF(C1837=$U$4,"Enter smelter details", IF(ISERROR($S1837),"",OFFSET('Smelter Reference List'!$F$4,$S1837-4,0)))</f>
        <v/>
      </c>
      <c r="H1837" s="247" t="str">
        <f ca="1">IF(ISERROR($S1837),"",OFFSET('Smelter Reference List'!$G$4,$S1837-4,0))</f>
        <v/>
      </c>
      <c r="I1837" s="248" t="str">
        <f ca="1">IF(ISERROR($S1837),"",OFFSET('Smelter Reference List'!$H$4,$S1837-4,0))</f>
        <v/>
      </c>
      <c r="J1837" s="248" t="str">
        <f ca="1">IF(ISERROR($S1837),"",OFFSET('Smelter Reference List'!$I$4,$S1837-4,0))</f>
        <v/>
      </c>
      <c r="K1837" s="245"/>
      <c r="L1837" s="245"/>
      <c r="M1837" s="245"/>
      <c r="N1837" s="245"/>
      <c r="O1837" s="245"/>
      <c r="P1837" s="245"/>
      <c r="Q1837" s="246"/>
      <c r="R1837" s="233"/>
      <c r="S1837" s="234" t="e">
        <f>IF(C1837="",NA(),MATCH($B1837&amp;$C1837,'Smelter Reference List'!$J:$J,0))</f>
        <v>#N/A</v>
      </c>
      <c r="T1837" s="235"/>
      <c r="U1837" s="235">
        <f t="shared" ca="1" si="58"/>
        <v>0</v>
      </c>
      <c r="V1837" s="235"/>
      <c r="W1837" s="235"/>
      <c r="Y1837" s="228" t="str">
        <f t="shared" si="59"/>
        <v/>
      </c>
    </row>
    <row r="1838" spans="1:25" s="228" customFormat="1" ht="20.25">
      <c r="A1838" s="257"/>
      <c r="B1838" s="232" t="str">
        <f>IF(LEN(A1838)=0,"",INDEX('Smelter Reference List'!$A:$A,MATCH($A1838,'Smelter Reference List'!$E:$E,0)))</f>
        <v/>
      </c>
      <c r="C1838" s="297" t="str">
        <f>IF(LEN(A1838)=0,"",INDEX('Smelter Reference List'!$C:$C,MATCH($A1838,'Smelter Reference List'!$E:$E,0)))</f>
        <v/>
      </c>
      <c r="D1838" s="161" t="str">
        <f ca="1">IF(ISERROR($S1838),"",OFFSET('Smelter Reference List'!$C$4,$S1838-4,0)&amp;"")</f>
        <v/>
      </c>
      <c r="E1838" s="161" t="str">
        <f ca="1">IF(ISERROR($S1838),"",OFFSET('Smelter Reference List'!$D$4,$S1838-4,0)&amp;"")</f>
        <v/>
      </c>
      <c r="F1838" s="161" t="str">
        <f ca="1">IF(ISERROR($S1838),"",OFFSET('Smelter Reference List'!$E$4,$S1838-4,0))</f>
        <v/>
      </c>
      <c r="G1838" s="161" t="str">
        <f ca="1">IF(C1838=$U$4,"Enter smelter details", IF(ISERROR($S1838),"",OFFSET('Smelter Reference List'!$F$4,$S1838-4,0)))</f>
        <v/>
      </c>
      <c r="H1838" s="247" t="str">
        <f ca="1">IF(ISERROR($S1838),"",OFFSET('Smelter Reference List'!$G$4,$S1838-4,0))</f>
        <v/>
      </c>
      <c r="I1838" s="248" t="str">
        <f ca="1">IF(ISERROR($S1838),"",OFFSET('Smelter Reference List'!$H$4,$S1838-4,0))</f>
        <v/>
      </c>
      <c r="J1838" s="248" t="str">
        <f ca="1">IF(ISERROR($S1838),"",OFFSET('Smelter Reference List'!$I$4,$S1838-4,0))</f>
        <v/>
      </c>
      <c r="K1838" s="245"/>
      <c r="L1838" s="245"/>
      <c r="M1838" s="245"/>
      <c r="N1838" s="245"/>
      <c r="O1838" s="245"/>
      <c r="P1838" s="245"/>
      <c r="Q1838" s="246"/>
      <c r="R1838" s="233"/>
      <c r="S1838" s="234" t="e">
        <f>IF(C1838="",NA(),MATCH($B1838&amp;$C1838,'Smelter Reference List'!$J:$J,0))</f>
        <v>#N/A</v>
      </c>
      <c r="T1838" s="235"/>
      <c r="U1838" s="235">
        <f t="shared" ca="1" si="58"/>
        <v>0</v>
      </c>
      <c r="V1838" s="235"/>
      <c r="W1838" s="235"/>
      <c r="Y1838" s="228" t="str">
        <f t="shared" si="59"/>
        <v/>
      </c>
    </row>
    <row r="1839" spans="1:25" s="228" customFormat="1" ht="20.25">
      <c r="A1839" s="257"/>
      <c r="B1839" s="232" t="str">
        <f>IF(LEN(A1839)=0,"",INDEX('Smelter Reference List'!$A:$A,MATCH($A1839,'Smelter Reference List'!$E:$E,0)))</f>
        <v/>
      </c>
      <c r="C1839" s="297" t="str">
        <f>IF(LEN(A1839)=0,"",INDEX('Smelter Reference List'!$C:$C,MATCH($A1839,'Smelter Reference List'!$E:$E,0)))</f>
        <v/>
      </c>
      <c r="D1839" s="161" t="str">
        <f ca="1">IF(ISERROR($S1839),"",OFFSET('Smelter Reference List'!$C$4,$S1839-4,0)&amp;"")</f>
        <v/>
      </c>
      <c r="E1839" s="161" t="str">
        <f ca="1">IF(ISERROR($S1839),"",OFFSET('Smelter Reference List'!$D$4,$S1839-4,0)&amp;"")</f>
        <v/>
      </c>
      <c r="F1839" s="161" t="str">
        <f ca="1">IF(ISERROR($S1839),"",OFFSET('Smelter Reference List'!$E$4,$S1839-4,0))</f>
        <v/>
      </c>
      <c r="G1839" s="161" t="str">
        <f ca="1">IF(C1839=$U$4,"Enter smelter details", IF(ISERROR($S1839),"",OFFSET('Smelter Reference List'!$F$4,$S1839-4,0)))</f>
        <v/>
      </c>
      <c r="H1839" s="247" t="str">
        <f ca="1">IF(ISERROR($S1839),"",OFFSET('Smelter Reference List'!$G$4,$S1839-4,0))</f>
        <v/>
      </c>
      <c r="I1839" s="248" t="str">
        <f ca="1">IF(ISERROR($S1839),"",OFFSET('Smelter Reference List'!$H$4,$S1839-4,0))</f>
        <v/>
      </c>
      <c r="J1839" s="248" t="str">
        <f ca="1">IF(ISERROR($S1839),"",OFFSET('Smelter Reference List'!$I$4,$S1839-4,0))</f>
        <v/>
      </c>
      <c r="K1839" s="245"/>
      <c r="L1839" s="245"/>
      <c r="M1839" s="245"/>
      <c r="N1839" s="245"/>
      <c r="O1839" s="245"/>
      <c r="P1839" s="245"/>
      <c r="Q1839" s="246"/>
      <c r="R1839" s="233"/>
      <c r="S1839" s="234" t="e">
        <f>IF(C1839="",NA(),MATCH($B1839&amp;$C1839,'Smelter Reference List'!$J:$J,0))</f>
        <v>#N/A</v>
      </c>
      <c r="T1839" s="235"/>
      <c r="U1839" s="235">
        <f t="shared" ca="1" si="58"/>
        <v>0</v>
      </c>
      <c r="V1839" s="235"/>
      <c r="W1839" s="235"/>
      <c r="Y1839" s="228" t="str">
        <f t="shared" si="59"/>
        <v/>
      </c>
    </row>
    <row r="1840" spans="1:25" s="228" customFormat="1" ht="20.25">
      <c r="A1840" s="257"/>
      <c r="B1840" s="232" t="str">
        <f>IF(LEN(A1840)=0,"",INDEX('Smelter Reference List'!$A:$A,MATCH($A1840,'Smelter Reference List'!$E:$E,0)))</f>
        <v/>
      </c>
      <c r="C1840" s="297" t="str">
        <f>IF(LEN(A1840)=0,"",INDEX('Smelter Reference List'!$C:$C,MATCH($A1840,'Smelter Reference List'!$E:$E,0)))</f>
        <v/>
      </c>
      <c r="D1840" s="161" t="str">
        <f ca="1">IF(ISERROR($S1840),"",OFFSET('Smelter Reference List'!$C$4,$S1840-4,0)&amp;"")</f>
        <v/>
      </c>
      <c r="E1840" s="161" t="str">
        <f ca="1">IF(ISERROR($S1840),"",OFFSET('Smelter Reference List'!$D$4,$S1840-4,0)&amp;"")</f>
        <v/>
      </c>
      <c r="F1840" s="161" t="str">
        <f ca="1">IF(ISERROR($S1840),"",OFFSET('Smelter Reference List'!$E$4,$S1840-4,0))</f>
        <v/>
      </c>
      <c r="G1840" s="161" t="str">
        <f ca="1">IF(C1840=$U$4,"Enter smelter details", IF(ISERROR($S1840),"",OFFSET('Smelter Reference List'!$F$4,$S1840-4,0)))</f>
        <v/>
      </c>
      <c r="H1840" s="247" t="str">
        <f ca="1">IF(ISERROR($S1840),"",OFFSET('Smelter Reference List'!$G$4,$S1840-4,0))</f>
        <v/>
      </c>
      <c r="I1840" s="248" t="str">
        <f ca="1">IF(ISERROR($S1840),"",OFFSET('Smelter Reference List'!$H$4,$S1840-4,0))</f>
        <v/>
      </c>
      <c r="J1840" s="248" t="str">
        <f ca="1">IF(ISERROR($S1840),"",OFFSET('Smelter Reference List'!$I$4,$S1840-4,0))</f>
        <v/>
      </c>
      <c r="K1840" s="245"/>
      <c r="L1840" s="245"/>
      <c r="M1840" s="245"/>
      <c r="N1840" s="245"/>
      <c r="O1840" s="245"/>
      <c r="P1840" s="245"/>
      <c r="Q1840" s="246"/>
      <c r="R1840" s="233"/>
      <c r="S1840" s="234" t="e">
        <f>IF(C1840="",NA(),MATCH($B1840&amp;$C1840,'Smelter Reference List'!$J:$J,0))</f>
        <v>#N/A</v>
      </c>
      <c r="T1840" s="235"/>
      <c r="U1840" s="235">
        <f t="shared" ca="1" si="58"/>
        <v>0</v>
      </c>
      <c r="V1840" s="235"/>
      <c r="W1840" s="235"/>
      <c r="Y1840" s="228" t="str">
        <f t="shared" si="59"/>
        <v/>
      </c>
    </row>
    <row r="1841" spans="1:25" s="228" customFormat="1" ht="20.25">
      <c r="A1841" s="257"/>
      <c r="B1841" s="232" t="str">
        <f>IF(LEN(A1841)=0,"",INDEX('Smelter Reference List'!$A:$A,MATCH($A1841,'Smelter Reference List'!$E:$E,0)))</f>
        <v/>
      </c>
      <c r="C1841" s="297" t="str">
        <f>IF(LEN(A1841)=0,"",INDEX('Smelter Reference List'!$C:$C,MATCH($A1841,'Smelter Reference List'!$E:$E,0)))</f>
        <v/>
      </c>
      <c r="D1841" s="161" t="str">
        <f ca="1">IF(ISERROR($S1841),"",OFFSET('Smelter Reference List'!$C$4,$S1841-4,0)&amp;"")</f>
        <v/>
      </c>
      <c r="E1841" s="161" t="str">
        <f ca="1">IF(ISERROR($S1841),"",OFFSET('Smelter Reference List'!$D$4,$S1841-4,0)&amp;"")</f>
        <v/>
      </c>
      <c r="F1841" s="161" t="str">
        <f ca="1">IF(ISERROR($S1841),"",OFFSET('Smelter Reference List'!$E$4,$S1841-4,0))</f>
        <v/>
      </c>
      <c r="G1841" s="161" t="str">
        <f ca="1">IF(C1841=$U$4,"Enter smelter details", IF(ISERROR($S1841),"",OFFSET('Smelter Reference List'!$F$4,$S1841-4,0)))</f>
        <v/>
      </c>
      <c r="H1841" s="247" t="str">
        <f ca="1">IF(ISERROR($S1841),"",OFFSET('Smelter Reference List'!$G$4,$S1841-4,0))</f>
        <v/>
      </c>
      <c r="I1841" s="248" t="str">
        <f ca="1">IF(ISERROR($S1841),"",OFFSET('Smelter Reference List'!$H$4,$S1841-4,0))</f>
        <v/>
      </c>
      <c r="J1841" s="248" t="str">
        <f ca="1">IF(ISERROR($S1841),"",OFFSET('Smelter Reference List'!$I$4,$S1841-4,0))</f>
        <v/>
      </c>
      <c r="K1841" s="245"/>
      <c r="L1841" s="245"/>
      <c r="M1841" s="245"/>
      <c r="N1841" s="245"/>
      <c r="O1841" s="245"/>
      <c r="P1841" s="245"/>
      <c r="Q1841" s="246"/>
      <c r="R1841" s="233"/>
      <c r="S1841" s="234" t="e">
        <f>IF(C1841="",NA(),MATCH($B1841&amp;$C1841,'Smelter Reference List'!$J:$J,0))</f>
        <v>#N/A</v>
      </c>
      <c r="T1841" s="235"/>
      <c r="U1841" s="235">
        <f t="shared" ca="1" si="58"/>
        <v>0</v>
      </c>
      <c r="V1841" s="235"/>
      <c r="W1841" s="235"/>
      <c r="Y1841" s="228" t="str">
        <f t="shared" si="59"/>
        <v/>
      </c>
    </row>
    <row r="1842" spans="1:25" s="228" customFormat="1" ht="20.25">
      <c r="A1842" s="257"/>
      <c r="B1842" s="232" t="str">
        <f>IF(LEN(A1842)=0,"",INDEX('Smelter Reference List'!$A:$A,MATCH($A1842,'Smelter Reference List'!$E:$E,0)))</f>
        <v/>
      </c>
      <c r="C1842" s="297" t="str">
        <f>IF(LEN(A1842)=0,"",INDEX('Smelter Reference List'!$C:$C,MATCH($A1842,'Smelter Reference List'!$E:$E,0)))</f>
        <v/>
      </c>
      <c r="D1842" s="161" t="str">
        <f ca="1">IF(ISERROR($S1842),"",OFFSET('Smelter Reference List'!$C$4,$S1842-4,0)&amp;"")</f>
        <v/>
      </c>
      <c r="E1842" s="161" t="str">
        <f ca="1">IF(ISERROR($S1842),"",OFFSET('Smelter Reference List'!$D$4,$S1842-4,0)&amp;"")</f>
        <v/>
      </c>
      <c r="F1842" s="161" t="str">
        <f ca="1">IF(ISERROR($S1842),"",OFFSET('Smelter Reference List'!$E$4,$S1842-4,0))</f>
        <v/>
      </c>
      <c r="G1842" s="161" t="str">
        <f ca="1">IF(C1842=$U$4,"Enter smelter details", IF(ISERROR($S1842),"",OFFSET('Smelter Reference List'!$F$4,$S1842-4,0)))</f>
        <v/>
      </c>
      <c r="H1842" s="247" t="str">
        <f ca="1">IF(ISERROR($S1842),"",OFFSET('Smelter Reference List'!$G$4,$S1842-4,0))</f>
        <v/>
      </c>
      <c r="I1842" s="248" t="str">
        <f ca="1">IF(ISERROR($S1842),"",OFFSET('Smelter Reference List'!$H$4,$S1842-4,0))</f>
        <v/>
      </c>
      <c r="J1842" s="248" t="str">
        <f ca="1">IF(ISERROR($S1842),"",OFFSET('Smelter Reference List'!$I$4,$S1842-4,0))</f>
        <v/>
      </c>
      <c r="K1842" s="245"/>
      <c r="L1842" s="245"/>
      <c r="M1842" s="245"/>
      <c r="N1842" s="245"/>
      <c r="O1842" s="245"/>
      <c r="P1842" s="245"/>
      <c r="Q1842" s="246"/>
      <c r="R1842" s="233"/>
      <c r="S1842" s="234" t="e">
        <f>IF(C1842="",NA(),MATCH($B1842&amp;$C1842,'Smelter Reference List'!$J:$J,0))</f>
        <v>#N/A</v>
      </c>
      <c r="T1842" s="235"/>
      <c r="U1842" s="235">
        <f t="shared" ca="1" si="58"/>
        <v>0</v>
      </c>
      <c r="V1842" s="235"/>
      <c r="W1842" s="235"/>
      <c r="Y1842" s="228" t="str">
        <f t="shared" si="59"/>
        <v/>
      </c>
    </row>
    <row r="1843" spans="1:25" s="228" customFormat="1" ht="20.25">
      <c r="A1843" s="257"/>
      <c r="B1843" s="232" t="str">
        <f>IF(LEN(A1843)=0,"",INDEX('Smelter Reference List'!$A:$A,MATCH($A1843,'Smelter Reference List'!$E:$E,0)))</f>
        <v/>
      </c>
      <c r="C1843" s="297" t="str">
        <f>IF(LEN(A1843)=0,"",INDEX('Smelter Reference List'!$C:$C,MATCH($A1843,'Smelter Reference List'!$E:$E,0)))</f>
        <v/>
      </c>
      <c r="D1843" s="161" t="str">
        <f ca="1">IF(ISERROR($S1843),"",OFFSET('Smelter Reference List'!$C$4,$S1843-4,0)&amp;"")</f>
        <v/>
      </c>
      <c r="E1843" s="161" t="str">
        <f ca="1">IF(ISERROR($S1843),"",OFFSET('Smelter Reference List'!$D$4,$S1843-4,0)&amp;"")</f>
        <v/>
      </c>
      <c r="F1843" s="161" t="str">
        <f ca="1">IF(ISERROR($S1843),"",OFFSET('Smelter Reference List'!$E$4,$S1843-4,0))</f>
        <v/>
      </c>
      <c r="G1843" s="161" t="str">
        <f ca="1">IF(C1843=$U$4,"Enter smelter details", IF(ISERROR($S1843),"",OFFSET('Smelter Reference List'!$F$4,$S1843-4,0)))</f>
        <v/>
      </c>
      <c r="H1843" s="247" t="str">
        <f ca="1">IF(ISERROR($S1843),"",OFFSET('Smelter Reference List'!$G$4,$S1843-4,0))</f>
        <v/>
      </c>
      <c r="I1843" s="248" t="str">
        <f ca="1">IF(ISERROR($S1843),"",OFFSET('Smelter Reference List'!$H$4,$S1843-4,0))</f>
        <v/>
      </c>
      <c r="J1843" s="248" t="str">
        <f ca="1">IF(ISERROR($S1843),"",OFFSET('Smelter Reference List'!$I$4,$S1843-4,0))</f>
        <v/>
      </c>
      <c r="K1843" s="245"/>
      <c r="L1843" s="245"/>
      <c r="M1843" s="245"/>
      <c r="N1843" s="245"/>
      <c r="O1843" s="245"/>
      <c r="P1843" s="245"/>
      <c r="Q1843" s="246"/>
      <c r="R1843" s="233"/>
      <c r="S1843" s="234" t="e">
        <f>IF(C1843="",NA(),MATCH($B1843&amp;$C1843,'Smelter Reference List'!$J:$J,0))</f>
        <v>#N/A</v>
      </c>
      <c r="T1843" s="235"/>
      <c r="U1843" s="235">
        <f t="shared" ca="1" si="58"/>
        <v>0</v>
      </c>
      <c r="V1843" s="235"/>
      <c r="W1843" s="235"/>
      <c r="Y1843" s="228" t="str">
        <f t="shared" si="59"/>
        <v/>
      </c>
    </row>
    <row r="1844" spans="1:25" s="228" customFormat="1" ht="20.25">
      <c r="A1844" s="257"/>
      <c r="B1844" s="232" t="str">
        <f>IF(LEN(A1844)=0,"",INDEX('Smelter Reference List'!$A:$A,MATCH($A1844,'Smelter Reference List'!$E:$E,0)))</f>
        <v/>
      </c>
      <c r="C1844" s="297" t="str">
        <f>IF(LEN(A1844)=0,"",INDEX('Smelter Reference List'!$C:$C,MATCH($A1844,'Smelter Reference List'!$E:$E,0)))</f>
        <v/>
      </c>
      <c r="D1844" s="161" t="str">
        <f ca="1">IF(ISERROR($S1844),"",OFFSET('Smelter Reference List'!$C$4,$S1844-4,0)&amp;"")</f>
        <v/>
      </c>
      <c r="E1844" s="161" t="str">
        <f ca="1">IF(ISERROR($S1844),"",OFFSET('Smelter Reference List'!$D$4,$S1844-4,0)&amp;"")</f>
        <v/>
      </c>
      <c r="F1844" s="161" t="str">
        <f ca="1">IF(ISERROR($S1844),"",OFFSET('Smelter Reference List'!$E$4,$S1844-4,0))</f>
        <v/>
      </c>
      <c r="G1844" s="161" t="str">
        <f ca="1">IF(C1844=$U$4,"Enter smelter details", IF(ISERROR($S1844),"",OFFSET('Smelter Reference List'!$F$4,$S1844-4,0)))</f>
        <v/>
      </c>
      <c r="H1844" s="247" t="str">
        <f ca="1">IF(ISERROR($S1844),"",OFFSET('Smelter Reference List'!$G$4,$S1844-4,0))</f>
        <v/>
      </c>
      <c r="I1844" s="248" t="str">
        <f ca="1">IF(ISERROR($S1844),"",OFFSET('Smelter Reference List'!$H$4,$S1844-4,0))</f>
        <v/>
      </c>
      <c r="J1844" s="248" t="str">
        <f ca="1">IF(ISERROR($S1844),"",OFFSET('Smelter Reference List'!$I$4,$S1844-4,0))</f>
        <v/>
      </c>
      <c r="K1844" s="245"/>
      <c r="L1844" s="245"/>
      <c r="M1844" s="245"/>
      <c r="N1844" s="245"/>
      <c r="O1844" s="245"/>
      <c r="P1844" s="245"/>
      <c r="Q1844" s="246"/>
      <c r="R1844" s="233"/>
      <c r="S1844" s="234" t="e">
        <f>IF(C1844="",NA(),MATCH($B1844&amp;$C1844,'Smelter Reference List'!$J:$J,0))</f>
        <v>#N/A</v>
      </c>
      <c r="T1844" s="235"/>
      <c r="U1844" s="235">
        <f t="shared" ca="1" si="58"/>
        <v>0</v>
      </c>
      <c r="V1844" s="235"/>
      <c r="W1844" s="235"/>
      <c r="Y1844" s="228" t="str">
        <f t="shared" si="59"/>
        <v/>
      </c>
    </row>
    <row r="1845" spans="1:25" s="228" customFormat="1" ht="20.25">
      <c r="A1845" s="257"/>
      <c r="B1845" s="232" t="str">
        <f>IF(LEN(A1845)=0,"",INDEX('Smelter Reference List'!$A:$A,MATCH($A1845,'Smelter Reference List'!$E:$E,0)))</f>
        <v/>
      </c>
      <c r="C1845" s="297" t="str">
        <f>IF(LEN(A1845)=0,"",INDEX('Smelter Reference List'!$C:$C,MATCH($A1845,'Smelter Reference List'!$E:$E,0)))</f>
        <v/>
      </c>
      <c r="D1845" s="161" t="str">
        <f ca="1">IF(ISERROR($S1845),"",OFFSET('Smelter Reference List'!$C$4,$S1845-4,0)&amp;"")</f>
        <v/>
      </c>
      <c r="E1845" s="161" t="str">
        <f ca="1">IF(ISERROR($S1845),"",OFFSET('Smelter Reference List'!$D$4,$S1845-4,0)&amp;"")</f>
        <v/>
      </c>
      <c r="F1845" s="161" t="str">
        <f ca="1">IF(ISERROR($S1845),"",OFFSET('Smelter Reference List'!$E$4,$S1845-4,0))</f>
        <v/>
      </c>
      <c r="G1845" s="161" t="str">
        <f ca="1">IF(C1845=$U$4,"Enter smelter details", IF(ISERROR($S1845),"",OFFSET('Smelter Reference List'!$F$4,$S1845-4,0)))</f>
        <v/>
      </c>
      <c r="H1845" s="247" t="str">
        <f ca="1">IF(ISERROR($S1845),"",OFFSET('Smelter Reference List'!$G$4,$S1845-4,0))</f>
        <v/>
      </c>
      <c r="I1845" s="248" t="str">
        <f ca="1">IF(ISERROR($S1845),"",OFFSET('Smelter Reference List'!$H$4,$S1845-4,0))</f>
        <v/>
      </c>
      <c r="J1845" s="248" t="str">
        <f ca="1">IF(ISERROR($S1845),"",OFFSET('Smelter Reference List'!$I$4,$S1845-4,0))</f>
        <v/>
      </c>
      <c r="K1845" s="245"/>
      <c r="L1845" s="245"/>
      <c r="M1845" s="245"/>
      <c r="N1845" s="245"/>
      <c r="O1845" s="245"/>
      <c r="P1845" s="245"/>
      <c r="Q1845" s="246"/>
      <c r="R1845" s="233"/>
      <c r="S1845" s="234" t="e">
        <f>IF(C1845="",NA(),MATCH($B1845&amp;$C1845,'Smelter Reference List'!$J:$J,0))</f>
        <v>#N/A</v>
      </c>
      <c r="T1845" s="235"/>
      <c r="U1845" s="235">
        <f t="shared" ca="1" si="58"/>
        <v>0</v>
      </c>
      <c r="V1845" s="235"/>
      <c r="W1845" s="235"/>
      <c r="Y1845" s="228" t="str">
        <f t="shared" si="59"/>
        <v/>
      </c>
    </row>
    <row r="1846" spans="1:25" s="228" customFormat="1" ht="20.25">
      <c r="A1846" s="257"/>
      <c r="B1846" s="232" t="str">
        <f>IF(LEN(A1846)=0,"",INDEX('Smelter Reference List'!$A:$A,MATCH($A1846,'Smelter Reference List'!$E:$E,0)))</f>
        <v/>
      </c>
      <c r="C1846" s="297" t="str">
        <f>IF(LEN(A1846)=0,"",INDEX('Smelter Reference List'!$C:$C,MATCH($A1846,'Smelter Reference List'!$E:$E,0)))</f>
        <v/>
      </c>
      <c r="D1846" s="161" t="str">
        <f ca="1">IF(ISERROR($S1846),"",OFFSET('Smelter Reference List'!$C$4,$S1846-4,0)&amp;"")</f>
        <v/>
      </c>
      <c r="E1846" s="161" t="str">
        <f ca="1">IF(ISERROR($S1846),"",OFFSET('Smelter Reference List'!$D$4,$S1846-4,0)&amp;"")</f>
        <v/>
      </c>
      <c r="F1846" s="161" t="str">
        <f ca="1">IF(ISERROR($S1846),"",OFFSET('Smelter Reference List'!$E$4,$S1846-4,0))</f>
        <v/>
      </c>
      <c r="G1846" s="161" t="str">
        <f ca="1">IF(C1846=$U$4,"Enter smelter details", IF(ISERROR($S1846),"",OFFSET('Smelter Reference List'!$F$4,$S1846-4,0)))</f>
        <v/>
      </c>
      <c r="H1846" s="247" t="str">
        <f ca="1">IF(ISERROR($S1846),"",OFFSET('Smelter Reference List'!$G$4,$S1846-4,0))</f>
        <v/>
      </c>
      <c r="I1846" s="248" t="str">
        <f ca="1">IF(ISERROR($S1846),"",OFFSET('Smelter Reference List'!$H$4,$S1846-4,0))</f>
        <v/>
      </c>
      <c r="J1846" s="248" t="str">
        <f ca="1">IF(ISERROR($S1846),"",OFFSET('Smelter Reference List'!$I$4,$S1846-4,0))</f>
        <v/>
      </c>
      <c r="K1846" s="245"/>
      <c r="L1846" s="245"/>
      <c r="M1846" s="245"/>
      <c r="N1846" s="245"/>
      <c r="O1846" s="245"/>
      <c r="P1846" s="245"/>
      <c r="Q1846" s="246"/>
      <c r="R1846" s="233"/>
      <c r="S1846" s="234" t="e">
        <f>IF(C1846="",NA(),MATCH($B1846&amp;$C1846,'Smelter Reference List'!$J:$J,0))</f>
        <v>#N/A</v>
      </c>
      <c r="T1846" s="235"/>
      <c r="U1846" s="235">
        <f t="shared" ca="1" si="58"/>
        <v>0</v>
      </c>
      <c r="V1846" s="235"/>
      <c r="W1846" s="235"/>
      <c r="Y1846" s="228" t="str">
        <f t="shared" si="59"/>
        <v/>
      </c>
    </row>
    <row r="1847" spans="1:25" s="228" customFormat="1" ht="20.25">
      <c r="A1847" s="257"/>
      <c r="B1847" s="232" t="str">
        <f>IF(LEN(A1847)=0,"",INDEX('Smelter Reference List'!$A:$A,MATCH($A1847,'Smelter Reference List'!$E:$E,0)))</f>
        <v/>
      </c>
      <c r="C1847" s="297" t="str">
        <f>IF(LEN(A1847)=0,"",INDEX('Smelter Reference List'!$C:$C,MATCH($A1847,'Smelter Reference List'!$E:$E,0)))</f>
        <v/>
      </c>
      <c r="D1847" s="161" t="str">
        <f ca="1">IF(ISERROR($S1847),"",OFFSET('Smelter Reference List'!$C$4,$S1847-4,0)&amp;"")</f>
        <v/>
      </c>
      <c r="E1847" s="161" t="str">
        <f ca="1">IF(ISERROR($S1847),"",OFFSET('Smelter Reference List'!$D$4,$S1847-4,0)&amp;"")</f>
        <v/>
      </c>
      <c r="F1847" s="161" t="str">
        <f ca="1">IF(ISERROR($S1847),"",OFFSET('Smelter Reference List'!$E$4,$S1847-4,0))</f>
        <v/>
      </c>
      <c r="G1847" s="161" t="str">
        <f ca="1">IF(C1847=$U$4,"Enter smelter details", IF(ISERROR($S1847),"",OFFSET('Smelter Reference List'!$F$4,$S1847-4,0)))</f>
        <v/>
      </c>
      <c r="H1847" s="247" t="str">
        <f ca="1">IF(ISERROR($S1847),"",OFFSET('Smelter Reference List'!$G$4,$S1847-4,0))</f>
        <v/>
      </c>
      <c r="I1847" s="248" t="str">
        <f ca="1">IF(ISERROR($S1847),"",OFFSET('Smelter Reference List'!$H$4,$S1847-4,0))</f>
        <v/>
      </c>
      <c r="J1847" s="248" t="str">
        <f ca="1">IF(ISERROR($S1847),"",OFFSET('Smelter Reference List'!$I$4,$S1847-4,0))</f>
        <v/>
      </c>
      <c r="K1847" s="245"/>
      <c r="L1847" s="245"/>
      <c r="M1847" s="245"/>
      <c r="N1847" s="245"/>
      <c r="O1847" s="245"/>
      <c r="P1847" s="245"/>
      <c r="Q1847" s="246"/>
      <c r="R1847" s="233"/>
      <c r="S1847" s="234" t="e">
        <f>IF(C1847="",NA(),MATCH($B1847&amp;$C1847,'Smelter Reference List'!$J:$J,0))</f>
        <v>#N/A</v>
      </c>
      <c r="T1847" s="235"/>
      <c r="U1847" s="235">
        <f t="shared" ca="1" si="58"/>
        <v>0</v>
      </c>
      <c r="V1847" s="235"/>
      <c r="W1847" s="235"/>
      <c r="Y1847" s="228" t="str">
        <f t="shared" si="59"/>
        <v/>
      </c>
    </row>
    <row r="1848" spans="1:25" s="228" customFormat="1" ht="20.25">
      <c r="A1848" s="257"/>
      <c r="B1848" s="232" t="str">
        <f>IF(LEN(A1848)=0,"",INDEX('Smelter Reference List'!$A:$A,MATCH($A1848,'Smelter Reference List'!$E:$E,0)))</f>
        <v/>
      </c>
      <c r="C1848" s="297" t="str">
        <f>IF(LEN(A1848)=0,"",INDEX('Smelter Reference List'!$C:$C,MATCH($A1848,'Smelter Reference List'!$E:$E,0)))</f>
        <v/>
      </c>
      <c r="D1848" s="161" t="str">
        <f ca="1">IF(ISERROR($S1848),"",OFFSET('Smelter Reference List'!$C$4,$S1848-4,0)&amp;"")</f>
        <v/>
      </c>
      <c r="E1848" s="161" t="str">
        <f ca="1">IF(ISERROR($S1848),"",OFFSET('Smelter Reference List'!$D$4,$S1848-4,0)&amp;"")</f>
        <v/>
      </c>
      <c r="F1848" s="161" t="str">
        <f ca="1">IF(ISERROR($S1848),"",OFFSET('Smelter Reference List'!$E$4,$S1848-4,0))</f>
        <v/>
      </c>
      <c r="G1848" s="161" t="str">
        <f ca="1">IF(C1848=$U$4,"Enter smelter details", IF(ISERROR($S1848),"",OFFSET('Smelter Reference List'!$F$4,$S1848-4,0)))</f>
        <v/>
      </c>
      <c r="H1848" s="247" t="str">
        <f ca="1">IF(ISERROR($S1848),"",OFFSET('Smelter Reference List'!$G$4,$S1848-4,0))</f>
        <v/>
      </c>
      <c r="I1848" s="248" t="str">
        <f ca="1">IF(ISERROR($S1848),"",OFFSET('Smelter Reference List'!$H$4,$S1848-4,0))</f>
        <v/>
      </c>
      <c r="J1848" s="248" t="str">
        <f ca="1">IF(ISERROR($S1848),"",OFFSET('Smelter Reference List'!$I$4,$S1848-4,0))</f>
        <v/>
      </c>
      <c r="K1848" s="245"/>
      <c r="L1848" s="245"/>
      <c r="M1848" s="245"/>
      <c r="N1848" s="245"/>
      <c r="O1848" s="245"/>
      <c r="P1848" s="245"/>
      <c r="Q1848" s="246"/>
      <c r="R1848" s="233"/>
      <c r="S1848" s="234" t="e">
        <f>IF(C1848="",NA(),MATCH($B1848&amp;$C1848,'Smelter Reference List'!$J:$J,0))</f>
        <v>#N/A</v>
      </c>
      <c r="T1848" s="235"/>
      <c r="U1848" s="235">
        <f t="shared" ca="1" si="58"/>
        <v>0</v>
      </c>
      <c r="V1848" s="235"/>
      <c r="W1848" s="235"/>
      <c r="Y1848" s="228" t="str">
        <f t="shared" si="59"/>
        <v/>
      </c>
    </row>
    <row r="1849" spans="1:25" s="228" customFormat="1" ht="20.25">
      <c r="A1849" s="257"/>
      <c r="B1849" s="232" t="str">
        <f>IF(LEN(A1849)=0,"",INDEX('Smelter Reference List'!$A:$A,MATCH($A1849,'Smelter Reference List'!$E:$E,0)))</f>
        <v/>
      </c>
      <c r="C1849" s="297" t="str">
        <f>IF(LEN(A1849)=0,"",INDEX('Smelter Reference List'!$C:$C,MATCH($A1849,'Smelter Reference List'!$E:$E,0)))</f>
        <v/>
      </c>
      <c r="D1849" s="161" t="str">
        <f ca="1">IF(ISERROR($S1849),"",OFFSET('Smelter Reference List'!$C$4,$S1849-4,0)&amp;"")</f>
        <v/>
      </c>
      <c r="E1849" s="161" t="str">
        <f ca="1">IF(ISERROR($S1849),"",OFFSET('Smelter Reference List'!$D$4,$S1849-4,0)&amp;"")</f>
        <v/>
      </c>
      <c r="F1849" s="161" t="str">
        <f ca="1">IF(ISERROR($S1849),"",OFFSET('Smelter Reference List'!$E$4,$S1849-4,0))</f>
        <v/>
      </c>
      <c r="G1849" s="161" t="str">
        <f ca="1">IF(C1849=$U$4,"Enter smelter details", IF(ISERROR($S1849),"",OFFSET('Smelter Reference List'!$F$4,$S1849-4,0)))</f>
        <v/>
      </c>
      <c r="H1849" s="247" t="str">
        <f ca="1">IF(ISERROR($S1849),"",OFFSET('Smelter Reference List'!$G$4,$S1849-4,0))</f>
        <v/>
      </c>
      <c r="I1849" s="248" t="str">
        <f ca="1">IF(ISERROR($S1849),"",OFFSET('Smelter Reference List'!$H$4,$S1849-4,0))</f>
        <v/>
      </c>
      <c r="J1849" s="248" t="str">
        <f ca="1">IF(ISERROR($S1849),"",OFFSET('Smelter Reference List'!$I$4,$S1849-4,0))</f>
        <v/>
      </c>
      <c r="K1849" s="245"/>
      <c r="L1849" s="245"/>
      <c r="M1849" s="245"/>
      <c r="N1849" s="245"/>
      <c r="O1849" s="245"/>
      <c r="P1849" s="245"/>
      <c r="Q1849" s="246"/>
      <c r="R1849" s="233"/>
      <c r="S1849" s="234" t="e">
        <f>IF(C1849="",NA(),MATCH($B1849&amp;$C1849,'Smelter Reference List'!$J:$J,0))</f>
        <v>#N/A</v>
      </c>
      <c r="T1849" s="235"/>
      <c r="U1849" s="235">
        <f t="shared" ca="1" si="58"/>
        <v>0</v>
      </c>
      <c r="V1849" s="235"/>
      <c r="W1849" s="235"/>
      <c r="Y1849" s="228" t="str">
        <f t="shared" si="59"/>
        <v/>
      </c>
    </row>
    <row r="1850" spans="1:25" s="228" customFormat="1" ht="20.25">
      <c r="A1850" s="257"/>
      <c r="B1850" s="232" t="str">
        <f>IF(LEN(A1850)=0,"",INDEX('Smelter Reference List'!$A:$A,MATCH($A1850,'Smelter Reference List'!$E:$E,0)))</f>
        <v/>
      </c>
      <c r="C1850" s="297" t="str">
        <f>IF(LEN(A1850)=0,"",INDEX('Smelter Reference List'!$C:$C,MATCH($A1850,'Smelter Reference List'!$E:$E,0)))</f>
        <v/>
      </c>
      <c r="D1850" s="161" t="str">
        <f ca="1">IF(ISERROR($S1850),"",OFFSET('Smelter Reference List'!$C$4,$S1850-4,0)&amp;"")</f>
        <v/>
      </c>
      <c r="E1850" s="161" t="str">
        <f ca="1">IF(ISERROR($S1850),"",OFFSET('Smelter Reference List'!$D$4,$S1850-4,0)&amp;"")</f>
        <v/>
      </c>
      <c r="F1850" s="161" t="str">
        <f ca="1">IF(ISERROR($S1850),"",OFFSET('Smelter Reference List'!$E$4,$S1850-4,0))</f>
        <v/>
      </c>
      <c r="G1850" s="161" t="str">
        <f ca="1">IF(C1850=$U$4,"Enter smelter details", IF(ISERROR($S1850),"",OFFSET('Smelter Reference List'!$F$4,$S1850-4,0)))</f>
        <v/>
      </c>
      <c r="H1850" s="247" t="str">
        <f ca="1">IF(ISERROR($S1850),"",OFFSET('Smelter Reference List'!$G$4,$S1850-4,0))</f>
        <v/>
      </c>
      <c r="I1850" s="248" t="str">
        <f ca="1">IF(ISERROR($S1850),"",OFFSET('Smelter Reference List'!$H$4,$S1850-4,0))</f>
        <v/>
      </c>
      <c r="J1850" s="248" t="str">
        <f ca="1">IF(ISERROR($S1850),"",OFFSET('Smelter Reference List'!$I$4,$S1850-4,0))</f>
        <v/>
      </c>
      <c r="K1850" s="245"/>
      <c r="L1850" s="245"/>
      <c r="M1850" s="245"/>
      <c r="N1850" s="245"/>
      <c r="O1850" s="245"/>
      <c r="P1850" s="245"/>
      <c r="Q1850" s="246"/>
      <c r="R1850" s="233"/>
      <c r="S1850" s="234" t="e">
        <f>IF(C1850="",NA(),MATCH($B1850&amp;$C1850,'Smelter Reference List'!$J:$J,0))</f>
        <v>#N/A</v>
      </c>
      <c r="T1850" s="235"/>
      <c r="U1850" s="235">
        <f t="shared" ca="1" si="58"/>
        <v>0</v>
      </c>
      <c r="V1850" s="235"/>
      <c r="W1850" s="235"/>
      <c r="Y1850" s="228" t="str">
        <f t="shared" si="59"/>
        <v/>
      </c>
    </row>
    <row r="1851" spans="1:25" s="228" customFormat="1" ht="20.25">
      <c r="A1851" s="257"/>
      <c r="B1851" s="232" t="str">
        <f>IF(LEN(A1851)=0,"",INDEX('Smelter Reference List'!$A:$A,MATCH($A1851,'Smelter Reference List'!$E:$E,0)))</f>
        <v/>
      </c>
      <c r="C1851" s="297" t="str">
        <f>IF(LEN(A1851)=0,"",INDEX('Smelter Reference List'!$C:$C,MATCH($A1851,'Smelter Reference List'!$E:$E,0)))</f>
        <v/>
      </c>
      <c r="D1851" s="161" t="str">
        <f ca="1">IF(ISERROR($S1851),"",OFFSET('Smelter Reference List'!$C$4,$S1851-4,0)&amp;"")</f>
        <v/>
      </c>
      <c r="E1851" s="161" t="str">
        <f ca="1">IF(ISERROR($S1851),"",OFFSET('Smelter Reference List'!$D$4,$S1851-4,0)&amp;"")</f>
        <v/>
      </c>
      <c r="F1851" s="161" t="str">
        <f ca="1">IF(ISERROR($S1851),"",OFFSET('Smelter Reference List'!$E$4,$S1851-4,0))</f>
        <v/>
      </c>
      <c r="G1851" s="161" t="str">
        <f ca="1">IF(C1851=$U$4,"Enter smelter details", IF(ISERROR($S1851),"",OFFSET('Smelter Reference List'!$F$4,$S1851-4,0)))</f>
        <v/>
      </c>
      <c r="H1851" s="247" t="str">
        <f ca="1">IF(ISERROR($S1851),"",OFFSET('Smelter Reference List'!$G$4,$S1851-4,0))</f>
        <v/>
      </c>
      <c r="I1851" s="248" t="str">
        <f ca="1">IF(ISERROR($S1851),"",OFFSET('Smelter Reference List'!$H$4,$S1851-4,0))</f>
        <v/>
      </c>
      <c r="J1851" s="248" t="str">
        <f ca="1">IF(ISERROR($S1851),"",OFFSET('Smelter Reference List'!$I$4,$S1851-4,0))</f>
        <v/>
      </c>
      <c r="K1851" s="245"/>
      <c r="L1851" s="245"/>
      <c r="M1851" s="245"/>
      <c r="N1851" s="245"/>
      <c r="O1851" s="245"/>
      <c r="P1851" s="245"/>
      <c r="Q1851" s="246"/>
      <c r="R1851" s="233"/>
      <c r="S1851" s="234" t="e">
        <f>IF(C1851="",NA(),MATCH($B1851&amp;$C1851,'Smelter Reference List'!$J:$J,0))</f>
        <v>#N/A</v>
      </c>
      <c r="T1851" s="235"/>
      <c r="U1851" s="235">
        <f t="shared" ca="1" si="58"/>
        <v>0</v>
      </c>
      <c r="V1851" s="235"/>
      <c r="W1851" s="235"/>
      <c r="Y1851" s="228" t="str">
        <f t="shared" si="59"/>
        <v/>
      </c>
    </row>
    <row r="1852" spans="1:25" s="228" customFormat="1" ht="20.25">
      <c r="A1852" s="257"/>
      <c r="B1852" s="232" t="str">
        <f>IF(LEN(A1852)=0,"",INDEX('Smelter Reference List'!$A:$A,MATCH($A1852,'Smelter Reference List'!$E:$E,0)))</f>
        <v/>
      </c>
      <c r="C1852" s="297" t="str">
        <f>IF(LEN(A1852)=0,"",INDEX('Smelter Reference List'!$C:$C,MATCH($A1852,'Smelter Reference List'!$E:$E,0)))</f>
        <v/>
      </c>
      <c r="D1852" s="161" t="str">
        <f ca="1">IF(ISERROR($S1852),"",OFFSET('Smelter Reference List'!$C$4,$S1852-4,0)&amp;"")</f>
        <v/>
      </c>
      <c r="E1852" s="161" t="str">
        <f ca="1">IF(ISERROR($S1852),"",OFFSET('Smelter Reference List'!$D$4,$S1852-4,0)&amp;"")</f>
        <v/>
      </c>
      <c r="F1852" s="161" t="str">
        <f ca="1">IF(ISERROR($S1852),"",OFFSET('Smelter Reference List'!$E$4,$S1852-4,0))</f>
        <v/>
      </c>
      <c r="G1852" s="161" t="str">
        <f ca="1">IF(C1852=$U$4,"Enter smelter details", IF(ISERROR($S1852),"",OFFSET('Smelter Reference List'!$F$4,$S1852-4,0)))</f>
        <v/>
      </c>
      <c r="H1852" s="247" t="str">
        <f ca="1">IF(ISERROR($S1852),"",OFFSET('Smelter Reference List'!$G$4,$S1852-4,0))</f>
        <v/>
      </c>
      <c r="I1852" s="248" t="str">
        <f ca="1">IF(ISERROR($S1852),"",OFFSET('Smelter Reference List'!$H$4,$S1852-4,0))</f>
        <v/>
      </c>
      <c r="J1852" s="248" t="str">
        <f ca="1">IF(ISERROR($S1852),"",OFFSET('Smelter Reference List'!$I$4,$S1852-4,0))</f>
        <v/>
      </c>
      <c r="K1852" s="245"/>
      <c r="L1852" s="245"/>
      <c r="M1852" s="245"/>
      <c r="N1852" s="245"/>
      <c r="O1852" s="245"/>
      <c r="P1852" s="245"/>
      <c r="Q1852" s="246"/>
      <c r="R1852" s="233"/>
      <c r="S1852" s="234" t="e">
        <f>IF(C1852="",NA(),MATCH($B1852&amp;$C1852,'Smelter Reference List'!$J:$J,0))</f>
        <v>#N/A</v>
      </c>
      <c r="T1852" s="235"/>
      <c r="U1852" s="235">
        <f t="shared" ca="1" si="58"/>
        <v>0</v>
      </c>
      <c r="V1852" s="235"/>
      <c r="W1852" s="235"/>
      <c r="Y1852" s="228" t="str">
        <f t="shared" si="59"/>
        <v/>
      </c>
    </row>
    <row r="1853" spans="1:25" s="228" customFormat="1" ht="20.25">
      <c r="A1853" s="257"/>
      <c r="B1853" s="232" t="str">
        <f>IF(LEN(A1853)=0,"",INDEX('Smelter Reference List'!$A:$A,MATCH($A1853,'Smelter Reference List'!$E:$E,0)))</f>
        <v/>
      </c>
      <c r="C1853" s="297" t="str">
        <f>IF(LEN(A1853)=0,"",INDEX('Smelter Reference List'!$C:$C,MATCH($A1853,'Smelter Reference List'!$E:$E,0)))</f>
        <v/>
      </c>
      <c r="D1853" s="161" t="str">
        <f ca="1">IF(ISERROR($S1853),"",OFFSET('Smelter Reference List'!$C$4,$S1853-4,0)&amp;"")</f>
        <v/>
      </c>
      <c r="E1853" s="161" t="str">
        <f ca="1">IF(ISERROR($S1853),"",OFFSET('Smelter Reference List'!$D$4,$S1853-4,0)&amp;"")</f>
        <v/>
      </c>
      <c r="F1853" s="161" t="str">
        <f ca="1">IF(ISERROR($S1853),"",OFFSET('Smelter Reference List'!$E$4,$S1853-4,0))</f>
        <v/>
      </c>
      <c r="G1853" s="161" t="str">
        <f ca="1">IF(C1853=$U$4,"Enter smelter details", IF(ISERROR($S1853),"",OFFSET('Smelter Reference List'!$F$4,$S1853-4,0)))</f>
        <v/>
      </c>
      <c r="H1853" s="247" t="str">
        <f ca="1">IF(ISERROR($S1853),"",OFFSET('Smelter Reference List'!$G$4,$S1853-4,0))</f>
        <v/>
      </c>
      <c r="I1853" s="248" t="str">
        <f ca="1">IF(ISERROR($S1853),"",OFFSET('Smelter Reference List'!$H$4,$S1853-4,0))</f>
        <v/>
      </c>
      <c r="J1853" s="248" t="str">
        <f ca="1">IF(ISERROR($S1853),"",OFFSET('Smelter Reference List'!$I$4,$S1853-4,0))</f>
        <v/>
      </c>
      <c r="K1853" s="245"/>
      <c r="L1853" s="245"/>
      <c r="M1853" s="245"/>
      <c r="N1853" s="245"/>
      <c r="O1853" s="245"/>
      <c r="P1853" s="245"/>
      <c r="Q1853" s="246"/>
      <c r="R1853" s="233"/>
      <c r="S1853" s="234" t="e">
        <f>IF(C1853="",NA(),MATCH($B1853&amp;$C1853,'Smelter Reference List'!$J:$J,0))</f>
        <v>#N/A</v>
      </c>
      <c r="T1853" s="235"/>
      <c r="U1853" s="235">
        <f t="shared" ca="1" si="58"/>
        <v>0</v>
      </c>
      <c r="V1853" s="235"/>
      <c r="W1853" s="235"/>
      <c r="Y1853" s="228" t="str">
        <f t="shared" si="59"/>
        <v/>
      </c>
    </row>
    <row r="1854" spans="1:25" s="228" customFormat="1" ht="20.25">
      <c r="A1854" s="257"/>
      <c r="B1854" s="232" t="str">
        <f>IF(LEN(A1854)=0,"",INDEX('Smelter Reference List'!$A:$A,MATCH($A1854,'Smelter Reference List'!$E:$E,0)))</f>
        <v/>
      </c>
      <c r="C1854" s="297" t="str">
        <f>IF(LEN(A1854)=0,"",INDEX('Smelter Reference List'!$C:$C,MATCH($A1854,'Smelter Reference List'!$E:$E,0)))</f>
        <v/>
      </c>
      <c r="D1854" s="161" t="str">
        <f ca="1">IF(ISERROR($S1854),"",OFFSET('Smelter Reference List'!$C$4,$S1854-4,0)&amp;"")</f>
        <v/>
      </c>
      <c r="E1854" s="161" t="str">
        <f ca="1">IF(ISERROR($S1854),"",OFFSET('Smelter Reference List'!$D$4,$S1854-4,0)&amp;"")</f>
        <v/>
      </c>
      <c r="F1854" s="161" t="str">
        <f ca="1">IF(ISERROR($S1854),"",OFFSET('Smelter Reference List'!$E$4,$S1854-4,0))</f>
        <v/>
      </c>
      <c r="G1854" s="161" t="str">
        <f ca="1">IF(C1854=$U$4,"Enter smelter details", IF(ISERROR($S1854),"",OFFSET('Smelter Reference List'!$F$4,$S1854-4,0)))</f>
        <v/>
      </c>
      <c r="H1854" s="247" t="str">
        <f ca="1">IF(ISERROR($S1854),"",OFFSET('Smelter Reference List'!$G$4,$S1854-4,0))</f>
        <v/>
      </c>
      <c r="I1854" s="248" t="str">
        <f ca="1">IF(ISERROR($S1854),"",OFFSET('Smelter Reference List'!$H$4,$S1854-4,0))</f>
        <v/>
      </c>
      <c r="J1854" s="248" t="str">
        <f ca="1">IF(ISERROR($S1854),"",OFFSET('Smelter Reference List'!$I$4,$S1854-4,0))</f>
        <v/>
      </c>
      <c r="K1854" s="245"/>
      <c r="L1854" s="245"/>
      <c r="M1854" s="245"/>
      <c r="N1854" s="245"/>
      <c r="O1854" s="245"/>
      <c r="P1854" s="245"/>
      <c r="Q1854" s="246"/>
      <c r="R1854" s="233"/>
      <c r="S1854" s="234" t="e">
        <f>IF(C1854="",NA(),MATCH($B1854&amp;$C1854,'Smelter Reference List'!$J:$J,0))</f>
        <v>#N/A</v>
      </c>
      <c r="T1854" s="235"/>
      <c r="U1854" s="235">
        <f t="shared" ca="1" si="58"/>
        <v>0</v>
      </c>
      <c r="V1854" s="235"/>
      <c r="W1854" s="235"/>
      <c r="Y1854" s="228" t="str">
        <f t="shared" si="59"/>
        <v/>
      </c>
    </row>
    <row r="1855" spans="1:25" s="228" customFormat="1" ht="20.25">
      <c r="A1855" s="257"/>
      <c r="B1855" s="232" t="str">
        <f>IF(LEN(A1855)=0,"",INDEX('Smelter Reference List'!$A:$A,MATCH($A1855,'Smelter Reference List'!$E:$E,0)))</f>
        <v/>
      </c>
      <c r="C1855" s="297" t="str">
        <f>IF(LEN(A1855)=0,"",INDEX('Smelter Reference List'!$C:$C,MATCH($A1855,'Smelter Reference List'!$E:$E,0)))</f>
        <v/>
      </c>
      <c r="D1855" s="161" t="str">
        <f ca="1">IF(ISERROR($S1855),"",OFFSET('Smelter Reference List'!$C$4,$S1855-4,0)&amp;"")</f>
        <v/>
      </c>
      <c r="E1855" s="161" t="str">
        <f ca="1">IF(ISERROR($S1855),"",OFFSET('Smelter Reference List'!$D$4,$S1855-4,0)&amp;"")</f>
        <v/>
      </c>
      <c r="F1855" s="161" t="str">
        <f ca="1">IF(ISERROR($S1855),"",OFFSET('Smelter Reference List'!$E$4,$S1855-4,0))</f>
        <v/>
      </c>
      <c r="G1855" s="161" t="str">
        <f ca="1">IF(C1855=$U$4,"Enter smelter details", IF(ISERROR($S1855),"",OFFSET('Smelter Reference List'!$F$4,$S1855-4,0)))</f>
        <v/>
      </c>
      <c r="H1855" s="247" t="str">
        <f ca="1">IF(ISERROR($S1855),"",OFFSET('Smelter Reference List'!$G$4,$S1855-4,0))</f>
        <v/>
      </c>
      <c r="I1855" s="248" t="str">
        <f ca="1">IF(ISERROR($S1855),"",OFFSET('Smelter Reference List'!$H$4,$S1855-4,0))</f>
        <v/>
      </c>
      <c r="J1855" s="248" t="str">
        <f ca="1">IF(ISERROR($S1855),"",OFFSET('Smelter Reference List'!$I$4,$S1855-4,0))</f>
        <v/>
      </c>
      <c r="K1855" s="245"/>
      <c r="L1855" s="245"/>
      <c r="M1855" s="245"/>
      <c r="N1855" s="245"/>
      <c r="O1855" s="245"/>
      <c r="P1855" s="245"/>
      <c r="Q1855" s="246"/>
      <c r="R1855" s="233"/>
      <c r="S1855" s="234" t="e">
        <f>IF(C1855="",NA(),MATCH($B1855&amp;$C1855,'Smelter Reference List'!$J:$J,0))</f>
        <v>#N/A</v>
      </c>
      <c r="T1855" s="235"/>
      <c r="U1855" s="235">
        <f t="shared" ca="1" si="58"/>
        <v>0</v>
      </c>
      <c r="V1855" s="235"/>
      <c r="W1855" s="235"/>
      <c r="Y1855" s="228" t="str">
        <f t="shared" si="59"/>
        <v/>
      </c>
    </row>
    <row r="1856" spans="1:25" s="228" customFormat="1" ht="20.25">
      <c r="A1856" s="257"/>
      <c r="B1856" s="232" t="str">
        <f>IF(LEN(A1856)=0,"",INDEX('Smelter Reference List'!$A:$A,MATCH($A1856,'Smelter Reference List'!$E:$E,0)))</f>
        <v/>
      </c>
      <c r="C1856" s="297" t="str">
        <f>IF(LEN(A1856)=0,"",INDEX('Smelter Reference List'!$C:$C,MATCH($A1856,'Smelter Reference List'!$E:$E,0)))</f>
        <v/>
      </c>
      <c r="D1856" s="161" t="str">
        <f ca="1">IF(ISERROR($S1856),"",OFFSET('Smelter Reference List'!$C$4,$S1856-4,0)&amp;"")</f>
        <v/>
      </c>
      <c r="E1856" s="161" t="str">
        <f ca="1">IF(ISERROR($S1856),"",OFFSET('Smelter Reference List'!$D$4,$S1856-4,0)&amp;"")</f>
        <v/>
      </c>
      <c r="F1856" s="161" t="str">
        <f ca="1">IF(ISERROR($S1856),"",OFFSET('Smelter Reference List'!$E$4,$S1856-4,0))</f>
        <v/>
      </c>
      <c r="G1856" s="161" t="str">
        <f ca="1">IF(C1856=$U$4,"Enter smelter details", IF(ISERROR($S1856),"",OFFSET('Smelter Reference List'!$F$4,$S1856-4,0)))</f>
        <v/>
      </c>
      <c r="H1856" s="247" t="str">
        <f ca="1">IF(ISERROR($S1856),"",OFFSET('Smelter Reference List'!$G$4,$S1856-4,0))</f>
        <v/>
      </c>
      <c r="I1856" s="248" t="str">
        <f ca="1">IF(ISERROR($S1856),"",OFFSET('Smelter Reference List'!$H$4,$S1856-4,0))</f>
        <v/>
      </c>
      <c r="J1856" s="248" t="str">
        <f ca="1">IF(ISERROR($S1856),"",OFFSET('Smelter Reference List'!$I$4,$S1856-4,0))</f>
        <v/>
      </c>
      <c r="K1856" s="245"/>
      <c r="L1856" s="245"/>
      <c r="M1856" s="245"/>
      <c r="N1856" s="245"/>
      <c r="O1856" s="245"/>
      <c r="P1856" s="245"/>
      <c r="Q1856" s="246"/>
      <c r="R1856" s="233"/>
      <c r="S1856" s="234" t="e">
        <f>IF(C1856="",NA(),MATCH($B1856&amp;$C1856,'Smelter Reference List'!$J:$J,0))</f>
        <v>#N/A</v>
      </c>
      <c r="T1856" s="235"/>
      <c r="U1856" s="235">
        <f t="shared" ca="1" si="58"/>
        <v>0</v>
      </c>
      <c r="V1856" s="235"/>
      <c r="W1856" s="235"/>
      <c r="Y1856" s="228" t="str">
        <f t="shared" si="59"/>
        <v/>
      </c>
    </row>
    <row r="1857" spans="1:25" s="228" customFormat="1" ht="20.25">
      <c r="A1857" s="257"/>
      <c r="B1857" s="232" t="str">
        <f>IF(LEN(A1857)=0,"",INDEX('Smelter Reference List'!$A:$A,MATCH($A1857,'Smelter Reference List'!$E:$E,0)))</f>
        <v/>
      </c>
      <c r="C1857" s="297" t="str">
        <f>IF(LEN(A1857)=0,"",INDEX('Smelter Reference List'!$C:$C,MATCH($A1857,'Smelter Reference List'!$E:$E,0)))</f>
        <v/>
      </c>
      <c r="D1857" s="161" t="str">
        <f ca="1">IF(ISERROR($S1857),"",OFFSET('Smelter Reference List'!$C$4,$S1857-4,0)&amp;"")</f>
        <v/>
      </c>
      <c r="E1857" s="161" t="str">
        <f ca="1">IF(ISERROR($S1857),"",OFFSET('Smelter Reference List'!$D$4,$S1857-4,0)&amp;"")</f>
        <v/>
      </c>
      <c r="F1857" s="161" t="str">
        <f ca="1">IF(ISERROR($S1857),"",OFFSET('Smelter Reference List'!$E$4,$S1857-4,0))</f>
        <v/>
      </c>
      <c r="G1857" s="161" t="str">
        <f ca="1">IF(C1857=$U$4,"Enter smelter details", IF(ISERROR($S1857),"",OFFSET('Smelter Reference List'!$F$4,$S1857-4,0)))</f>
        <v/>
      </c>
      <c r="H1857" s="247" t="str">
        <f ca="1">IF(ISERROR($S1857),"",OFFSET('Smelter Reference List'!$G$4,$S1857-4,0))</f>
        <v/>
      </c>
      <c r="I1857" s="248" t="str">
        <f ca="1">IF(ISERROR($S1857),"",OFFSET('Smelter Reference List'!$H$4,$S1857-4,0))</f>
        <v/>
      </c>
      <c r="J1857" s="248" t="str">
        <f ca="1">IF(ISERROR($S1857),"",OFFSET('Smelter Reference List'!$I$4,$S1857-4,0))</f>
        <v/>
      </c>
      <c r="K1857" s="245"/>
      <c r="L1857" s="245"/>
      <c r="M1857" s="245"/>
      <c r="N1857" s="245"/>
      <c r="O1857" s="245"/>
      <c r="P1857" s="245"/>
      <c r="Q1857" s="246"/>
      <c r="R1857" s="233"/>
      <c r="S1857" s="234" t="e">
        <f>IF(C1857="",NA(),MATCH($B1857&amp;$C1857,'Smelter Reference List'!$J:$J,0))</f>
        <v>#N/A</v>
      </c>
      <c r="T1857" s="235"/>
      <c r="U1857" s="235">
        <f t="shared" ca="1" si="58"/>
        <v>0</v>
      </c>
      <c r="V1857" s="235"/>
      <c r="W1857" s="235"/>
      <c r="Y1857" s="228" t="str">
        <f t="shared" si="59"/>
        <v/>
      </c>
    </row>
    <row r="1858" spans="1:25" s="228" customFormat="1" ht="20.25">
      <c r="A1858" s="257"/>
      <c r="B1858" s="232" t="str">
        <f>IF(LEN(A1858)=0,"",INDEX('Smelter Reference List'!$A:$A,MATCH($A1858,'Smelter Reference List'!$E:$E,0)))</f>
        <v/>
      </c>
      <c r="C1858" s="297" t="str">
        <f>IF(LEN(A1858)=0,"",INDEX('Smelter Reference List'!$C:$C,MATCH($A1858,'Smelter Reference List'!$E:$E,0)))</f>
        <v/>
      </c>
      <c r="D1858" s="161" t="str">
        <f ca="1">IF(ISERROR($S1858),"",OFFSET('Smelter Reference List'!$C$4,$S1858-4,0)&amp;"")</f>
        <v/>
      </c>
      <c r="E1858" s="161" t="str">
        <f ca="1">IF(ISERROR($S1858),"",OFFSET('Smelter Reference List'!$D$4,$S1858-4,0)&amp;"")</f>
        <v/>
      </c>
      <c r="F1858" s="161" t="str">
        <f ca="1">IF(ISERROR($S1858),"",OFFSET('Smelter Reference List'!$E$4,$S1858-4,0))</f>
        <v/>
      </c>
      <c r="G1858" s="161" t="str">
        <f ca="1">IF(C1858=$U$4,"Enter smelter details", IF(ISERROR($S1858),"",OFFSET('Smelter Reference List'!$F$4,$S1858-4,0)))</f>
        <v/>
      </c>
      <c r="H1858" s="247" t="str">
        <f ca="1">IF(ISERROR($S1858),"",OFFSET('Smelter Reference List'!$G$4,$S1858-4,0))</f>
        <v/>
      </c>
      <c r="I1858" s="248" t="str">
        <f ca="1">IF(ISERROR($S1858),"",OFFSET('Smelter Reference List'!$H$4,$S1858-4,0))</f>
        <v/>
      </c>
      <c r="J1858" s="248" t="str">
        <f ca="1">IF(ISERROR($S1858),"",OFFSET('Smelter Reference List'!$I$4,$S1858-4,0))</f>
        <v/>
      </c>
      <c r="K1858" s="245"/>
      <c r="L1858" s="245"/>
      <c r="M1858" s="245"/>
      <c r="N1858" s="245"/>
      <c r="O1858" s="245"/>
      <c r="P1858" s="245"/>
      <c r="Q1858" s="246"/>
      <c r="R1858" s="233"/>
      <c r="S1858" s="234" t="e">
        <f>IF(C1858="",NA(),MATCH($B1858&amp;$C1858,'Smelter Reference List'!$J:$J,0))</f>
        <v>#N/A</v>
      </c>
      <c r="T1858" s="235"/>
      <c r="U1858" s="235">
        <f t="shared" ca="1" si="58"/>
        <v>0</v>
      </c>
      <c r="V1858" s="235"/>
      <c r="W1858" s="235"/>
      <c r="Y1858" s="228" t="str">
        <f t="shared" si="59"/>
        <v/>
      </c>
    </row>
    <row r="1859" spans="1:25" s="228" customFormat="1" ht="20.25">
      <c r="A1859" s="257"/>
      <c r="B1859" s="232" t="str">
        <f>IF(LEN(A1859)=0,"",INDEX('Smelter Reference List'!$A:$A,MATCH($A1859,'Smelter Reference List'!$E:$E,0)))</f>
        <v/>
      </c>
      <c r="C1859" s="297" t="str">
        <f>IF(LEN(A1859)=0,"",INDEX('Smelter Reference List'!$C:$C,MATCH($A1859,'Smelter Reference List'!$E:$E,0)))</f>
        <v/>
      </c>
      <c r="D1859" s="161" t="str">
        <f ca="1">IF(ISERROR($S1859),"",OFFSET('Smelter Reference List'!$C$4,$S1859-4,0)&amp;"")</f>
        <v/>
      </c>
      <c r="E1859" s="161" t="str">
        <f ca="1">IF(ISERROR($S1859),"",OFFSET('Smelter Reference List'!$D$4,$S1859-4,0)&amp;"")</f>
        <v/>
      </c>
      <c r="F1859" s="161" t="str">
        <f ca="1">IF(ISERROR($S1859),"",OFFSET('Smelter Reference List'!$E$4,$S1859-4,0))</f>
        <v/>
      </c>
      <c r="G1859" s="161" t="str">
        <f ca="1">IF(C1859=$U$4,"Enter smelter details", IF(ISERROR($S1859),"",OFFSET('Smelter Reference List'!$F$4,$S1859-4,0)))</f>
        <v/>
      </c>
      <c r="H1859" s="247" t="str">
        <f ca="1">IF(ISERROR($S1859),"",OFFSET('Smelter Reference List'!$G$4,$S1859-4,0))</f>
        <v/>
      </c>
      <c r="I1859" s="248" t="str">
        <f ca="1">IF(ISERROR($S1859),"",OFFSET('Smelter Reference List'!$H$4,$S1859-4,0))</f>
        <v/>
      </c>
      <c r="J1859" s="248" t="str">
        <f ca="1">IF(ISERROR($S1859),"",OFFSET('Smelter Reference List'!$I$4,$S1859-4,0))</f>
        <v/>
      </c>
      <c r="K1859" s="245"/>
      <c r="L1859" s="245"/>
      <c r="M1859" s="245"/>
      <c r="N1859" s="245"/>
      <c r="O1859" s="245"/>
      <c r="P1859" s="245"/>
      <c r="Q1859" s="246"/>
      <c r="R1859" s="233"/>
      <c r="S1859" s="234" t="e">
        <f>IF(C1859="",NA(),MATCH($B1859&amp;$C1859,'Smelter Reference List'!$J:$J,0))</f>
        <v>#N/A</v>
      </c>
      <c r="T1859" s="235"/>
      <c r="U1859" s="235">
        <f t="shared" ca="1" si="58"/>
        <v>0</v>
      </c>
      <c r="V1859" s="235"/>
      <c r="W1859" s="235"/>
      <c r="Y1859" s="228" t="str">
        <f t="shared" si="59"/>
        <v/>
      </c>
    </row>
    <row r="1860" spans="1:25" s="228" customFormat="1" ht="20.25">
      <c r="A1860" s="257"/>
      <c r="B1860" s="232" t="str">
        <f>IF(LEN(A1860)=0,"",INDEX('Smelter Reference List'!$A:$A,MATCH($A1860,'Smelter Reference List'!$E:$E,0)))</f>
        <v/>
      </c>
      <c r="C1860" s="297" t="str">
        <f>IF(LEN(A1860)=0,"",INDEX('Smelter Reference List'!$C:$C,MATCH($A1860,'Smelter Reference List'!$E:$E,0)))</f>
        <v/>
      </c>
      <c r="D1860" s="161" t="str">
        <f ca="1">IF(ISERROR($S1860),"",OFFSET('Smelter Reference List'!$C$4,$S1860-4,0)&amp;"")</f>
        <v/>
      </c>
      <c r="E1860" s="161" t="str">
        <f ca="1">IF(ISERROR($S1860),"",OFFSET('Smelter Reference List'!$D$4,$S1860-4,0)&amp;"")</f>
        <v/>
      </c>
      <c r="F1860" s="161" t="str">
        <f ca="1">IF(ISERROR($S1860),"",OFFSET('Smelter Reference List'!$E$4,$S1860-4,0))</f>
        <v/>
      </c>
      <c r="G1860" s="161" t="str">
        <f ca="1">IF(C1860=$U$4,"Enter smelter details", IF(ISERROR($S1860),"",OFFSET('Smelter Reference List'!$F$4,$S1860-4,0)))</f>
        <v/>
      </c>
      <c r="H1860" s="247" t="str">
        <f ca="1">IF(ISERROR($S1860),"",OFFSET('Smelter Reference List'!$G$4,$S1860-4,0))</f>
        <v/>
      </c>
      <c r="I1860" s="248" t="str">
        <f ca="1">IF(ISERROR($S1860),"",OFFSET('Smelter Reference List'!$H$4,$S1860-4,0))</f>
        <v/>
      </c>
      <c r="J1860" s="248" t="str">
        <f ca="1">IF(ISERROR($S1860),"",OFFSET('Smelter Reference List'!$I$4,$S1860-4,0))</f>
        <v/>
      </c>
      <c r="K1860" s="245"/>
      <c r="L1860" s="245"/>
      <c r="M1860" s="245"/>
      <c r="N1860" s="245"/>
      <c r="O1860" s="245"/>
      <c r="P1860" s="245"/>
      <c r="Q1860" s="246"/>
      <c r="R1860" s="233"/>
      <c r="S1860" s="234" t="e">
        <f>IF(C1860="",NA(),MATCH($B1860&amp;$C1860,'Smelter Reference List'!$J:$J,0))</f>
        <v>#N/A</v>
      </c>
      <c r="T1860" s="235"/>
      <c r="U1860" s="235">
        <f t="shared" ca="1" si="58"/>
        <v>0</v>
      </c>
      <c r="V1860" s="235"/>
      <c r="W1860" s="235"/>
      <c r="Y1860" s="228" t="str">
        <f t="shared" si="59"/>
        <v/>
      </c>
    </row>
    <row r="1861" spans="1:25" s="228" customFormat="1" ht="20.25">
      <c r="A1861" s="257"/>
      <c r="B1861" s="232" t="str">
        <f>IF(LEN(A1861)=0,"",INDEX('Smelter Reference List'!$A:$A,MATCH($A1861,'Smelter Reference List'!$E:$E,0)))</f>
        <v/>
      </c>
      <c r="C1861" s="297" t="str">
        <f>IF(LEN(A1861)=0,"",INDEX('Smelter Reference List'!$C:$C,MATCH($A1861,'Smelter Reference List'!$E:$E,0)))</f>
        <v/>
      </c>
      <c r="D1861" s="161" t="str">
        <f ca="1">IF(ISERROR($S1861),"",OFFSET('Smelter Reference List'!$C$4,$S1861-4,0)&amp;"")</f>
        <v/>
      </c>
      <c r="E1861" s="161" t="str">
        <f ca="1">IF(ISERROR($S1861),"",OFFSET('Smelter Reference List'!$D$4,$S1861-4,0)&amp;"")</f>
        <v/>
      </c>
      <c r="F1861" s="161" t="str">
        <f ca="1">IF(ISERROR($S1861),"",OFFSET('Smelter Reference List'!$E$4,$S1861-4,0))</f>
        <v/>
      </c>
      <c r="G1861" s="161" t="str">
        <f ca="1">IF(C1861=$U$4,"Enter smelter details", IF(ISERROR($S1861),"",OFFSET('Smelter Reference List'!$F$4,$S1861-4,0)))</f>
        <v/>
      </c>
      <c r="H1861" s="247" t="str">
        <f ca="1">IF(ISERROR($S1861),"",OFFSET('Smelter Reference List'!$G$4,$S1861-4,0))</f>
        <v/>
      </c>
      <c r="I1861" s="248" t="str">
        <f ca="1">IF(ISERROR($S1861),"",OFFSET('Smelter Reference List'!$H$4,$S1861-4,0))</f>
        <v/>
      </c>
      <c r="J1861" s="248" t="str">
        <f ca="1">IF(ISERROR($S1861),"",OFFSET('Smelter Reference List'!$I$4,$S1861-4,0))</f>
        <v/>
      </c>
      <c r="K1861" s="245"/>
      <c r="L1861" s="245"/>
      <c r="M1861" s="245"/>
      <c r="N1861" s="245"/>
      <c r="O1861" s="245"/>
      <c r="P1861" s="245"/>
      <c r="Q1861" s="246"/>
      <c r="R1861" s="233"/>
      <c r="S1861" s="234" t="e">
        <f>IF(C1861="",NA(),MATCH($B1861&amp;$C1861,'Smelter Reference List'!$J:$J,0))</f>
        <v>#N/A</v>
      </c>
      <c r="T1861" s="235"/>
      <c r="U1861" s="235">
        <f t="shared" ca="1" si="58"/>
        <v>0</v>
      </c>
      <c r="V1861" s="235"/>
      <c r="W1861" s="235"/>
      <c r="Y1861" s="228" t="str">
        <f t="shared" si="59"/>
        <v/>
      </c>
    </row>
    <row r="1862" spans="1:25" s="228" customFormat="1" ht="20.25">
      <c r="A1862" s="257"/>
      <c r="B1862" s="232" t="str">
        <f>IF(LEN(A1862)=0,"",INDEX('Smelter Reference List'!$A:$A,MATCH($A1862,'Smelter Reference List'!$E:$E,0)))</f>
        <v/>
      </c>
      <c r="C1862" s="297" t="str">
        <f>IF(LEN(A1862)=0,"",INDEX('Smelter Reference List'!$C:$C,MATCH($A1862,'Smelter Reference List'!$E:$E,0)))</f>
        <v/>
      </c>
      <c r="D1862" s="161" t="str">
        <f ca="1">IF(ISERROR($S1862),"",OFFSET('Smelter Reference List'!$C$4,$S1862-4,0)&amp;"")</f>
        <v/>
      </c>
      <c r="E1862" s="161" t="str">
        <f ca="1">IF(ISERROR($S1862),"",OFFSET('Smelter Reference List'!$D$4,$S1862-4,0)&amp;"")</f>
        <v/>
      </c>
      <c r="F1862" s="161" t="str">
        <f ca="1">IF(ISERROR($S1862),"",OFFSET('Smelter Reference List'!$E$4,$S1862-4,0))</f>
        <v/>
      </c>
      <c r="G1862" s="161" t="str">
        <f ca="1">IF(C1862=$U$4,"Enter smelter details", IF(ISERROR($S1862),"",OFFSET('Smelter Reference List'!$F$4,$S1862-4,0)))</f>
        <v/>
      </c>
      <c r="H1862" s="247" t="str">
        <f ca="1">IF(ISERROR($S1862),"",OFFSET('Smelter Reference List'!$G$4,$S1862-4,0))</f>
        <v/>
      </c>
      <c r="I1862" s="248" t="str">
        <f ca="1">IF(ISERROR($S1862),"",OFFSET('Smelter Reference List'!$H$4,$S1862-4,0))</f>
        <v/>
      </c>
      <c r="J1862" s="248" t="str">
        <f ca="1">IF(ISERROR($S1862),"",OFFSET('Smelter Reference List'!$I$4,$S1862-4,0))</f>
        <v/>
      </c>
      <c r="K1862" s="245"/>
      <c r="L1862" s="245"/>
      <c r="M1862" s="245"/>
      <c r="N1862" s="245"/>
      <c r="O1862" s="245"/>
      <c r="P1862" s="245"/>
      <c r="Q1862" s="246"/>
      <c r="R1862" s="233"/>
      <c r="S1862" s="234" t="e">
        <f>IF(C1862="",NA(),MATCH($B1862&amp;$C1862,'Smelter Reference List'!$J:$J,0))</f>
        <v>#N/A</v>
      </c>
      <c r="T1862" s="235"/>
      <c r="U1862" s="235">
        <f t="shared" ca="1" si="58"/>
        <v>0</v>
      </c>
      <c r="V1862" s="235"/>
      <c r="W1862" s="235"/>
      <c r="Y1862" s="228" t="str">
        <f t="shared" si="59"/>
        <v/>
      </c>
    </row>
    <row r="1863" spans="1:25" s="228" customFormat="1" ht="20.25">
      <c r="A1863" s="257"/>
      <c r="B1863" s="232" t="str">
        <f>IF(LEN(A1863)=0,"",INDEX('Smelter Reference List'!$A:$A,MATCH($A1863,'Smelter Reference List'!$E:$E,0)))</f>
        <v/>
      </c>
      <c r="C1863" s="297" t="str">
        <f>IF(LEN(A1863)=0,"",INDEX('Smelter Reference List'!$C:$C,MATCH($A1863,'Smelter Reference List'!$E:$E,0)))</f>
        <v/>
      </c>
      <c r="D1863" s="161" t="str">
        <f ca="1">IF(ISERROR($S1863),"",OFFSET('Smelter Reference List'!$C$4,$S1863-4,0)&amp;"")</f>
        <v/>
      </c>
      <c r="E1863" s="161" t="str">
        <f ca="1">IF(ISERROR($S1863),"",OFFSET('Smelter Reference List'!$D$4,$S1863-4,0)&amp;"")</f>
        <v/>
      </c>
      <c r="F1863" s="161" t="str">
        <f ca="1">IF(ISERROR($S1863),"",OFFSET('Smelter Reference List'!$E$4,$S1863-4,0))</f>
        <v/>
      </c>
      <c r="G1863" s="161" t="str">
        <f ca="1">IF(C1863=$U$4,"Enter smelter details", IF(ISERROR($S1863),"",OFFSET('Smelter Reference List'!$F$4,$S1863-4,0)))</f>
        <v/>
      </c>
      <c r="H1863" s="247" t="str">
        <f ca="1">IF(ISERROR($S1863),"",OFFSET('Smelter Reference List'!$G$4,$S1863-4,0))</f>
        <v/>
      </c>
      <c r="I1863" s="248" t="str">
        <f ca="1">IF(ISERROR($S1863),"",OFFSET('Smelter Reference List'!$H$4,$S1863-4,0))</f>
        <v/>
      </c>
      <c r="J1863" s="248" t="str">
        <f ca="1">IF(ISERROR($S1863),"",OFFSET('Smelter Reference List'!$I$4,$S1863-4,0))</f>
        <v/>
      </c>
      <c r="K1863" s="245"/>
      <c r="L1863" s="245"/>
      <c r="M1863" s="245"/>
      <c r="N1863" s="245"/>
      <c r="O1863" s="245"/>
      <c r="P1863" s="245"/>
      <c r="Q1863" s="246"/>
      <c r="R1863" s="233"/>
      <c r="S1863" s="234" t="e">
        <f>IF(C1863="",NA(),MATCH($B1863&amp;$C1863,'Smelter Reference List'!$J:$J,0))</f>
        <v>#N/A</v>
      </c>
      <c r="T1863" s="235"/>
      <c r="U1863" s="235">
        <f t="shared" ca="1" si="58"/>
        <v>0</v>
      </c>
      <c r="V1863" s="235"/>
      <c r="W1863" s="235"/>
      <c r="Y1863" s="228" t="str">
        <f t="shared" si="59"/>
        <v/>
      </c>
    </row>
    <row r="1864" spans="1:25" s="228" customFormat="1" ht="20.25">
      <c r="A1864" s="257"/>
      <c r="B1864" s="232" t="str">
        <f>IF(LEN(A1864)=0,"",INDEX('Smelter Reference List'!$A:$A,MATCH($A1864,'Smelter Reference List'!$E:$E,0)))</f>
        <v/>
      </c>
      <c r="C1864" s="297" t="str">
        <f>IF(LEN(A1864)=0,"",INDEX('Smelter Reference List'!$C:$C,MATCH($A1864,'Smelter Reference List'!$E:$E,0)))</f>
        <v/>
      </c>
      <c r="D1864" s="161" t="str">
        <f ca="1">IF(ISERROR($S1864),"",OFFSET('Smelter Reference List'!$C$4,$S1864-4,0)&amp;"")</f>
        <v/>
      </c>
      <c r="E1864" s="161" t="str">
        <f ca="1">IF(ISERROR($S1864),"",OFFSET('Smelter Reference List'!$D$4,$S1864-4,0)&amp;"")</f>
        <v/>
      </c>
      <c r="F1864" s="161" t="str">
        <f ca="1">IF(ISERROR($S1864),"",OFFSET('Smelter Reference List'!$E$4,$S1864-4,0))</f>
        <v/>
      </c>
      <c r="G1864" s="161" t="str">
        <f ca="1">IF(C1864=$U$4,"Enter smelter details", IF(ISERROR($S1864),"",OFFSET('Smelter Reference List'!$F$4,$S1864-4,0)))</f>
        <v/>
      </c>
      <c r="H1864" s="247" t="str">
        <f ca="1">IF(ISERROR($S1864),"",OFFSET('Smelter Reference List'!$G$4,$S1864-4,0))</f>
        <v/>
      </c>
      <c r="I1864" s="248" t="str">
        <f ca="1">IF(ISERROR($S1864),"",OFFSET('Smelter Reference List'!$H$4,$S1864-4,0))</f>
        <v/>
      </c>
      <c r="J1864" s="248" t="str">
        <f ca="1">IF(ISERROR($S1864),"",OFFSET('Smelter Reference List'!$I$4,$S1864-4,0))</f>
        <v/>
      </c>
      <c r="K1864" s="245"/>
      <c r="L1864" s="245"/>
      <c r="M1864" s="245"/>
      <c r="N1864" s="245"/>
      <c r="O1864" s="245"/>
      <c r="P1864" s="245"/>
      <c r="Q1864" s="246"/>
      <c r="R1864" s="233"/>
      <c r="S1864" s="234" t="e">
        <f>IF(C1864="",NA(),MATCH($B1864&amp;$C1864,'Smelter Reference List'!$J:$J,0))</f>
        <v>#N/A</v>
      </c>
      <c r="T1864" s="235"/>
      <c r="U1864" s="235">
        <f t="shared" ca="1" si="58"/>
        <v>0</v>
      </c>
      <c r="V1864" s="235"/>
      <c r="W1864" s="235"/>
      <c r="Y1864" s="228" t="str">
        <f t="shared" si="59"/>
        <v/>
      </c>
    </row>
    <row r="1865" spans="1:25" s="228" customFormat="1" ht="20.25">
      <c r="A1865" s="257"/>
      <c r="B1865" s="232" t="str">
        <f>IF(LEN(A1865)=0,"",INDEX('Smelter Reference List'!$A:$A,MATCH($A1865,'Smelter Reference List'!$E:$E,0)))</f>
        <v/>
      </c>
      <c r="C1865" s="297" t="str">
        <f>IF(LEN(A1865)=0,"",INDEX('Smelter Reference List'!$C:$C,MATCH($A1865,'Smelter Reference List'!$E:$E,0)))</f>
        <v/>
      </c>
      <c r="D1865" s="161" t="str">
        <f ca="1">IF(ISERROR($S1865),"",OFFSET('Smelter Reference List'!$C$4,$S1865-4,0)&amp;"")</f>
        <v/>
      </c>
      <c r="E1865" s="161" t="str">
        <f ca="1">IF(ISERROR($S1865),"",OFFSET('Smelter Reference List'!$D$4,$S1865-4,0)&amp;"")</f>
        <v/>
      </c>
      <c r="F1865" s="161" t="str">
        <f ca="1">IF(ISERROR($S1865),"",OFFSET('Smelter Reference List'!$E$4,$S1865-4,0))</f>
        <v/>
      </c>
      <c r="G1865" s="161" t="str">
        <f ca="1">IF(C1865=$U$4,"Enter smelter details", IF(ISERROR($S1865),"",OFFSET('Smelter Reference List'!$F$4,$S1865-4,0)))</f>
        <v/>
      </c>
      <c r="H1865" s="247" t="str">
        <f ca="1">IF(ISERROR($S1865),"",OFFSET('Smelter Reference List'!$G$4,$S1865-4,0))</f>
        <v/>
      </c>
      <c r="I1865" s="248" t="str">
        <f ca="1">IF(ISERROR($S1865),"",OFFSET('Smelter Reference List'!$H$4,$S1865-4,0))</f>
        <v/>
      </c>
      <c r="J1865" s="248" t="str">
        <f ca="1">IF(ISERROR($S1865),"",OFFSET('Smelter Reference List'!$I$4,$S1865-4,0))</f>
        <v/>
      </c>
      <c r="K1865" s="245"/>
      <c r="L1865" s="245"/>
      <c r="M1865" s="245"/>
      <c r="N1865" s="245"/>
      <c r="O1865" s="245"/>
      <c r="P1865" s="245"/>
      <c r="Q1865" s="246"/>
      <c r="R1865" s="233"/>
      <c r="S1865" s="234" t="e">
        <f>IF(C1865="",NA(),MATCH($B1865&amp;$C1865,'Smelter Reference List'!$J:$J,0))</f>
        <v>#N/A</v>
      </c>
      <c r="T1865" s="235"/>
      <c r="U1865" s="235">
        <f t="shared" ca="1" si="58"/>
        <v>0</v>
      </c>
      <c r="V1865" s="235"/>
      <c r="W1865" s="235"/>
      <c r="Y1865" s="228" t="str">
        <f t="shared" si="59"/>
        <v/>
      </c>
    </row>
    <row r="1866" spans="1:25" s="228" customFormat="1" ht="20.25">
      <c r="A1866" s="257"/>
      <c r="B1866" s="232" t="str">
        <f>IF(LEN(A1866)=0,"",INDEX('Smelter Reference List'!$A:$A,MATCH($A1866,'Smelter Reference List'!$E:$E,0)))</f>
        <v/>
      </c>
      <c r="C1866" s="297" t="str">
        <f>IF(LEN(A1866)=0,"",INDEX('Smelter Reference List'!$C:$C,MATCH($A1866,'Smelter Reference List'!$E:$E,0)))</f>
        <v/>
      </c>
      <c r="D1866" s="161" t="str">
        <f ca="1">IF(ISERROR($S1866),"",OFFSET('Smelter Reference List'!$C$4,$S1866-4,0)&amp;"")</f>
        <v/>
      </c>
      <c r="E1866" s="161" t="str">
        <f ca="1">IF(ISERROR($S1866),"",OFFSET('Smelter Reference List'!$D$4,$S1866-4,0)&amp;"")</f>
        <v/>
      </c>
      <c r="F1866" s="161" t="str">
        <f ca="1">IF(ISERROR($S1866),"",OFFSET('Smelter Reference List'!$E$4,$S1866-4,0))</f>
        <v/>
      </c>
      <c r="G1866" s="161" t="str">
        <f ca="1">IF(C1866=$U$4,"Enter smelter details", IF(ISERROR($S1866),"",OFFSET('Smelter Reference List'!$F$4,$S1866-4,0)))</f>
        <v/>
      </c>
      <c r="H1866" s="247" t="str">
        <f ca="1">IF(ISERROR($S1866),"",OFFSET('Smelter Reference List'!$G$4,$S1866-4,0))</f>
        <v/>
      </c>
      <c r="I1866" s="248" t="str">
        <f ca="1">IF(ISERROR($S1866),"",OFFSET('Smelter Reference List'!$H$4,$S1866-4,0))</f>
        <v/>
      </c>
      <c r="J1866" s="248" t="str">
        <f ca="1">IF(ISERROR($S1866),"",OFFSET('Smelter Reference List'!$I$4,$S1866-4,0))</f>
        <v/>
      </c>
      <c r="K1866" s="245"/>
      <c r="L1866" s="245"/>
      <c r="M1866" s="245"/>
      <c r="N1866" s="245"/>
      <c r="O1866" s="245"/>
      <c r="P1866" s="245"/>
      <c r="Q1866" s="246"/>
      <c r="R1866" s="233"/>
      <c r="S1866" s="234" t="e">
        <f>IF(C1866="",NA(),MATCH($B1866&amp;$C1866,'Smelter Reference List'!$J:$J,0))</f>
        <v>#N/A</v>
      </c>
      <c r="T1866" s="235"/>
      <c r="U1866" s="235">
        <f t="shared" ca="1" si="58"/>
        <v>0</v>
      </c>
      <c r="V1866" s="235"/>
      <c r="W1866" s="235"/>
      <c r="Y1866" s="228" t="str">
        <f t="shared" si="59"/>
        <v/>
      </c>
    </row>
    <row r="1867" spans="1:25" s="228" customFormat="1" ht="20.25">
      <c r="A1867" s="257"/>
      <c r="B1867" s="232" t="str">
        <f>IF(LEN(A1867)=0,"",INDEX('Smelter Reference List'!$A:$A,MATCH($A1867,'Smelter Reference List'!$E:$E,0)))</f>
        <v/>
      </c>
      <c r="C1867" s="297" t="str">
        <f>IF(LEN(A1867)=0,"",INDEX('Smelter Reference List'!$C:$C,MATCH($A1867,'Smelter Reference List'!$E:$E,0)))</f>
        <v/>
      </c>
      <c r="D1867" s="161" t="str">
        <f ca="1">IF(ISERROR($S1867),"",OFFSET('Smelter Reference List'!$C$4,$S1867-4,0)&amp;"")</f>
        <v/>
      </c>
      <c r="E1867" s="161" t="str">
        <f ca="1">IF(ISERROR($S1867),"",OFFSET('Smelter Reference List'!$D$4,$S1867-4,0)&amp;"")</f>
        <v/>
      </c>
      <c r="F1867" s="161" t="str">
        <f ca="1">IF(ISERROR($S1867),"",OFFSET('Smelter Reference List'!$E$4,$S1867-4,0))</f>
        <v/>
      </c>
      <c r="G1867" s="161" t="str">
        <f ca="1">IF(C1867=$U$4,"Enter smelter details", IF(ISERROR($S1867),"",OFFSET('Smelter Reference List'!$F$4,$S1867-4,0)))</f>
        <v/>
      </c>
      <c r="H1867" s="247" t="str">
        <f ca="1">IF(ISERROR($S1867),"",OFFSET('Smelter Reference List'!$G$4,$S1867-4,0))</f>
        <v/>
      </c>
      <c r="I1867" s="248" t="str">
        <f ca="1">IF(ISERROR($S1867),"",OFFSET('Smelter Reference List'!$H$4,$S1867-4,0))</f>
        <v/>
      </c>
      <c r="J1867" s="248" t="str">
        <f ca="1">IF(ISERROR($S1867),"",OFFSET('Smelter Reference List'!$I$4,$S1867-4,0))</f>
        <v/>
      </c>
      <c r="K1867" s="245"/>
      <c r="L1867" s="245"/>
      <c r="M1867" s="245"/>
      <c r="N1867" s="245"/>
      <c r="O1867" s="245"/>
      <c r="P1867" s="245"/>
      <c r="Q1867" s="246"/>
      <c r="R1867" s="233"/>
      <c r="S1867" s="234" t="e">
        <f>IF(C1867="",NA(),MATCH($B1867&amp;$C1867,'Smelter Reference List'!$J:$J,0))</f>
        <v>#N/A</v>
      </c>
      <c r="T1867" s="235"/>
      <c r="U1867" s="235">
        <f t="shared" ca="1" si="58"/>
        <v>0</v>
      </c>
      <c r="V1867" s="235"/>
      <c r="W1867" s="235"/>
      <c r="Y1867" s="228" t="str">
        <f t="shared" si="59"/>
        <v/>
      </c>
    </row>
    <row r="1868" spans="1:25" s="228" customFormat="1" ht="20.25">
      <c r="A1868" s="257"/>
      <c r="B1868" s="232" t="str">
        <f>IF(LEN(A1868)=0,"",INDEX('Smelter Reference List'!$A:$A,MATCH($A1868,'Smelter Reference List'!$E:$E,0)))</f>
        <v/>
      </c>
      <c r="C1868" s="297" t="str">
        <f>IF(LEN(A1868)=0,"",INDEX('Smelter Reference List'!$C:$C,MATCH($A1868,'Smelter Reference List'!$E:$E,0)))</f>
        <v/>
      </c>
      <c r="D1868" s="161" t="str">
        <f ca="1">IF(ISERROR($S1868),"",OFFSET('Smelter Reference List'!$C$4,$S1868-4,0)&amp;"")</f>
        <v/>
      </c>
      <c r="E1868" s="161" t="str">
        <f ca="1">IF(ISERROR($S1868),"",OFFSET('Smelter Reference List'!$D$4,$S1868-4,0)&amp;"")</f>
        <v/>
      </c>
      <c r="F1868" s="161" t="str">
        <f ca="1">IF(ISERROR($S1868),"",OFFSET('Smelter Reference List'!$E$4,$S1868-4,0))</f>
        <v/>
      </c>
      <c r="G1868" s="161" t="str">
        <f ca="1">IF(C1868=$U$4,"Enter smelter details", IF(ISERROR($S1868),"",OFFSET('Smelter Reference List'!$F$4,$S1868-4,0)))</f>
        <v/>
      </c>
      <c r="H1868" s="247" t="str">
        <f ca="1">IF(ISERROR($S1868),"",OFFSET('Smelter Reference List'!$G$4,$S1868-4,0))</f>
        <v/>
      </c>
      <c r="I1868" s="248" t="str">
        <f ca="1">IF(ISERROR($S1868),"",OFFSET('Smelter Reference List'!$H$4,$S1868-4,0))</f>
        <v/>
      </c>
      <c r="J1868" s="248" t="str">
        <f ca="1">IF(ISERROR($S1868),"",OFFSET('Smelter Reference List'!$I$4,$S1868-4,0))</f>
        <v/>
      </c>
      <c r="K1868" s="245"/>
      <c r="L1868" s="245"/>
      <c r="M1868" s="245"/>
      <c r="N1868" s="245"/>
      <c r="O1868" s="245"/>
      <c r="P1868" s="245"/>
      <c r="Q1868" s="246"/>
      <c r="R1868" s="233"/>
      <c r="S1868" s="234" t="e">
        <f>IF(C1868="",NA(),MATCH($B1868&amp;$C1868,'Smelter Reference List'!$J:$J,0))</f>
        <v>#N/A</v>
      </c>
      <c r="T1868" s="235"/>
      <c r="U1868" s="235">
        <f t="shared" ca="1" si="58"/>
        <v>0</v>
      </c>
      <c r="V1868" s="235"/>
      <c r="W1868" s="235"/>
      <c r="Y1868" s="228" t="str">
        <f t="shared" si="59"/>
        <v/>
      </c>
    </row>
    <row r="1869" spans="1:25" s="228" customFormat="1" ht="20.25">
      <c r="A1869" s="257"/>
      <c r="B1869" s="232" t="str">
        <f>IF(LEN(A1869)=0,"",INDEX('Smelter Reference List'!$A:$A,MATCH($A1869,'Smelter Reference List'!$E:$E,0)))</f>
        <v/>
      </c>
      <c r="C1869" s="297" t="str">
        <f>IF(LEN(A1869)=0,"",INDEX('Smelter Reference List'!$C:$C,MATCH($A1869,'Smelter Reference List'!$E:$E,0)))</f>
        <v/>
      </c>
      <c r="D1869" s="161" t="str">
        <f ca="1">IF(ISERROR($S1869),"",OFFSET('Smelter Reference List'!$C$4,$S1869-4,0)&amp;"")</f>
        <v/>
      </c>
      <c r="E1869" s="161" t="str">
        <f ca="1">IF(ISERROR($S1869),"",OFFSET('Smelter Reference List'!$D$4,$S1869-4,0)&amp;"")</f>
        <v/>
      </c>
      <c r="F1869" s="161" t="str">
        <f ca="1">IF(ISERROR($S1869),"",OFFSET('Smelter Reference List'!$E$4,$S1869-4,0))</f>
        <v/>
      </c>
      <c r="G1869" s="161" t="str">
        <f ca="1">IF(C1869=$U$4,"Enter smelter details", IF(ISERROR($S1869),"",OFFSET('Smelter Reference List'!$F$4,$S1869-4,0)))</f>
        <v/>
      </c>
      <c r="H1869" s="247" t="str">
        <f ca="1">IF(ISERROR($S1869),"",OFFSET('Smelter Reference List'!$G$4,$S1869-4,0))</f>
        <v/>
      </c>
      <c r="I1869" s="248" t="str">
        <f ca="1">IF(ISERROR($S1869),"",OFFSET('Smelter Reference List'!$H$4,$S1869-4,0))</f>
        <v/>
      </c>
      <c r="J1869" s="248" t="str">
        <f ca="1">IF(ISERROR($S1869),"",OFFSET('Smelter Reference List'!$I$4,$S1869-4,0))</f>
        <v/>
      </c>
      <c r="K1869" s="245"/>
      <c r="L1869" s="245"/>
      <c r="M1869" s="245"/>
      <c r="N1869" s="245"/>
      <c r="O1869" s="245"/>
      <c r="P1869" s="245"/>
      <c r="Q1869" s="246"/>
      <c r="R1869" s="233"/>
      <c r="S1869" s="234" t="e">
        <f>IF(C1869="",NA(),MATCH($B1869&amp;$C1869,'Smelter Reference List'!$J:$J,0))</f>
        <v>#N/A</v>
      </c>
      <c r="T1869" s="235"/>
      <c r="U1869" s="235">
        <f t="shared" ca="1" si="58"/>
        <v>0</v>
      </c>
      <c r="V1869" s="235"/>
      <c r="W1869" s="235"/>
      <c r="Y1869" s="228" t="str">
        <f t="shared" si="59"/>
        <v/>
      </c>
    </row>
    <row r="1870" spans="1:25" s="228" customFormat="1" ht="20.25">
      <c r="A1870" s="257"/>
      <c r="B1870" s="232" t="str">
        <f>IF(LEN(A1870)=0,"",INDEX('Smelter Reference List'!$A:$A,MATCH($A1870,'Smelter Reference List'!$E:$E,0)))</f>
        <v/>
      </c>
      <c r="C1870" s="297" t="str">
        <f>IF(LEN(A1870)=0,"",INDEX('Smelter Reference List'!$C:$C,MATCH($A1870,'Smelter Reference List'!$E:$E,0)))</f>
        <v/>
      </c>
      <c r="D1870" s="161" t="str">
        <f ca="1">IF(ISERROR($S1870),"",OFFSET('Smelter Reference List'!$C$4,$S1870-4,0)&amp;"")</f>
        <v/>
      </c>
      <c r="E1870" s="161" t="str">
        <f ca="1">IF(ISERROR($S1870),"",OFFSET('Smelter Reference List'!$D$4,$S1870-4,0)&amp;"")</f>
        <v/>
      </c>
      <c r="F1870" s="161" t="str">
        <f ca="1">IF(ISERROR($S1870),"",OFFSET('Smelter Reference List'!$E$4,$S1870-4,0))</f>
        <v/>
      </c>
      <c r="G1870" s="161" t="str">
        <f ca="1">IF(C1870=$U$4,"Enter smelter details", IF(ISERROR($S1870),"",OFFSET('Smelter Reference List'!$F$4,$S1870-4,0)))</f>
        <v/>
      </c>
      <c r="H1870" s="247" t="str">
        <f ca="1">IF(ISERROR($S1870),"",OFFSET('Smelter Reference List'!$G$4,$S1870-4,0))</f>
        <v/>
      </c>
      <c r="I1870" s="248" t="str">
        <f ca="1">IF(ISERROR($S1870),"",OFFSET('Smelter Reference List'!$H$4,$S1870-4,0))</f>
        <v/>
      </c>
      <c r="J1870" s="248" t="str">
        <f ca="1">IF(ISERROR($S1870),"",OFFSET('Smelter Reference List'!$I$4,$S1870-4,0))</f>
        <v/>
      </c>
      <c r="K1870" s="245"/>
      <c r="L1870" s="245"/>
      <c r="M1870" s="245"/>
      <c r="N1870" s="245"/>
      <c r="O1870" s="245"/>
      <c r="P1870" s="245"/>
      <c r="Q1870" s="246"/>
      <c r="R1870" s="233"/>
      <c r="S1870" s="234" t="e">
        <f>IF(C1870="",NA(),MATCH($B1870&amp;$C1870,'Smelter Reference List'!$J:$J,0))</f>
        <v>#N/A</v>
      </c>
      <c r="T1870" s="235"/>
      <c r="U1870" s="235">
        <f t="shared" ca="1" si="58"/>
        <v>0</v>
      </c>
      <c r="V1870" s="235"/>
      <c r="W1870" s="235"/>
      <c r="Y1870" s="228" t="str">
        <f t="shared" si="59"/>
        <v/>
      </c>
    </row>
    <row r="1871" spans="1:25" s="228" customFormat="1" ht="20.25">
      <c r="A1871" s="257"/>
      <c r="B1871" s="232" t="str">
        <f>IF(LEN(A1871)=0,"",INDEX('Smelter Reference List'!$A:$A,MATCH($A1871,'Smelter Reference List'!$E:$E,0)))</f>
        <v/>
      </c>
      <c r="C1871" s="297" t="str">
        <f>IF(LEN(A1871)=0,"",INDEX('Smelter Reference List'!$C:$C,MATCH($A1871,'Smelter Reference List'!$E:$E,0)))</f>
        <v/>
      </c>
      <c r="D1871" s="161" t="str">
        <f ca="1">IF(ISERROR($S1871),"",OFFSET('Smelter Reference List'!$C$4,$S1871-4,0)&amp;"")</f>
        <v/>
      </c>
      <c r="E1871" s="161" t="str">
        <f ca="1">IF(ISERROR($S1871),"",OFFSET('Smelter Reference List'!$D$4,$S1871-4,0)&amp;"")</f>
        <v/>
      </c>
      <c r="F1871" s="161" t="str">
        <f ca="1">IF(ISERROR($S1871),"",OFFSET('Smelter Reference List'!$E$4,$S1871-4,0))</f>
        <v/>
      </c>
      <c r="G1871" s="161" t="str">
        <f ca="1">IF(C1871=$U$4,"Enter smelter details", IF(ISERROR($S1871),"",OFFSET('Smelter Reference List'!$F$4,$S1871-4,0)))</f>
        <v/>
      </c>
      <c r="H1871" s="247" t="str">
        <f ca="1">IF(ISERROR($S1871),"",OFFSET('Smelter Reference List'!$G$4,$S1871-4,0))</f>
        <v/>
      </c>
      <c r="I1871" s="248" t="str">
        <f ca="1">IF(ISERROR($S1871),"",OFFSET('Smelter Reference List'!$H$4,$S1871-4,0))</f>
        <v/>
      </c>
      <c r="J1871" s="248" t="str">
        <f ca="1">IF(ISERROR($S1871),"",OFFSET('Smelter Reference List'!$I$4,$S1871-4,0))</f>
        <v/>
      </c>
      <c r="K1871" s="245"/>
      <c r="L1871" s="245"/>
      <c r="M1871" s="245"/>
      <c r="N1871" s="245"/>
      <c r="O1871" s="245"/>
      <c r="P1871" s="245"/>
      <c r="Q1871" s="246"/>
      <c r="R1871" s="233"/>
      <c r="S1871" s="234" t="e">
        <f>IF(C1871="",NA(),MATCH($B1871&amp;$C1871,'Smelter Reference List'!$J:$J,0))</f>
        <v>#N/A</v>
      </c>
      <c r="T1871" s="235"/>
      <c r="U1871" s="235">
        <f t="shared" ca="1" si="58"/>
        <v>0</v>
      </c>
      <c r="V1871" s="235"/>
      <c r="W1871" s="235"/>
      <c r="Y1871" s="228" t="str">
        <f t="shared" si="59"/>
        <v/>
      </c>
    </row>
    <row r="1872" spans="1:25" s="228" customFormat="1" ht="20.25">
      <c r="A1872" s="257"/>
      <c r="B1872" s="232" t="str">
        <f>IF(LEN(A1872)=0,"",INDEX('Smelter Reference List'!$A:$A,MATCH($A1872,'Smelter Reference List'!$E:$E,0)))</f>
        <v/>
      </c>
      <c r="C1872" s="297" t="str">
        <f>IF(LEN(A1872)=0,"",INDEX('Smelter Reference List'!$C:$C,MATCH($A1872,'Smelter Reference List'!$E:$E,0)))</f>
        <v/>
      </c>
      <c r="D1872" s="161" t="str">
        <f ca="1">IF(ISERROR($S1872),"",OFFSET('Smelter Reference List'!$C$4,$S1872-4,0)&amp;"")</f>
        <v/>
      </c>
      <c r="E1872" s="161" t="str">
        <f ca="1">IF(ISERROR($S1872),"",OFFSET('Smelter Reference List'!$D$4,$S1872-4,0)&amp;"")</f>
        <v/>
      </c>
      <c r="F1872" s="161" t="str">
        <f ca="1">IF(ISERROR($S1872),"",OFFSET('Smelter Reference List'!$E$4,$S1872-4,0))</f>
        <v/>
      </c>
      <c r="G1872" s="161" t="str">
        <f ca="1">IF(C1872=$U$4,"Enter smelter details", IF(ISERROR($S1872),"",OFFSET('Smelter Reference List'!$F$4,$S1872-4,0)))</f>
        <v/>
      </c>
      <c r="H1872" s="247" t="str">
        <f ca="1">IF(ISERROR($S1872),"",OFFSET('Smelter Reference List'!$G$4,$S1872-4,0))</f>
        <v/>
      </c>
      <c r="I1872" s="248" t="str">
        <f ca="1">IF(ISERROR($S1872),"",OFFSET('Smelter Reference List'!$H$4,$S1872-4,0))</f>
        <v/>
      </c>
      <c r="J1872" s="248" t="str">
        <f ca="1">IF(ISERROR($S1872),"",OFFSET('Smelter Reference List'!$I$4,$S1872-4,0))</f>
        <v/>
      </c>
      <c r="K1872" s="245"/>
      <c r="L1872" s="245"/>
      <c r="M1872" s="245"/>
      <c r="N1872" s="245"/>
      <c r="O1872" s="245"/>
      <c r="P1872" s="245"/>
      <c r="Q1872" s="246"/>
      <c r="R1872" s="233"/>
      <c r="S1872" s="234" t="e">
        <f>IF(C1872="",NA(),MATCH($B1872&amp;$C1872,'Smelter Reference List'!$J:$J,0))</f>
        <v>#N/A</v>
      </c>
      <c r="T1872" s="235"/>
      <c r="U1872" s="235">
        <f t="shared" ca="1" si="58"/>
        <v>0</v>
      </c>
      <c r="V1872" s="235"/>
      <c r="W1872" s="235"/>
      <c r="Y1872" s="228" t="str">
        <f t="shared" si="59"/>
        <v/>
      </c>
    </row>
    <row r="1873" spans="1:25" s="228" customFormat="1" ht="20.25">
      <c r="A1873" s="257"/>
      <c r="B1873" s="232" t="str">
        <f>IF(LEN(A1873)=0,"",INDEX('Smelter Reference List'!$A:$A,MATCH($A1873,'Smelter Reference List'!$E:$E,0)))</f>
        <v/>
      </c>
      <c r="C1873" s="297" t="str">
        <f>IF(LEN(A1873)=0,"",INDEX('Smelter Reference List'!$C:$C,MATCH($A1873,'Smelter Reference List'!$E:$E,0)))</f>
        <v/>
      </c>
      <c r="D1873" s="161" t="str">
        <f ca="1">IF(ISERROR($S1873),"",OFFSET('Smelter Reference List'!$C$4,$S1873-4,0)&amp;"")</f>
        <v/>
      </c>
      <c r="E1873" s="161" t="str">
        <f ca="1">IF(ISERROR($S1873),"",OFFSET('Smelter Reference List'!$D$4,$S1873-4,0)&amp;"")</f>
        <v/>
      </c>
      <c r="F1873" s="161" t="str">
        <f ca="1">IF(ISERROR($S1873),"",OFFSET('Smelter Reference List'!$E$4,$S1873-4,0))</f>
        <v/>
      </c>
      <c r="G1873" s="161" t="str">
        <f ca="1">IF(C1873=$U$4,"Enter smelter details", IF(ISERROR($S1873),"",OFFSET('Smelter Reference List'!$F$4,$S1873-4,0)))</f>
        <v/>
      </c>
      <c r="H1873" s="247" t="str">
        <f ca="1">IF(ISERROR($S1873),"",OFFSET('Smelter Reference List'!$G$4,$S1873-4,0))</f>
        <v/>
      </c>
      <c r="I1873" s="248" t="str">
        <f ca="1">IF(ISERROR($S1873),"",OFFSET('Smelter Reference List'!$H$4,$S1873-4,0))</f>
        <v/>
      </c>
      <c r="J1873" s="248" t="str">
        <f ca="1">IF(ISERROR($S1873),"",OFFSET('Smelter Reference List'!$I$4,$S1873-4,0))</f>
        <v/>
      </c>
      <c r="K1873" s="245"/>
      <c r="L1873" s="245"/>
      <c r="M1873" s="245"/>
      <c r="N1873" s="245"/>
      <c r="O1873" s="245"/>
      <c r="P1873" s="245"/>
      <c r="Q1873" s="246"/>
      <c r="R1873" s="233"/>
      <c r="S1873" s="234" t="e">
        <f>IF(C1873="",NA(),MATCH($B1873&amp;$C1873,'Smelter Reference List'!$J:$J,0))</f>
        <v>#N/A</v>
      </c>
      <c r="T1873" s="235"/>
      <c r="U1873" s="235">
        <f t="shared" ca="1" si="58"/>
        <v>0</v>
      </c>
      <c r="V1873" s="235"/>
      <c r="W1873" s="235"/>
      <c r="Y1873" s="228" t="str">
        <f t="shared" si="59"/>
        <v/>
      </c>
    </row>
    <row r="1874" spans="1:25" s="228" customFormat="1" ht="20.25">
      <c r="A1874" s="257"/>
      <c r="B1874" s="232" t="str">
        <f>IF(LEN(A1874)=0,"",INDEX('Smelter Reference List'!$A:$A,MATCH($A1874,'Smelter Reference List'!$E:$E,0)))</f>
        <v/>
      </c>
      <c r="C1874" s="297" t="str">
        <f>IF(LEN(A1874)=0,"",INDEX('Smelter Reference List'!$C:$C,MATCH($A1874,'Smelter Reference List'!$E:$E,0)))</f>
        <v/>
      </c>
      <c r="D1874" s="161" t="str">
        <f ca="1">IF(ISERROR($S1874),"",OFFSET('Smelter Reference List'!$C$4,$S1874-4,0)&amp;"")</f>
        <v/>
      </c>
      <c r="E1874" s="161" t="str">
        <f ca="1">IF(ISERROR($S1874),"",OFFSET('Smelter Reference List'!$D$4,$S1874-4,0)&amp;"")</f>
        <v/>
      </c>
      <c r="F1874" s="161" t="str">
        <f ca="1">IF(ISERROR($S1874),"",OFFSET('Smelter Reference List'!$E$4,$S1874-4,0))</f>
        <v/>
      </c>
      <c r="G1874" s="161" t="str">
        <f ca="1">IF(C1874=$U$4,"Enter smelter details", IF(ISERROR($S1874),"",OFFSET('Smelter Reference List'!$F$4,$S1874-4,0)))</f>
        <v/>
      </c>
      <c r="H1874" s="247" t="str">
        <f ca="1">IF(ISERROR($S1874),"",OFFSET('Smelter Reference List'!$G$4,$S1874-4,0))</f>
        <v/>
      </c>
      <c r="I1874" s="248" t="str">
        <f ca="1">IF(ISERROR($S1874),"",OFFSET('Smelter Reference List'!$H$4,$S1874-4,0))</f>
        <v/>
      </c>
      <c r="J1874" s="248" t="str">
        <f ca="1">IF(ISERROR($S1874),"",OFFSET('Smelter Reference List'!$I$4,$S1874-4,0))</f>
        <v/>
      </c>
      <c r="K1874" s="245"/>
      <c r="L1874" s="245"/>
      <c r="M1874" s="245"/>
      <c r="N1874" s="245"/>
      <c r="O1874" s="245"/>
      <c r="P1874" s="245"/>
      <c r="Q1874" s="246"/>
      <c r="R1874" s="233"/>
      <c r="S1874" s="234" t="e">
        <f>IF(C1874="",NA(),MATCH($B1874&amp;$C1874,'Smelter Reference List'!$J:$J,0))</f>
        <v>#N/A</v>
      </c>
      <c r="T1874" s="235"/>
      <c r="U1874" s="235">
        <f t="shared" ca="1" si="58"/>
        <v>0</v>
      </c>
      <c r="V1874" s="235"/>
      <c r="W1874" s="235"/>
      <c r="Y1874" s="228" t="str">
        <f t="shared" si="59"/>
        <v/>
      </c>
    </row>
    <row r="1875" spans="1:25" s="228" customFormat="1" ht="20.25">
      <c r="A1875" s="257"/>
      <c r="B1875" s="232" t="str">
        <f>IF(LEN(A1875)=0,"",INDEX('Smelter Reference List'!$A:$A,MATCH($A1875,'Smelter Reference List'!$E:$E,0)))</f>
        <v/>
      </c>
      <c r="C1875" s="297" t="str">
        <f>IF(LEN(A1875)=0,"",INDEX('Smelter Reference List'!$C:$C,MATCH($A1875,'Smelter Reference List'!$E:$E,0)))</f>
        <v/>
      </c>
      <c r="D1875" s="161" t="str">
        <f ca="1">IF(ISERROR($S1875),"",OFFSET('Smelter Reference List'!$C$4,$S1875-4,0)&amp;"")</f>
        <v/>
      </c>
      <c r="E1875" s="161" t="str">
        <f ca="1">IF(ISERROR($S1875),"",OFFSET('Smelter Reference List'!$D$4,$S1875-4,0)&amp;"")</f>
        <v/>
      </c>
      <c r="F1875" s="161" t="str">
        <f ca="1">IF(ISERROR($S1875),"",OFFSET('Smelter Reference List'!$E$4,$S1875-4,0))</f>
        <v/>
      </c>
      <c r="G1875" s="161" t="str">
        <f ca="1">IF(C1875=$U$4,"Enter smelter details", IF(ISERROR($S1875),"",OFFSET('Smelter Reference List'!$F$4,$S1875-4,0)))</f>
        <v/>
      </c>
      <c r="H1875" s="247" t="str">
        <f ca="1">IF(ISERROR($S1875),"",OFFSET('Smelter Reference List'!$G$4,$S1875-4,0))</f>
        <v/>
      </c>
      <c r="I1875" s="248" t="str">
        <f ca="1">IF(ISERROR($S1875),"",OFFSET('Smelter Reference List'!$H$4,$S1875-4,0))</f>
        <v/>
      </c>
      <c r="J1875" s="248" t="str">
        <f ca="1">IF(ISERROR($S1875),"",OFFSET('Smelter Reference List'!$I$4,$S1875-4,0))</f>
        <v/>
      </c>
      <c r="K1875" s="245"/>
      <c r="L1875" s="245"/>
      <c r="M1875" s="245"/>
      <c r="N1875" s="245"/>
      <c r="O1875" s="245"/>
      <c r="P1875" s="245"/>
      <c r="Q1875" s="246"/>
      <c r="R1875" s="233"/>
      <c r="S1875" s="234" t="e">
        <f>IF(C1875="",NA(),MATCH($B1875&amp;$C1875,'Smelter Reference List'!$J:$J,0))</f>
        <v>#N/A</v>
      </c>
      <c r="T1875" s="235"/>
      <c r="U1875" s="235">
        <f t="shared" ca="1" si="58"/>
        <v>0</v>
      </c>
      <c r="V1875" s="235"/>
      <c r="W1875" s="235"/>
      <c r="Y1875" s="228" t="str">
        <f t="shared" si="59"/>
        <v/>
      </c>
    </row>
    <row r="1876" spans="1:25" s="228" customFormat="1" ht="20.25">
      <c r="A1876" s="257"/>
      <c r="B1876" s="232" t="str">
        <f>IF(LEN(A1876)=0,"",INDEX('Smelter Reference List'!$A:$A,MATCH($A1876,'Smelter Reference List'!$E:$E,0)))</f>
        <v/>
      </c>
      <c r="C1876" s="297" t="str">
        <f>IF(LEN(A1876)=0,"",INDEX('Smelter Reference List'!$C:$C,MATCH($A1876,'Smelter Reference List'!$E:$E,0)))</f>
        <v/>
      </c>
      <c r="D1876" s="161" t="str">
        <f ca="1">IF(ISERROR($S1876),"",OFFSET('Smelter Reference List'!$C$4,$S1876-4,0)&amp;"")</f>
        <v/>
      </c>
      <c r="E1876" s="161" t="str">
        <f ca="1">IF(ISERROR($S1876),"",OFFSET('Smelter Reference List'!$D$4,$S1876-4,0)&amp;"")</f>
        <v/>
      </c>
      <c r="F1876" s="161" t="str">
        <f ca="1">IF(ISERROR($S1876),"",OFFSET('Smelter Reference List'!$E$4,$S1876-4,0))</f>
        <v/>
      </c>
      <c r="G1876" s="161" t="str">
        <f ca="1">IF(C1876=$U$4,"Enter smelter details", IF(ISERROR($S1876),"",OFFSET('Smelter Reference List'!$F$4,$S1876-4,0)))</f>
        <v/>
      </c>
      <c r="H1876" s="247" t="str">
        <f ca="1">IF(ISERROR($S1876),"",OFFSET('Smelter Reference List'!$G$4,$S1876-4,0))</f>
        <v/>
      </c>
      <c r="I1876" s="248" t="str">
        <f ca="1">IF(ISERROR($S1876),"",OFFSET('Smelter Reference List'!$H$4,$S1876-4,0))</f>
        <v/>
      </c>
      <c r="J1876" s="248" t="str">
        <f ca="1">IF(ISERROR($S1876),"",OFFSET('Smelter Reference List'!$I$4,$S1876-4,0))</f>
        <v/>
      </c>
      <c r="K1876" s="245"/>
      <c r="L1876" s="245"/>
      <c r="M1876" s="245"/>
      <c r="N1876" s="245"/>
      <c r="O1876" s="245"/>
      <c r="P1876" s="245"/>
      <c r="Q1876" s="246"/>
      <c r="R1876" s="233"/>
      <c r="S1876" s="234" t="e">
        <f>IF(C1876="",NA(),MATCH($B1876&amp;$C1876,'Smelter Reference List'!$J:$J,0))</f>
        <v>#N/A</v>
      </c>
      <c r="T1876" s="235"/>
      <c r="U1876" s="235">
        <f t="shared" ca="1" si="58"/>
        <v>0</v>
      </c>
      <c r="V1876" s="235"/>
      <c r="W1876" s="235"/>
      <c r="Y1876" s="228" t="str">
        <f t="shared" si="59"/>
        <v/>
      </c>
    </row>
    <row r="1877" spans="1:25" s="228" customFormat="1" ht="20.25">
      <c r="A1877" s="257"/>
      <c r="B1877" s="232" t="str">
        <f>IF(LEN(A1877)=0,"",INDEX('Smelter Reference List'!$A:$A,MATCH($A1877,'Smelter Reference List'!$E:$E,0)))</f>
        <v/>
      </c>
      <c r="C1877" s="297" t="str">
        <f>IF(LEN(A1877)=0,"",INDEX('Smelter Reference List'!$C:$C,MATCH($A1877,'Smelter Reference List'!$E:$E,0)))</f>
        <v/>
      </c>
      <c r="D1877" s="161" t="str">
        <f ca="1">IF(ISERROR($S1877),"",OFFSET('Smelter Reference List'!$C$4,$S1877-4,0)&amp;"")</f>
        <v/>
      </c>
      <c r="E1877" s="161" t="str">
        <f ca="1">IF(ISERROR($S1877),"",OFFSET('Smelter Reference List'!$D$4,$S1877-4,0)&amp;"")</f>
        <v/>
      </c>
      <c r="F1877" s="161" t="str">
        <f ca="1">IF(ISERROR($S1877),"",OFFSET('Smelter Reference List'!$E$4,$S1877-4,0))</f>
        <v/>
      </c>
      <c r="G1877" s="161" t="str">
        <f ca="1">IF(C1877=$U$4,"Enter smelter details", IF(ISERROR($S1877),"",OFFSET('Smelter Reference List'!$F$4,$S1877-4,0)))</f>
        <v/>
      </c>
      <c r="H1877" s="247" t="str">
        <f ca="1">IF(ISERROR($S1877),"",OFFSET('Smelter Reference List'!$G$4,$S1877-4,0))</f>
        <v/>
      </c>
      <c r="I1877" s="248" t="str">
        <f ca="1">IF(ISERROR($S1877),"",OFFSET('Smelter Reference List'!$H$4,$S1877-4,0))</f>
        <v/>
      </c>
      <c r="J1877" s="248" t="str">
        <f ca="1">IF(ISERROR($S1877),"",OFFSET('Smelter Reference List'!$I$4,$S1877-4,0))</f>
        <v/>
      </c>
      <c r="K1877" s="245"/>
      <c r="L1877" s="245"/>
      <c r="M1877" s="245"/>
      <c r="N1877" s="245"/>
      <c r="O1877" s="245"/>
      <c r="P1877" s="245"/>
      <c r="Q1877" s="246"/>
      <c r="R1877" s="233"/>
      <c r="S1877" s="234" t="e">
        <f>IF(C1877="",NA(),MATCH($B1877&amp;$C1877,'Smelter Reference List'!$J:$J,0))</f>
        <v>#N/A</v>
      </c>
      <c r="T1877" s="235"/>
      <c r="U1877" s="235">
        <f t="shared" ca="1" si="58"/>
        <v>0</v>
      </c>
      <c r="V1877" s="235"/>
      <c r="W1877" s="235"/>
      <c r="Y1877" s="228" t="str">
        <f t="shared" si="59"/>
        <v/>
      </c>
    </row>
    <row r="1878" spans="1:25" s="228" customFormat="1" ht="20.25">
      <c r="A1878" s="257"/>
      <c r="B1878" s="232" t="str">
        <f>IF(LEN(A1878)=0,"",INDEX('Smelter Reference List'!$A:$A,MATCH($A1878,'Smelter Reference List'!$E:$E,0)))</f>
        <v/>
      </c>
      <c r="C1878" s="297" t="str">
        <f>IF(LEN(A1878)=0,"",INDEX('Smelter Reference List'!$C:$C,MATCH($A1878,'Smelter Reference List'!$E:$E,0)))</f>
        <v/>
      </c>
      <c r="D1878" s="161" t="str">
        <f ca="1">IF(ISERROR($S1878),"",OFFSET('Smelter Reference List'!$C$4,$S1878-4,0)&amp;"")</f>
        <v/>
      </c>
      <c r="E1878" s="161" t="str">
        <f ca="1">IF(ISERROR($S1878),"",OFFSET('Smelter Reference List'!$D$4,$S1878-4,0)&amp;"")</f>
        <v/>
      </c>
      <c r="F1878" s="161" t="str">
        <f ca="1">IF(ISERROR($S1878),"",OFFSET('Smelter Reference List'!$E$4,$S1878-4,0))</f>
        <v/>
      </c>
      <c r="G1878" s="161" t="str">
        <f ca="1">IF(C1878=$U$4,"Enter smelter details", IF(ISERROR($S1878),"",OFFSET('Smelter Reference List'!$F$4,$S1878-4,0)))</f>
        <v/>
      </c>
      <c r="H1878" s="247" t="str">
        <f ca="1">IF(ISERROR($S1878),"",OFFSET('Smelter Reference List'!$G$4,$S1878-4,0))</f>
        <v/>
      </c>
      <c r="I1878" s="248" t="str">
        <f ca="1">IF(ISERROR($S1878),"",OFFSET('Smelter Reference List'!$H$4,$S1878-4,0))</f>
        <v/>
      </c>
      <c r="J1878" s="248" t="str">
        <f ca="1">IF(ISERROR($S1878),"",OFFSET('Smelter Reference List'!$I$4,$S1878-4,0))</f>
        <v/>
      </c>
      <c r="K1878" s="245"/>
      <c r="L1878" s="245"/>
      <c r="M1878" s="245"/>
      <c r="N1878" s="245"/>
      <c r="O1878" s="245"/>
      <c r="P1878" s="245"/>
      <c r="Q1878" s="246"/>
      <c r="R1878" s="233"/>
      <c r="S1878" s="234" t="e">
        <f>IF(C1878="",NA(),MATCH($B1878&amp;$C1878,'Smelter Reference List'!$J:$J,0))</f>
        <v>#N/A</v>
      </c>
      <c r="T1878" s="235"/>
      <c r="U1878" s="235">
        <f t="shared" ca="1" si="58"/>
        <v>0</v>
      </c>
      <c r="V1878" s="235"/>
      <c r="W1878" s="235"/>
      <c r="Y1878" s="228" t="str">
        <f t="shared" si="59"/>
        <v/>
      </c>
    </row>
    <row r="1879" spans="1:25" s="228" customFormat="1" ht="20.25">
      <c r="A1879" s="257"/>
      <c r="B1879" s="232" t="str">
        <f>IF(LEN(A1879)=0,"",INDEX('Smelter Reference List'!$A:$A,MATCH($A1879,'Smelter Reference List'!$E:$E,0)))</f>
        <v/>
      </c>
      <c r="C1879" s="297" t="str">
        <f>IF(LEN(A1879)=0,"",INDEX('Smelter Reference List'!$C:$C,MATCH($A1879,'Smelter Reference List'!$E:$E,0)))</f>
        <v/>
      </c>
      <c r="D1879" s="161" t="str">
        <f ca="1">IF(ISERROR($S1879),"",OFFSET('Smelter Reference List'!$C$4,$S1879-4,0)&amp;"")</f>
        <v/>
      </c>
      <c r="E1879" s="161" t="str">
        <f ca="1">IF(ISERROR($S1879),"",OFFSET('Smelter Reference List'!$D$4,$S1879-4,0)&amp;"")</f>
        <v/>
      </c>
      <c r="F1879" s="161" t="str">
        <f ca="1">IF(ISERROR($S1879),"",OFFSET('Smelter Reference List'!$E$4,$S1879-4,0))</f>
        <v/>
      </c>
      <c r="G1879" s="161" t="str">
        <f ca="1">IF(C1879=$U$4,"Enter smelter details", IF(ISERROR($S1879),"",OFFSET('Smelter Reference List'!$F$4,$S1879-4,0)))</f>
        <v/>
      </c>
      <c r="H1879" s="247" t="str">
        <f ca="1">IF(ISERROR($S1879),"",OFFSET('Smelter Reference List'!$G$4,$S1879-4,0))</f>
        <v/>
      </c>
      <c r="I1879" s="248" t="str">
        <f ca="1">IF(ISERROR($S1879),"",OFFSET('Smelter Reference List'!$H$4,$S1879-4,0))</f>
        <v/>
      </c>
      <c r="J1879" s="248" t="str">
        <f ca="1">IF(ISERROR($S1879),"",OFFSET('Smelter Reference List'!$I$4,$S1879-4,0))</f>
        <v/>
      </c>
      <c r="K1879" s="245"/>
      <c r="L1879" s="245"/>
      <c r="M1879" s="245"/>
      <c r="N1879" s="245"/>
      <c r="O1879" s="245"/>
      <c r="P1879" s="245"/>
      <c r="Q1879" s="246"/>
      <c r="R1879" s="233"/>
      <c r="S1879" s="234" t="e">
        <f>IF(C1879="",NA(),MATCH($B1879&amp;$C1879,'Smelter Reference List'!$J:$J,0))</f>
        <v>#N/A</v>
      </c>
      <c r="T1879" s="235"/>
      <c r="U1879" s="235">
        <f t="shared" ca="1" si="58"/>
        <v>0</v>
      </c>
      <c r="V1879" s="235"/>
      <c r="W1879" s="235"/>
      <c r="Y1879" s="228" t="str">
        <f t="shared" si="59"/>
        <v/>
      </c>
    </row>
    <row r="1880" spans="1:25" s="228" customFormat="1" ht="20.25">
      <c r="A1880" s="257"/>
      <c r="B1880" s="232" t="str">
        <f>IF(LEN(A1880)=0,"",INDEX('Smelter Reference List'!$A:$A,MATCH($A1880,'Smelter Reference List'!$E:$E,0)))</f>
        <v/>
      </c>
      <c r="C1880" s="297" t="str">
        <f>IF(LEN(A1880)=0,"",INDEX('Smelter Reference List'!$C:$C,MATCH($A1880,'Smelter Reference List'!$E:$E,0)))</f>
        <v/>
      </c>
      <c r="D1880" s="161" t="str">
        <f ca="1">IF(ISERROR($S1880),"",OFFSET('Smelter Reference List'!$C$4,$S1880-4,0)&amp;"")</f>
        <v/>
      </c>
      <c r="E1880" s="161" t="str">
        <f ca="1">IF(ISERROR($S1880),"",OFFSET('Smelter Reference List'!$D$4,$S1880-4,0)&amp;"")</f>
        <v/>
      </c>
      <c r="F1880" s="161" t="str">
        <f ca="1">IF(ISERROR($S1880),"",OFFSET('Smelter Reference List'!$E$4,$S1880-4,0))</f>
        <v/>
      </c>
      <c r="G1880" s="161" t="str">
        <f ca="1">IF(C1880=$U$4,"Enter smelter details", IF(ISERROR($S1880),"",OFFSET('Smelter Reference List'!$F$4,$S1880-4,0)))</f>
        <v/>
      </c>
      <c r="H1880" s="247" t="str">
        <f ca="1">IF(ISERROR($S1880),"",OFFSET('Smelter Reference List'!$G$4,$S1880-4,0))</f>
        <v/>
      </c>
      <c r="I1880" s="248" t="str">
        <f ca="1">IF(ISERROR($S1880),"",OFFSET('Smelter Reference List'!$H$4,$S1880-4,0))</f>
        <v/>
      </c>
      <c r="J1880" s="248" t="str">
        <f ca="1">IF(ISERROR($S1880),"",OFFSET('Smelter Reference List'!$I$4,$S1880-4,0))</f>
        <v/>
      </c>
      <c r="K1880" s="245"/>
      <c r="L1880" s="245"/>
      <c r="M1880" s="245"/>
      <c r="N1880" s="245"/>
      <c r="O1880" s="245"/>
      <c r="P1880" s="245"/>
      <c r="Q1880" s="246"/>
      <c r="R1880" s="233"/>
      <c r="S1880" s="234" t="e">
        <f>IF(C1880="",NA(),MATCH($B1880&amp;$C1880,'Smelter Reference List'!$J:$J,0))</f>
        <v>#N/A</v>
      </c>
      <c r="T1880" s="235"/>
      <c r="U1880" s="235">
        <f t="shared" ref="U1880:U1943" ca="1" si="60">IF(AND(C1880="Smelter not listed",OR(LEN(D1880)=0,LEN(E1880)=0)),1,0)</f>
        <v>0</v>
      </c>
      <c r="V1880" s="235"/>
      <c r="W1880" s="235"/>
      <c r="Y1880" s="228" t="str">
        <f t="shared" ref="Y1880:Y1943" si="61">B1880&amp;C1880</f>
        <v/>
      </c>
    </row>
    <row r="1881" spans="1:25" s="228" customFormat="1" ht="20.25">
      <c r="A1881" s="257"/>
      <c r="B1881" s="232" t="str">
        <f>IF(LEN(A1881)=0,"",INDEX('Smelter Reference List'!$A:$A,MATCH($A1881,'Smelter Reference List'!$E:$E,0)))</f>
        <v/>
      </c>
      <c r="C1881" s="297" t="str">
        <f>IF(LEN(A1881)=0,"",INDEX('Smelter Reference List'!$C:$C,MATCH($A1881,'Smelter Reference List'!$E:$E,0)))</f>
        <v/>
      </c>
      <c r="D1881" s="161" t="str">
        <f ca="1">IF(ISERROR($S1881),"",OFFSET('Smelter Reference List'!$C$4,$S1881-4,0)&amp;"")</f>
        <v/>
      </c>
      <c r="E1881" s="161" t="str">
        <f ca="1">IF(ISERROR($S1881),"",OFFSET('Smelter Reference List'!$D$4,$S1881-4,0)&amp;"")</f>
        <v/>
      </c>
      <c r="F1881" s="161" t="str">
        <f ca="1">IF(ISERROR($S1881),"",OFFSET('Smelter Reference List'!$E$4,$S1881-4,0))</f>
        <v/>
      </c>
      <c r="G1881" s="161" t="str">
        <f ca="1">IF(C1881=$U$4,"Enter smelter details", IF(ISERROR($S1881),"",OFFSET('Smelter Reference List'!$F$4,$S1881-4,0)))</f>
        <v/>
      </c>
      <c r="H1881" s="247" t="str">
        <f ca="1">IF(ISERROR($S1881),"",OFFSET('Smelter Reference List'!$G$4,$S1881-4,0))</f>
        <v/>
      </c>
      <c r="I1881" s="248" t="str">
        <f ca="1">IF(ISERROR($S1881),"",OFFSET('Smelter Reference List'!$H$4,$S1881-4,0))</f>
        <v/>
      </c>
      <c r="J1881" s="248" t="str">
        <f ca="1">IF(ISERROR($S1881),"",OFFSET('Smelter Reference List'!$I$4,$S1881-4,0))</f>
        <v/>
      </c>
      <c r="K1881" s="245"/>
      <c r="L1881" s="245"/>
      <c r="M1881" s="245"/>
      <c r="N1881" s="245"/>
      <c r="O1881" s="245"/>
      <c r="P1881" s="245"/>
      <c r="Q1881" s="246"/>
      <c r="R1881" s="233"/>
      <c r="S1881" s="234" t="e">
        <f>IF(C1881="",NA(),MATCH($B1881&amp;$C1881,'Smelter Reference List'!$J:$J,0))</f>
        <v>#N/A</v>
      </c>
      <c r="T1881" s="235"/>
      <c r="U1881" s="235">
        <f t="shared" ca="1" si="60"/>
        <v>0</v>
      </c>
      <c r="V1881" s="235"/>
      <c r="W1881" s="235"/>
      <c r="Y1881" s="228" t="str">
        <f t="shared" si="61"/>
        <v/>
      </c>
    </row>
    <row r="1882" spans="1:25" s="228" customFormat="1" ht="20.25">
      <c r="A1882" s="257"/>
      <c r="B1882" s="232" t="str">
        <f>IF(LEN(A1882)=0,"",INDEX('Smelter Reference List'!$A:$A,MATCH($A1882,'Smelter Reference List'!$E:$E,0)))</f>
        <v/>
      </c>
      <c r="C1882" s="297" t="str">
        <f>IF(LEN(A1882)=0,"",INDEX('Smelter Reference List'!$C:$C,MATCH($A1882,'Smelter Reference List'!$E:$E,0)))</f>
        <v/>
      </c>
      <c r="D1882" s="161" t="str">
        <f ca="1">IF(ISERROR($S1882),"",OFFSET('Smelter Reference List'!$C$4,$S1882-4,0)&amp;"")</f>
        <v/>
      </c>
      <c r="E1882" s="161" t="str">
        <f ca="1">IF(ISERROR($S1882),"",OFFSET('Smelter Reference List'!$D$4,$S1882-4,0)&amp;"")</f>
        <v/>
      </c>
      <c r="F1882" s="161" t="str">
        <f ca="1">IF(ISERROR($S1882),"",OFFSET('Smelter Reference List'!$E$4,$S1882-4,0))</f>
        <v/>
      </c>
      <c r="G1882" s="161" t="str">
        <f ca="1">IF(C1882=$U$4,"Enter smelter details", IF(ISERROR($S1882),"",OFFSET('Smelter Reference List'!$F$4,$S1882-4,0)))</f>
        <v/>
      </c>
      <c r="H1882" s="247" t="str">
        <f ca="1">IF(ISERROR($S1882),"",OFFSET('Smelter Reference List'!$G$4,$S1882-4,0))</f>
        <v/>
      </c>
      <c r="I1882" s="248" t="str">
        <f ca="1">IF(ISERROR($S1882),"",OFFSET('Smelter Reference List'!$H$4,$S1882-4,0))</f>
        <v/>
      </c>
      <c r="J1882" s="248" t="str">
        <f ca="1">IF(ISERROR($S1882),"",OFFSET('Smelter Reference List'!$I$4,$S1882-4,0))</f>
        <v/>
      </c>
      <c r="K1882" s="245"/>
      <c r="L1882" s="245"/>
      <c r="M1882" s="245"/>
      <c r="N1882" s="245"/>
      <c r="O1882" s="245"/>
      <c r="P1882" s="245"/>
      <c r="Q1882" s="246"/>
      <c r="R1882" s="233"/>
      <c r="S1882" s="234" t="e">
        <f>IF(C1882="",NA(),MATCH($B1882&amp;$C1882,'Smelter Reference List'!$J:$J,0))</f>
        <v>#N/A</v>
      </c>
      <c r="T1882" s="235"/>
      <c r="U1882" s="235">
        <f t="shared" ca="1" si="60"/>
        <v>0</v>
      </c>
      <c r="V1882" s="235"/>
      <c r="W1882" s="235"/>
      <c r="Y1882" s="228" t="str">
        <f t="shared" si="61"/>
        <v/>
      </c>
    </row>
    <row r="1883" spans="1:25" s="228" customFormat="1" ht="20.25">
      <c r="A1883" s="257"/>
      <c r="B1883" s="232" t="str">
        <f>IF(LEN(A1883)=0,"",INDEX('Smelter Reference List'!$A:$A,MATCH($A1883,'Smelter Reference List'!$E:$E,0)))</f>
        <v/>
      </c>
      <c r="C1883" s="297" t="str">
        <f>IF(LEN(A1883)=0,"",INDEX('Smelter Reference List'!$C:$C,MATCH($A1883,'Smelter Reference List'!$E:$E,0)))</f>
        <v/>
      </c>
      <c r="D1883" s="161" t="str">
        <f ca="1">IF(ISERROR($S1883),"",OFFSET('Smelter Reference List'!$C$4,$S1883-4,0)&amp;"")</f>
        <v/>
      </c>
      <c r="E1883" s="161" t="str">
        <f ca="1">IF(ISERROR($S1883),"",OFFSET('Smelter Reference List'!$D$4,$S1883-4,0)&amp;"")</f>
        <v/>
      </c>
      <c r="F1883" s="161" t="str">
        <f ca="1">IF(ISERROR($S1883),"",OFFSET('Smelter Reference List'!$E$4,$S1883-4,0))</f>
        <v/>
      </c>
      <c r="G1883" s="161" t="str">
        <f ca="1">IF(C1883=$U$4,"Enter smelter details", IF(ISERROR($S1883),"",OFFSET('Smelter Reference List'!$F$4,$S1883-4,0)))</f>
        <v/>
      </c>
      <c r="H1883" s="247" t="str">
        <f ca="1">IF(ISERROR($S1883),"",OFFSET('Smelter Reference List'!$G$4,$S1883-4,0))</f>
        <v/>
      </c>
      <c r="I1883" s="248" t="str">
        <f ca="1">IF(ISERROR($S1883),"",OFFSET('Smelter Reference List'!$H$4,$S1883-4,0))</f>
        <v/>
      </c>
      <c r="J1883" s="248" t="str">
        <f ca="1">IF(ISERROR($S1883),"",OFFSET('Smelter Reference List'!$I$4,$S1883-4,0))</f>
        <v/>
      </c>
      <c r="K1883" s="245"/>
      <c r="L1883" s="245"/>
      <c r="M1883" s="245"/>
      <c r="N1883" s="245"/>
      <c r="O1883" s="245"/>
      <c r="P1883" s="245"/>
      <c r="Q1883" s="246"/>
      <c r="R1883" s="233"/>
      <c r="S1883" s="234" t="e">
        <f>IF(C1883="",NA(),MATCH($B1883&amp;$C1883,'Smelter Reference List'!$J:$J,0))</f>
        <v>#N/A</v>
      </c>
      <c r="T1883" s="235"/>
      <c r="U1883" s="235">
        <f t="shared" ca="1" si="60"/>
        <v>0</v>
      </c>
      <c r="V1883" s="235"/>
      <c r="W1883" s="235"/>
      <c r="Y1883" s="228" t="str">
        <f t="shared" si="61"/>
        <v/>
      </c>
    </row>
    <row r="1884" spans="1:25" s="228" customFormat="1" ht="20.25">
      <c r="A1884" s="257"/>
      <c r="B1884" s="232" t="str">
        <f>IF(LEN(A1884)=0,"",INDEX('Smelter Reference List'!$A:$A,MATCH($A1884,'Smelter Reference List'!$E:$E,0)))</f>
        <v/>
      </c>
      <c r="C1884" s="297" t="str">
        <f>IF(LEN(A1884)=0,"",INDEX('Smelter Reference List'!$C:$C,MATCH($A1884,'Smelter Reference List'!$E:$E,0)))</f>
        <v/>
      </c>
      <c r="D1884" s="161" t="str">
        <f ca="1">IF(ISERROR($S1884),"",OFFSET('Smelter Reference List'!$C$4,$S1884-4,0)&amp;"")</f>
        <v/>
      </c>
      <c r="E1884" s="161" t="str">
        <f ca="1">IF(ISERROR($S1884),"",OFFSET('Smelter Reference List'!$D$4,$S1884-4,0)&amp;"")</f>
        <v/>
      </c>
      <c r="F1884" s="161" t="str">
        <f ca="1">IF(ISERROR($S1884),"",OFFSET('Smelter Reference List'!$E$4,$S1884-4,0))</f>
        <v/>
      </c>
      <c r="G1884" s="161" t="str">
        <f ca="1">IF(C1884=$U$4,"Enter smelter details", IF(ISERROR($S1884),"",OFFSET('Smelter Reference List'!$F$4,$S1884-4,0)))</f>
        <v/>
      </c>
      <c r="H1884" s="247" t="str">
        <f ca="1">IF(ISERROR($S1884),"",OFFSET('Smelter Reference List'!$G$4,$S1884-4,0))</f>
        <v/>
      </c>
      <c r="I1884" s="248" t="str">
        <f ca="1">IF(ISERROR($S1884),"",OFFSET('Smelter Reference List'!$H$4,$S1884-4,0))</f>
        <v/>
      </c>
      <c r="J1884" s="248" t="str">
        <f ca="1">IF(ISERROR($S1884),"",OFFSET('Smelter Reference List'!$I$4,$S1884-4,0))</f>
        <v/>
      </c>
      <c r="K1884" s="245"/>
      <c r="L1884" s="245"/>
      <c r="M1884" s="245"/>
      <c r="N1884" s="245"/>
      <c r="O1884" s="245"/>
      <c r="P1884" s="245"/>
      <c r="Q1884" s="246"/>
      <c r="R1884" s="233"/>
      <c r="S1884" s="234" t="e">
        <f>IF(C1884="",NA(),MATCH($B1884&amp;$C1884,'Smelter Reference List'!$J:$J,0))</f>
        <v>#N/A</v>
      </c>
      <c r="T1884" s="235"/>
      <c r="U1884" s="235">
        <f t="shared" ca="1" si="60"/>
        <v>0</v>
      </c>
      <c r="V1884" s="235"/>
      <c r="W1884" s="235"/>
      <c r="Y1884" s="228" t="str">
        <f t="shared" si="61"/>
        <v/>
      </c>
    </row>
    <row r="1885" spans="1:25" s="228" customFormat="1" ht="20.25">
      <c r="A1885" s="257"/>
      <c r="B1885" s="232" t="str">
        <f>IF(LEN(A1885)=0,"",INDEX('Smelter Reference List'!$A:$A,MATCH($A1885,'Smelter Reference List'!$E:$E,0)))</f>
        <v/>
      </c>
      <c r="C1885" s="297" t="str">
        <f>IF(LEN(A1885)=0,"",INDEX('Smelter Reference List'!$C:$C,MATCH($A1885,'Smelter Reference List'!$E:$E,0)))</f>
        <v/>
      </c>
      <c r="D1885" s="161" t="str">
        <f ca="1">IF(ISERROR($S1885),"",OFFSET('Smelter Reference List'!$C$4,$S1885-4,0)&amp;"")</f>
        <v/>
      </c>
      <c r="E1885" s="161" t="str">
        <f ca="1">IF(ISERROR($S1885),"",OFFSET('Smelter Reference List'!$D$4,$S1885-4,0)&amp;"")</f>
        <v/>
      </c>
      <c r="F1885" s="161" t="str">
        <f ca="1">IF(ISERROR($S1885),"",OFFSET('Smelter Reference List'!$E$4,$S1885-4,0))</f>
        <v/>
      </c>
      <c r="G1885" s="161" t="str">
        <f ca="1">IF(C1885=$U$4,"Enter smelter details", IF(ISERROR($S1885),"",OFFSET('Smelter Reference List'!$F$4,$S1885-4,0)))</f>
        <v/>
      </c>
      <c r="H1885" s="247" t="str">
        <f ca="1">IF(ISERROR($S1885),"",OFFSET('Smelter Reference List'!$G$4,$S1885-4,0))</f>
        <v/>
      </c>
      <c r="I1885" s="248" t="str">
        <f ca="1">IF(ISERROR($S1885),"",OFFSET('Smelter Reference List'!$H$4,$S1885-4,0))</f>
        <v/>
      </c>
      <c r="J1885" s="248" t="str">
        <f ca="1">IF(ISERROR($S1885),"",OFFSET('Smelter Reference List'!$I$4,$S1885-4,0))</f>
        <v/>
      </c>
      <c r="K1885" s="245"/>
      <c r="L1885" s="245"/>
      <c r="M1885" s="245"/>
      <c r="N1885" s="245"/>
      <c r="O1885" s="245"/>
      <c r="P1885" s="245"/>
      <c r="Q1885" s="246"/>
      <c r="R1885" s="233"/>
      <c r="S1885" s="234" t="e">
        <f>IF(C1885="",NA(),MATCH($B1885&amp;$C1885,'Smelter Reference List'!$J:$J,0))</f>
        <v>#N/A</v>
      </c>
      <c r="T1885" s="235"/>
      <c r="U1885" s="235">
        <f t="shared" ca="1" si="60"/>
        <v>0</v>
      </c>
      <c r="V1885" s="235"/>
      <c r="W1885" s="235"/>
      <c r="Y1885" s="228" t="str">
        <f t="shared" si="61"/>
        <v/>
      </c>
    </row>
    <row r="1886" spans="1:25" s="228" customFormat="1" ht="20.25">
      <c r="A1886" s="257"/>
      <c r="B1886" s="232" t="str">
        <f>IF(LEN(A1886)=0,"",INDEX('Smelter Reference List'!$A:$A,MATCH($A1886,'Smelter Reference List'!$E:$E,0)))</f>
        <v/>
      </c>
      <c r="C1886" s="297" t="str">
        <f>IF(LEN(A1886)=0,"",INDEX('Smelter Reference List'!$C:$C,MATCH($A1886,'Smelter Reference List'!$E:$E,0)))</f>
        <v/>
      </c>
      <c r="D1886" s="161" t="str">
        <f ca="1">IF(ISERROR($S1886),"",OFFSET('Smelter Reference List'!$C$4,$S1886-4,0)&amp;"")</f>
        <v/>
      </c>
      <c r="E1886" s="161" t="str">
        <f ca="1">IF(ISERROR($S1886),"",OFFSET('Smelter Reference List'!$D$4,$S1886-4,0)&amp;"")</f>
        <v/>
      </c>
      <c r="F1886" s="161" t="str">
        <f ca="1">IF(ISERROR($S1886),"",OFFSET('Smelter Reference List'!$E$4,$S1886-4,0))</f>
        <v/>
      </c>
      <c r="G1886" s="161" t="str">
        <f ca="1">IF(C1886=$U$4,"Enter smelter details", IF(ISERROR($S1886),"",OFFSET('Smelter Reference List'!$F$4,$S1886-4,0)))</f>
        <v/>
      </c>
      <c r="H1886" s="247" t="str">
        <f ca="1">IF(ISERROR($S1886),"",OFFSET('Smelter Reference List'!$G$4,$S1886-4,0))</f>
        <v/>
      </c>
      <c r="I1886" s="248" t="str">
        <f ca="1">IF(ISERROR($S1886),"",OFFSET('Smelter Reference List'!$H$4,$S1886-4,0))</f>
        <v/>
      </c>
      <c r="J1886" s="248" t="str">
        <f ca="1">IF(ISERROR($S1886),"",OFFSET('Smelter Reference List'!$I$4,$S1886-4,0))</f>
        <v/>
      </c>
      <c r="K1886" s="245"/>
      <c r="L1886" s="245"/>
      <c r="M1886" s="245"/>
      <c r="N1886" s="245"/>
      <c r="O1886" s="245"/>
      <c r="P1886" s="245"/>
      <c r="Q1886" s="246"/>
      <c r="R1886" s="233"/>
      <c r="S1886" s="234" t="e">
        <f>IF(C1886="",NA(),MATCH($B1886&amp;$C1886,'Smelter Reference List'!$J:$J,0))</f>
        <v>#N/A</v>
      </c>
      <c r="T1886" s="235"/>
      <c r="U1886" s="235">
        <f t="shared" ca="1" si="60"/>
        <v>0</v>
      </c>
      <c r="V1886" s="235"/>
      <c r="W1886" s="235"/>
      <c r="Y1886" s="228" t="str">
        <f t="shared" si="61"/>
        <v/>
      </c>
    </row>
    <row r="1887" spans="1:25" s="228" customFormat="1" ht="20.25">
      <c r="A1887" s="257"/>
      <c r="B1887" s="232" t="str">
        <f>IF(LEN(A1887)=0,"",INDEX('Smelter Reference List'!$A:$A,MATCH($A1887,'Smelter Reference List'!$E:$E,0)))</f>
        <v/>
      </c>
      <c r="C1887" s="297" t="str">
        <f>IF(LEN(A1887)=0,"",INDEX('Smelter Reference List'!$C:$C,MATCH($A1887,'Smelter Reference List'!$E:$E,0)))</f>
        <v/>
      </c>
      <c r="D1887" s="161" t="str">
        <f ca="1">IF(ISERROR($S1887),"",OFFSET('Smelter Reference List'!$C$4,$S1887-4,0)&amp;"")</f>
        <v/>
      </c>
      <c r="E1887" s="161" t="str">
        <f ca="1">IF(ISERROR($S1887),"",OFFSET('Smelter Reference List'!$D$4,$S1887-4,0)&amp;"")</f>
        <v/>
      </c>
      <c r="F1887" s="161" t="str">
        <f ca="1">IF(ISERROR($S1887),"",OFFSET('Smelter Reference List'!$E$4,$S1887-4,0))</f>
        <v/>
      </c>
      <c r="G1887" s="161" t="str">
        <f ca="1">IF(C1887=$U$4,"Enter smelter details", IF(ISERROR($S1887),"",OFFSET('Smelter Reference List'!$F$4,$S1887-4,0)))</f>
        <v/>
      </c>
      <c r="H1887" s="247" t="str">
        <f ca="1">IF(ISERROR($S1887),"",OFFSET('Smelter Reference List'!$G$4,$S1887-4,0))</f>
        <v/>
      </c>
      <c r="I1887" s="248" t="str">
        <f ca="1">IF(ISERROR($S1887),"",OFFSET('Smelter Reference List'!$H$4,$S1887-4,0))</f>
        <v/>
      </c>
      <c r="J1887" s="248" t="str">
        <f ca="1">IF(ISERROR($S1887),"",OFFSET('Smelter Reference List'!$I$4,$S1887-4,0))</f>
        <v/>
      </c>
      <c r="K1887" s="245"/>
      <c r="L1887" s="245"/>
      <c r="M1887" s="245"/>
      <c r="N1887" s="245"/>
      <c r="O1887" s="245"/>
      <c r="P1887" s="245"/>
      <c r="Q1887" s="246"/>
      <c r="R1887" s="233"/>
      <c r="S1887" s="234" t="e">
        <f>IF(C1887="",NA(),MATCH($B1887&amp;$C1887,'Smelter Reference List'!$J:$J,0))</f>
        <v>#N/A</v>
      </c>
      <c r="T1887" s="235"/>
      <c r="U1887" s="235">
        <f t="shared" ca="1" si="60"/>
        <v>0</v>
      </c>
      <c r="V1887" s="235"/>
      <c r="W1887" s="235"/>
      <c r="Y1887" s="228" t="str">
        <f t="shared" si="61"/>
        <v/>
      </c>
    </row>
    <row r="1888" spans="1:25" s="228" customFormat="1" ht="20.25">
      <c r="A1888" s="257"/>
      <c r="B1888" s="232" t="str">
        <f>IF(LEN(A1888)=0,"",INDEX('Smelter Reference List'!$A:$A,MATCH($A1888,'Smelter Reference List'!$E:$E,0)))</f>
        <v/>
      </c>
      <c r="C1888" s="297" t="str">
        <f>IF(LEN(A1888)=0,"",INDEX('Smelter Reference List'!$C:$C,MATCH($A1888,'Smelter Reference List'!$E:$E,0)))</f>
        <v/>
      </c>
      <c r="D1888" s="161" t="str">
        <f ca="1">IF(ISERROR($S1888),"",OFFSET('Smelter Reference List'!$C$4,$S1888-4,0)&amp;"")</f>
        <v/>
      </c>
      <c r="E1888" s="161" t="str">
        <f ca="1">IF(ISERROR($S1888),"",OFFSET('Smelter Reference List'!$D$4,$S1888-4,0)&amp;"")</f>
        <v/>
      </c>
      <c r="F1888" s="161" t="str">
        <f ca="1">IF(ISERROR($S1888),"",OFFSET('Smelter Reference List'!$E$4,$S1888-4,0))</f>
        <v/>
      </c>
      <c r="G1888" s="161" t="str">
        <f ca="1">IF(C1888=$U$4,"Enter smelter details", IF(ISERROR($S1888),"",OFFSET('Smelter Reference List'!$F$4,$S1888-4,0)))</f>
        <v/>
      </c>
      <c r="H1888" s="247" t="str">
        <f ca="1">IF(ISERROR($S1888),"",OFFSET('Smelter Reference List'!$G$4,$S1888-4,0))</f>
        <v/>
      </c>
      <c r="I1888" s="248" t="str">
        <f ca="1">IF(ISERROR($S1888),"",OFFSET('Smelter Reference List'!$H$4,$S1888-4,0))</f>
        <v/>
      </c>
      <c r="J1888" s="248" t="str">
        <f ca="1">IF(ISERROR($S1888),"",OFFSET('Smelter Reference List'!$I$4,$S1888-4,0))</f>
        <v/>
      </c>
      <c r="K1888" s="245"/>
      <c r="L1888" s="245"/>
      <c r="M1888" s="245"/>
      <c r="N1888" s="245"/>
      <c r="O1888" s="245"/>
      <c r="P1888" s="245"/>
      <c r="Q1888" s="246"/>
      <c r="R1888" s="233"/>
      <c r="S1888" s="234" t="e">
        <f>IF(C1888="",NA(),MATCH($B1888&amp;$C1888,'Smelter Reference List'!$J:$J,0))</f>
        <v>#N/A</v>
      </c>
      <c r="T1888" s="235"/>
      <c r="U1888" s="235">
        <f t="shared" ca="1" si="60"/>
        <v>0</v>
      </c>
      <c r="V1888" s="235"/>
      <c r="W1888" s="235"/>
      <c r="Y1888" s="228" t="str">
        <f t="shared" si="61"/>
        <v/>
      </c>
    </row>
    <row r="1889" spans="1:25" s="228" customFormat="1" ht="20.25">
      <c r="A1889" s="257"/>
      <c r="B1889" s="232" t="str">
        <f>IF(LEN(A1889)=0,"",INDEX('Smelter Reference List'!$A:$A,MATCH($A1889,'Smelter Reference List'!$E:$E,0)))</f>
        <v/>
      </c>
      <c r="C1889" s="297" t="str">
        <f>IF(LEN(A1889)=0,"",INDEX('Smelter Reference List'!$C:$C,MATCH($A1889,'Smelter Reference List'!$E:$E,0)))</f>
        <v/>
      </c>
      <c r="D1889" s="161" t="str">
        <f ca="1">IF(ISERROR($S1889),"",OFFSET('Smelter Reference List'!$C$4,$S1889-4,0)&amp;"")</f>
        <v/>
      </c>
      <c r="E1889" s="161" t="str">
        <f ca="1">IF(ISERROR($S1889),"",OFFSET('Smelter Reference List'!$D$4,$S1889-4,0)&amp;"")</f>
        <v/>
      </c>
      <c r="F1889" s="161" t="str">
        <f ca="1">IF(ISERROR($S1889),"",OFFSET('Smelter Reference List'!$E$4,$S1889-4,0))</f>
        <v/>
      </c>
      <c r="G1889" s="161" t="str">
        <f ca="1">IF(C1889=$U$4,"Enter smelter details", IF(ISERROR($S1889),"",OFFSET('Smelter Reference List'!$F$4,$S1889-4,0)))</f>
        <v/>
      </c>
      <c r="H1889" s="247" t="str">
        <f ca="1">IF(ISERROR($S1889),"",OFFSET('Smelter Reference List'!$G$4,$S1889-4,0))</f>
        <v/>
      </c>
      <c r="I1889" s="248" t="str">
        <f ca="1">IF(ISERROR($S1889),"",OFFSET('Smelter Reference List'!$H$4,$S1889-4,0))</f>
        <v/>
      </c>
      <c r="J1889" s="248" t="str">
        <f ca="1">IF(ISERROR($S1889),"",OFFSET('Smelter Reference List'!$I$4,$S1889-4,0))</f>
        <v/>
      </c>
      <c r="K1889" s="245"/>
      <c r="L1889" s="245"/>
      <c r="M1889" s="245"/>
      <c r="N1889" s="245"/>
      <c r="O1889" s="245"/>
      <c r="P1889" s="245"/>
      <c r="Q1889" s="246"/>
      <c r="R1889" s="233"/>
      <c r="S1889" s="234" t="e">
        <f>IF(C1889="",NA(),MATCH($B1889&amp;$C1889,'Smelter Reference List'!$J:$J,0))</f>
        <v>#N/A</v>
      </c>
      <c r="T1889" s="235"/>
      <c r="U1889" s="235">
        <f t="shared" ca="1" si="60"/>
        <v>0</v>
      </c>
      <c r="V1889" s="235"/>
      <c r="W1889" s="235"/>
      <c r="Y1889" s="228" t="str">
        <f t="shared" si="61"/>
        <v/>
      </c>
    </row>
    <row r="1890" spans="1:25" s="228" customFormat="1" ht="20.25">
      <c r="A1890" s="257"/>
      <c r="B1890" s="232" t="str">
        <f>IF(LEN(A1890)=0,"",INDEX('Smelter Reference List'!$A:$A,MATCH($A1890,'Smelter Reference List'!$E:$E,0)))</f>
        <v/>
      </c>
      <c r="C1890" s="297" t="str">
        <f>IF(LEN(A1890)=0,"",INDEX('Smelter Reference List'!$C:$C,MATCH($A1890,'Smelter Reference List'!$E:$E,0)))</f>
        <v/>
      </c>
      <c r="D1890" s="161" t="str">
        <f ca="1">IF(ISERROR($S1890),"",OFFSET('Smelter Reference List'!$C$4,$S1890-4,0)&amp;"")</f>
        <v/>
      </c>
      <c r="E1890" s="161" t="str">
        <f ca="1">IF(ISERROR($S1890),"",OFFSET('Smelter Reference List'!$D$4,$S1890-4,0)&amp;"")</f>
        <v/>
      </c>
      <c r="F1890" s="161" t="str">
        <f ca="1">IF(ISERROR($S1890),"",OFFSET('Smelter Reference List'!$E$4,$S1890-4,0))</f>
        <v/>
      </c>
      <c r="G1890" s="161" t="str">
        <f ca="1">IF(C1890=$U$4,"Enter smelter details", IF(ISERROR($S1890),"",OFFSET('Smelter Reference List'!$F$4,$S1890-4,0)))</f>
        <v/>
      </c>
      <c r="H1890" s="247" t="str">
        <f ca="1">IF(ISERROR($S1890),"",OFFSET('Smelter Reference List'!$G$4,$S1890-4,0))</f>
        <v/>
      </c>
      <c r="I1890" s="248" t="str">
        <f ca="1">IF(ISERROR($S1890),"",OFFSET('Smelter Reference List'!$H$4,$S1890-4,0))</f>
        <v/>
      </c>
      <c r="J1890" s="248" t="str">
        <f ca="1">IF(ISERROR($S1890),"",OFFSET('Smelter Reference List'!$I$4,$S1890-4,0))</f>
        <v/>
      </c>
      <c r="K1890" s="245"/>
      <c r="L1890" s="245"/>
      <c r="M1890" s="245"/>
      <c r="N1890" s="245"/>
      <c r="O1890" s="245"/>
      <c r="P1890" s="245"/>
      <c r="Q1890" s="246"/>
      <c r="R1890" s="233"/>
      <c r="S1890" s="234" t="e">
        <f>IF(C1890="",NA(),MATCH($B1890&amp;$C1890,'Smelter Reference List'!$J:$J,0))</f>
        <v>#N/A</v>
      </c>
      <c r="T1890" s="235"/>
      <c r="U1890" s="235">
        <f t="shared" ca="1" si="60"/>
        <v>0</v>
      </c>
      <c r="V1890" s="235"/>
      <c r="W1890" s="235"/>
      <c r="Y1890" s="228" t="str">
        <f t="shared" si="61"/>
        <v/>
      </c>
    </row>
    <row r="1891" spans="1:25" s="228" customFormat="1" ht="20.25">
      <c r="A1891" s="257"/>
      <c r="B1891" s="232" t="str">
        <f>IF(LEN(A1891)=0,"",INDEX('Smelter Reference List'!$A:$A,MATCH($A1891,'Smelter Reference List'!$E:$E,0)))</f>
        <v/>
      </c>
      <c r="C1891" s="297" t="str">
        <f>IF(LEN(A1891)=0,"",INDEX('Smelter Reference List'!$C:$C,MATCH($A1891,'Smelter Reference List'!$E:$E,0)))</f>
        <v/>
      </c>
      <c r="D1891" s="161" t="str">
        <f ca="1">IF(ISERROR($S1891),"",OFFSET('Smelter Reference List'!$C$4,$S1891-4,0)&amp;"")</f>
        <v/>
      </c>
      <c r="E1891" s="161" t="str">
        <f ca="1">IF(ISERROR($S1891),"",OFFSET('Smelter Reference List'!$D$4,$S1891-4,0)&amp;"")</f>
        <v/>
      </c>
      <c r="F1891" s="161" t="str">
        <f ca="1">IF(ISERROR($S1891),"",OFFSET('Smelter Reference List'!$E$4,$S1891-4,0))</f>
        <v/>
      </c>
      <c r="G1891" s="161" t="str">
        <f ca="1">IF(C1891=$U$4,"Enter smelter details", IF(ISERROR($S1891),"",OFFSET('Smelter Reference List'!$F$4,$S1891-4,0)))</f>
        <v/>
      </c>
      <c r="H1891" s="247" t="str">
        <f ca="1">IF(ISERROR($S1891),"",OFFSET('Smelter Reference List'!$G$4,$S1891-4,0))</f>
        <v/>
      </c>
      <c r="I1891" s="248" t="str">
        <f ca="1">IF(ISERROR($S1891),"",OFFSET('Smelter Reference List'!$H$4,$S1891-4,0))</f>
        <v/>
      </c>
      <c r="J1891" s="248" t="str">
        <f ca="1">IF(ISERROR($S1891),"",OFFSET('Smelter Reference List'!$I$4,$S1891-4,0))</f>
        <v/>
      </c>
      <c r="K1891" s="245"/>
      <c r="L1891" s="245"/>
      <c r="M1891" s="245"/>
      <c r="N1891" s="245"/>
      <c r="O1891" s="245"/>
      <c r="P1891" s="245"/>
      <c r="Q1891" s="246"/>
      <c r="R1891" s="233"/>
      <c r="S1891" s="234" t="e">
        <f>IF(C1891="",NA(),MATCH($B1891&amp;$C1891,'Smelter Reference List'!$J:$J,0))</f>
        <v>#N/A</v>
      </c>
      <c r="T1891" s="235"/>
      <c r="U1891" s="235">
        <f t="shared" ca="1" si="60"/>
        <v>0</v>
      </c>
      <c r="V1891" s="235"/>
      <c r="W1891" s="235"/>
      <c r="Y1891" s="228" t="str">
        <f t="shared" si="61"/>
        <v/>
      </c>
    </row>
    <row r="1892" spans="1:25" s="228" customFormat="1" ht="20.25">
      <c r="A1892" s="257"/>
      <c r="B1892" s="232" t="str">
        <f>IF(LEN(A1892)=0,"",INDEX('Smelter Reference List'!$A:$A,MATCH($A1892,'Smelter Reference List'!$E:$E,0)))</f>
        <v/>
      </c>
      <c r="C1892" s="297" t="str">
        <f>IF(LEN(A1892)=0,"",INDEX('Smelter Reference List'!$C:$C,MATCH($A1892,'Smelter Reference List'!$E:$E,0)))</f>
        <v/>
      </c>
      <c r="D1892" s="161" t="str">
        <f ca="1">IF(ISERROR($S1892),"",OFFSET('Smelter Reference List'!$C$4,$S1892-4,0)&amp;"")</f>
        <v/>
      </c>
      <c r="E1892" s="161" t="str">
        <f ca="1">IF(ISERROR($S1892),"",OFFSET('Smelter Reference List'!$D$4,$S1892-4,0)&amp;"")</f>
        <v/>
      </c>
      <c r="F1892" s="161" t="str">
        <f ca="1">IF(ISERROR($S1892),"",OFFSET('Smelter Reference List'!$E$4,$S1892-4,0))</f>
        <v/>
      </c>
      <c r="G1892" s="161" t="str">
        <f ca="1">IF(C1892=$U$4,"Enter smelter details", IF(ISERROR($S1892),"",OFFSET('Smelter Reference List'!$F$4,$S1892-4,0)))</f>
        <v/>
      </c>
      <c r="H1892" s="247" t="str">
        <f ca="1">IF(ISERROR($S1892),"",OFFSET('Smelter Reference List'!$G$4,$S1892-4,0))</f>
        <v/>
      </c>
      <c r="I1892" s="248" t="str">
        <f ca="1">IF(ISERROR($S1892),"",OFFSET('Smelter Reference List'!$H$4,$S1892-4,0))</f>
        <v/>
      </c>
      <c r="J1892" s="248" t="str">
        <f ca="1">IF(ISERROR($S1892),"",OFFSET('Smelter Reference List'!$I$4,$S1892-4,0))</f>
        <v/>
      </c>
      <c r="K1892" s="245"/>
      <c r="L1892" s="245"/>
      <c r="M1892" s="245"/>
      <c r="N1892" s="245"/>
      <c r="O1892" s="245"/>
      <c r="P1892" s="245"/>
      <c r="Q1892" s="246"/>
      <c r="R1892" s="233"/>
      <c r="S1892" s="234" t="e">
        <f>IF(C1892="",NA(),MATCH($B1892&amp;$C1892,'Smelter Reference List'!$J:$J,0))</f>
        <v>#N/A</v>
      </c>
      <c r="T1892" s="235"/>
      <c r="U1892" s="235">
        <f t="shared" ca="1" si="60"/>
        <v>0</v>
      </c>
      <c r="V1892" s="235"/>
      <c r="W1892" s="235"/>
      <c r="Y1892" s="228" t="str">
        <f t="shared" si="61"/>
        <v/>
      </c>
    </row>
    <row r="1893" spans="1:25" s="228" customFormat="1" ht="20.25">
      <c r="A1893" s="257"/>
      <c r="B1893" s="232" t="str">
        <f>IF(LEN(A1893)=0,"",INDEX('Smelter Reference List'!$A:$A,MATCH($A1893,'Smelter Reference List'!$E:$E,0)))</f>
        <v/>
      </c>
      <c r="C1893" s="297" t="str">
        <f>IF(LEN(A1893)=0,"",INDEX('Smelter Reference List'!$C:$C,MATCH($A1893,'Smelter Reference List'!$E:$E,0)))</f>
        <v/>
      </c>
      <c r="D1893" s="161" t="str">
        <f ca="1">IF(ISERROR($S1893),"",OFFSET('Smelter Reference List'!$C$4,$S1893-4,0)&amp;"")</f>
        <v/>
      </c>
      <c r="E1893" s="161" t="str">
        <f ca="1">IF(ISERROR($S1893),"",OFFSET('Smelter Reference List'!$D$4,$S1893-4,0)&amp;"")</f>
        <v/>
      </c>
      <c r="F1893" s="161" t="str">
        <f ca="1">IF(ISERROR($S1893),"",OFFSET('Smelter Reference List'!$E$4,$S1893-4,0))</f>
        <v/>
      </c>
      <c r="G1893" s="161" t="str">
        <f ca="1">IF(C1893=$U$4,"Enter smelter details", IF(ISERROR($S1893),"",OFFSET('Smelter Reference List'!$F$4,$S1893-4,0)))</f>
        <v/>
      </c>
      <c r="H1893" s="247" t="str">
        <f ca="1">IF(ISERROR($S1893),"",OFFSET('Smelter Reference List'!$G$4,$S1893-4,0))</f>
        <v/>
      </c>
      <c r="I1893" s="248" t="str">
        <f ca="1">IF(ISERROR($S1893),"",OFFSET('Smelter Reference List'!$H$4,$S1893-4,0))</f>
        <v/>
      </c>
      <c r="J1893" s="248" t="str">
        <f ca="1">IF(ISERROR($S1893),"",OFFSET('Smelter Reference List'!$I$4,$S1893-4,0))</f>
        <v/>
      </c>
      <c r="K1893" s="245"/>
      <c r="L1893" s="245"/>
      <c r="M1893" s="245"/>
      <c r="N1893" s="245"/>
      <c r="O1893" s="245"/>
      <c r="P1893" s="245"/>
      <c r="Q1893" s="246"/>
      <c r="R1893" s="233"/>
      <c r="S1893" s="234" t="e">
        <f>IF(C1893="",NA(),MATCH($B1893&amp;$C1893,'Smelter Reference List'!$J:$J,0))</f>
        <v>#N/A</v>
      </c>
      <c r="T1893" s="235"/>
      <c r="U1893" s="235">
        <f t="shared" ca="1" si="60"/>
        <v>0</v>
      </c>
      <c r="V1893" s="235"/>
      <c r="W1893" s="235"/>
      <c r="Y1893" s="228" t="str">
        <f t="shared" si="61"/>
        <v/>
      </c>
    </row>
    <row r="1894" spans="1:25" s="228" customFormat="1" ht="20.25">
      <c r="A1894" s="257"/>
      <c r="B1894" s="232" t="str">
        <f>IF(LEN(A1894)=0,"",INDEX('Smelter Reference List'!$A:$A,MATCH($A1894,'Smelter Reference List'!$E:$E,0)))</f>
        <v/>
      </c>
      <c r="C1894" s="297" t="str">
        <f>IF(LEN(A1894)=0,"",INDEX('Smelter Reference List'!$C:$C,MATCH($A1894,'Smelter Reference List'!$E:$E,0)))</f>
        <v/>
      </c>
      <c r="D1894" s="161" t="str">
        <f ca="1">IF(ISERROR($S1894),"",OFFSET('Smelter Reference List'!$C$4,$S1894-4,0)&amp;"")</f>
        <v/>
      </c>
      <c r="E1894" s="161" t="str">
        <f ca="1">IF(ISERROR($S1894),"",OFFSET('Smelter Reference List'!$D$4,$S1894-4,0)&amp;"")</f>
        <v/>
      </c>
      <c r="F1894" s="161" t="str">
        <f ca="1">IF(ISERROR($S1894),"",OFFSET('Smelter Reference List'!$E$4,$S1894-4,0))</f>
        <v/>
      </c>
      <c r="G1894" s="161" t="str">
        <f ca="1">IF(C1894=$U$4,"Enter smelter details", IF(ISERROR($S1894),"",OFFSET('Smelter Reference List'!$F$4,$S1894-4,0)))</f>
        <v/>
      </c>
      <c r="H1894" s="247" t="str">
        <f ca="1">IF(ISERROR($S1894),"",OFFSET('Smelter Reference List'!$G$4,$S1894-4,0))</f>
        <v/>
      </c>
      <c r="I1894" s="248" t="str">
        <f ca="1">IF(ISERROR($S1894),"",OFFSET('Smelter Reference List'!$H$4,$S1894-4,0))</f>
        <v/>
      </c>
      <c r="J1894" s="248" t="str">
        <f ca="1">IF(ISERROR($S1894),"",OFFSET('Smelter Reference List'!$I$4,$S1894-4,0))</f>
        <v/>
      </c>
      <c r="K1894" s="245"/>
      <c r="L1894" s="245"/>
      <c r="M1894" s="245"/>
      <c r="N1894" s="245"/>
      <c r="O1894" s="245"/>
      <c r="P1894" s="245"/>
      <c r="Q1894" s="246"/>
      <c r="R1894" s="233"/>
      <c r="S1894" s="234" t="e">
        <f>IF(C1894="",NA(),MATCH($B1894&amp;$C1894,'Smelter Reference List'!$J:$J,0))</f>
        <v>#N/A</v>
      </c>
      <c r="T1894" s="235"/>
      <c r="U1894" s="235">
        <f t="shared" ca="1" si="60"/>
        <v>0</v>
      </c>
      <c r="V1894" s="235"/>
      <c r="W1894" s="235"/>
      <c r="Y1894" s="228" t="str">
        <f t="shared" si="61"/>
        <v/>
      </c>
    </row>
    <row r="1895" spans="1:25" s="228" customFormat="1" ht="20.25">
      <c r="A1895" s="257"/>
      <c r="B1895" s="232" t="str">
        <f>IF(LEN(A1895)=0,"",INDEX('Smelter Reference List'!$A:$A,MATCH($A1895,'Smelter Reference List'!$E:$E,0)))</f>
        <v/>
      </c>
      <c r="C1895" s="297" t="str">
        <f>IF(LEN(A1895)=0,"",INDEX('Smelter Reference List'!$C:$C,MATCH($A1895,'Smelter Reference List'!$E:$E,0)))</f>
        <v/>
      </c>
      <c r="D1895" s="161" t="str">
        <f ca="1">IF(ISERROR($S1895),"",OFFSET('Smelter Reference List'!$C$4,$S1895-4,0)&amp;"")</f>
        <v/>
      </c>
      <c r="E1895" s="161" t="str">
        <f ca="1">IF(ISERROR($S1895),"",OFFSET('Smelter Reference List'!$D$4,$S1895-4,0)&amp;"")</f>
        <v/>
      </c>
      <c r="F1895" s="161" t="str">
        <f ca="1">IF(ISERROR($S1895),"",OFFSET('Smelter Reference List'!$E$4,$S1895-4,0))</f>
        <v/>
      </c>
      <c r="G1895" s="161" t="str">
        <f ca="1">IF(C1895=$U$4,"Enter smelter details", IF(ISERROR($S1895),"",OFFSET('Smelter Reference List'!$F$4,$S1895-4,0)))</f>
        <v/>
      </c>
      <c r="H1895" s="247" t="str">
        <f ca="1">IF(ISERROR($S1895),"",OFFSET('Smelter Reference List'!$G$4,$S1895-4,0))</f>
        <v/>
      </c>
      <c r="I1895" s="248" t="str">
        <f ca="1">IF(ISERROR($S1895),"",OFFSET('Smelter Reference List'!$H$4,$S1895-4,0))</f>
        <v/>
      </c>
      <c r="J1895" s="248" t="str">
        <f ca="1">IF(ISERROR($S1895),"",OFFSET('Smelter Reference List'!$I$4,$S1895-4,0))</f>
        <v/>
      </c>
      <c r="K1895" s="245"/>
      <c r="L1895" s="245"/>
      <c r="M1895" s="245"/>
      <c r="N1895" s="245"/>
      <c r="O1895" s="245"/>
      <c r="P1895" s="245"/>
      <c r="Q1895" s="246"/>
      <c r="R1895" s="233"/>
      <c r="S1895" s="234" t="e">
        <f>IF(C1895="",NA(),MATCH($B1895&amp;$C1895,'Smelter Reference List'!$J:$J,0))</f>
        <v>#N/A</v>
      </c>
      <c r="T1895" s="235"/>
      <c r="U1895" s="235">
        <f t="shared" ca="1" si="60"/>
        <v>0</v>
      </c>
      <c r="V1895" s="235"/>
      <c r="W1895" s="235"/>
      <c r="Y1895" s="228" t="str">
        <f t="shared" si="61"/>
        <v/>
      </c>
    </row>
    <row r="1896" spans="1:25" s="228" customFormat="1" ht="20.25">
      <c r="A1896" s="257"/>
      <c r="B1896" s="232" t="str">
        <f>IF(LEN(A1896)=0,"",INDEX('Smelter Reference List'!$A:$A,MATCH($A1896,'Smelter Reference List'!$E:$E,0)))</f>
        <v/>
      </c>
      <c r="C1896" s="297" t="str">
        <f>IF(LEN(A1896)=0,"",INDEX('Smelter Reference List'!$C:$C,MATCH($A1896,'Smelter Reference List'!$E:$E,0)))</f>
        <v/>
      </c>
      <c r="D1896" s="161" t="str">
        <f ca="1">IF(ISERROR($S1896),"",OFFSET('Smelter Reference List'!$C$4,$S1896-4,0)&amp;"")</f>
        <v/>
      </c>
      <c r="E1896" s="161" t="str">
        <f ca="1">IF(ISERROR($S1896),"",OFFSET('Smelter Reference List'!$D$4,$S1896-4,0)&amp;"")</f>
        <v/>
      </c>
      <c r="F1896" s="161" t="str">
        <f ca="1">IF(ISERROR($S1896),"",OFFSET('Smelter Reference List'!$E$4,$S1896-4,0))</f>
        <v/>
      </c>
      <c r="G1896" s="161" t="str">
        <f ca="1">IF(C1896=$U$4,"Enter smelter details", IF(ISERROR($S1896),"",OFFSET('Smelter Reference List'!$F$4,$S1896-4,0)))</f>
        <v/>
      </c>
      <c r="H1896" s="247" t="str">
        <f ca="1">IF(ISERROR($S1896),"",OFFSET('Smelter Reference List'!$G$4,$S1896-4,0))</f>
        <v/>
      </c>
      <c r="I1896" s="248" t="str">
        <f ca="1">IF(ISERROR($S1896),"",OFFSET('Smelter Reference List'!$H$4,$S1896-4,0))</f>
        <v/>
      </c>
      <c r="J1896" s="248" t="str">
        <f ca="1">IF(ISERROR($S1896),"",OFFSET('Smelter Reference List'!$I$4,$S1896-4,0))</f>
        <v/>
      </c>
      <c r="K1896" s="245"/>
      <c r="L1896" s="245"/>
      <c r="M1896" s="245"/>
      <c r="N1896" s="245"/>
      <c r="O1896" s="245"/>
      <c r="P1896" s="245"/>
      <c r="Q1896" s="246"/>
      <c r="R1896" s="233"/>
      <c r="S1896" s="234" t="e">
        <f>IF(C1896="",NA(),MATCH($B1896&amp;$C1896,'Smelter Reference List'!$J:$J,0))</f>
        <v>#N/A</v>
      </c>
      <c r="T1896" s="235"/>
      <c r="U1896" s="235">
        <f t="shared" ca="1" si="60"/>
        <v>0</v>
      </c>
      <c r="V1896" s="235"/>
      <c r="W1896" s="235"/>
      <c r="Y1896" s="228" t="str">
        <f t="shared" si="61"/>
        <v/>
      </c>
    </row>
    <row r="1897" spans="1:25" s="228" customFormat="1" ht="20.25">
      <c r="A1897" s="257"/>
      <c r="B1897" s="232" t="str">
        <f>IF(LEN(A1897)=0,"",INDEX('Smelter Reference List'!$A:$A,MATCH($A1897,'Smelter Reference List'!$E:$E,0)))</f>
        <v/>
      </c>
      <c r="C1897" s="297" t="str">
        <f>IF(LEN(A1897)=0,"",INDEX('Smelter Reference List'!$C:$C,MATCH($A1897,'Smelter Reference List'!$E:$E,0)))</f>
        <v/>
      </c>
      <c r="D1897" s="161" t="str">
        <f ca="1">IF(ISERROR($S1897),"",OFFSET('Smelter Reference List'!$C$4,$S1897-4,0)&amp;"")</f>
        <v/>
      </c>
      <c r="E1897" s="161" t="str">
        <f ca="1">IF(ISERROR($S1897),"",OFFSET('Smelter Reference List'!$D$4,$S1897-4,0)&amp;"")</f>
        <v/>
      </c>
      <c r="F1897" s="161" t="str">
        <f ca="1">IF(ISERROR($S1897),"",OFFSET('Smelter Reference List'!$E$4,$S1897-4,0))</f>
        <v/>
      </c>
      <c r="G1897" s="161" t="str">
        <f ca="1">IF(C1897=$U$4,"Enter smelter details", IF(ISERROR($S1897),"",OFFSET('Smelter Reference List'!$F$4,$S1897-4,0)))</f>
        <v/>
      </c>
      <c r="H1897" s="247" t="str">
        <f ca="1">IF(ISERROR($S1897),"",OFFSET('Smelter Reference List'!$G$4,$S1897-4,0))</f>
        <v/>
      </c>
      <c r="I1897" s="248" t="str">
        <f ca="1">IF(ISERROR($S1897),"",OFFSET('Smelter Reference List'!$H$4,$S1897-4,0))</f>
        <v/>
      </c>
      <c r="J1897" s="248" t="str">
        <f ca="1">IF(ISERROR($S1897),"",OFFSET('Smelter Reference List'!$I$4,$S1897-4,0))</f>
        <v/>
      </c>
      <c r="K1897" s="245"/>
      <c r="L1897" s="245"/>
      <c r="M1897" s="245"/>
      <c r="N1897" s="245"/>
      <c r="O1897" s="245"/>
      <c r="P1897" s="245"/>
      <c r="Q1897" s="246"/>
      <c r="R1897" s="233"/>
      <c r="S1897" s="234" t="e">
        <f>IF(C1897="",NA(),MATCH($B1897&amp;$C1897,'Smelter Reference List'!$J:$J,0))</f>
        <v>#N/A</v>
      </c>
      <c r="T1897" s="235"/>
      <c r="U1897" s="235">
        <f t="shared" ca="1" si="60"/>
        <v>0</v>
      </c>
      <c r="V1897" s="235"/>
      <c r="W1897" s="235"/>
      <c r="Y1897" s="228" t="str">
        <f t="shared" si="61"/>
        <v/>
      </c>
    </row>
    <row r="1898" spans="1:25" s="228" customFormat="1" ht="20.25">
      <c r="A1898" s="257"/>
      <c r="B1898" s="232" t="str">
        <f>IF(LEN(A1898)=0,"",INDEX('Smelter Reference List'!$A:$A,MATCH($A1898,'Smelter Reference List'!$E:$E,0)))</f>
        <v/>
      </c>
      <c r="C1898" s="297" t="str">
        <f>IF(LEN(A1898)=0,"",INDEX('Smelter Reference List'!$C:$C,MATCH($A1898,'Smelter Reference List'!$E:$E,0)))</f>
        <v/>
      </c>
      <c r="D1898" s="161" t="str">
        <f ca="1">IF(ISERROR($S1898),"",OFFSET('Smelter Reference List'!$C$4,$S1898-4,0)&amp;"")</f>
        <v/>
      </c>
      <c r="E1898" s="161" t="str">
        <f ca="1">IF(ISERROR($S1898),"",OFFSET('Smelter Reference List'!$D$4,$S1898-4,0)&amp;"")</f>
        <v/>
      </c>
      <c r="F1898" s="161" t="str">
        <f ca="1">IF(ISERROR($S1898),"",OFFSET('Smelter Reference List'!$E$4,$S1898-4,0))</f>
        <v/>
      </c>
      <c r="G1898" s="161" t="str">
        <f ca="1">IF(C1898=$U$4,"Enter smelter details", IF(ISERROR($S1898),"",OFFSET('Smelter Reference List'!$F$4,$S1898-4,0)))</f>
        <v/>
      </c>
      <c r="H1898" s="247" t="str">
        <f ca="1">IF(ISERROR($S1898),"",OFFSET('Smelter Reference List'!$G$4,$S1898-4,0))</f>
        <v/>
      </c>
      <c r="I1898" s="248" t="str">
        <f ca="1">IF(ISERROR($S1898),"",OFFSET('Smelter Reference List'!$H$4,$S1898-4,0))</f>
        <v/>
      </c>
      <c r="J1898" s="248" t="str">
        <f ca="1">IF(ISERROR($S1898),"",OFFSET('Smelter Reference List'!$I$4,$S1898-4,0))</f>
        <v/>
      </c>
      <c r="K1898" s="245"/>
      <c r="L1898" s="245"/>
      <c r="M1898" s="245"/>
      <c r="N1898" s="245"/>
      <c r="O1898" s="245"/>
      <c r="P1898" s="245"/>
      <c r="Q1898" s="246"/>
      <c r="R1898" s="233"/>
      <c r="S1898" s="234" t="e">
        <f>IF(C1898="",NA(),MATCH($B1898&amp;$C1898,'Smelter Reference List'!$J:$J,0))</f>
        <v>#N/A</v>
      </c>
      <c r="T1898" s="235"/>
      <c r="U1898" s="235">
        <f t="shared" ca="1" si="60"/>
        <v>0</v>
      </c>
      <c r="V1898" s="235"/>
      <c r="W1898" s="235"/>
      <c r="Y1898" s="228" t="str">
        <f t="shared" si="61"/>
        <v/>
      </c>
    </row>
    <row r="1899" spans="1:25" s="228" customFormat="1" ht="20.25">
      <c r="A1899" s="257"/>
      <c r="B1899" s="232" t="str">
        <f>IF(LEN(A1899)=0,"",INDEX('Smelter Reference List'!$A:$A,MATCH($A1899,'Smelter Reference List'!$E:$E,0)))</f>
        <v/>
      </c>
      <c r="C1899" s="297" t="str">
        <f>IF(LEN(A1899)=0,"",INDEX('Smelter Reference List'!$C:$C,MATCH($A1899,'Smelter Reference List'!$E:$E,0)))</f>
        <v/>
      </c>
      <c r="D1899" s="161" t="str">
        <f ca="1">IF(ISERROR($S1899),"",OFFSET('Smelter Reference List'!$C$4,$S1899-4,0)&amp;"")</f>
        <v/>
      </c>
      <c r="E1899" s="161" t="str">
        <f ca="1">IF(ISERROR($S1899),"",OFFSET('Smelter Reference List'!$D$4,$S1899-4,0)&amp;"")</f>
        <v/>
      </c>
      <c r="F1899" s="161" t="str">
        <f ca="1">IF(ISERROR($S1899),"",OFFSET('Smelter Reference List'!$E$4,$S1899-4,0))</f>
        <v/>
      </c>
      <c r="G1899" s="161" t="str">
        <f ca="1">IF(C1899=$U$4,"Enter smelter details", IF(ISERROR($S1899),"",OFFSET('Smelter Reference List'!$F$4,$S1899-4,0)))</f>
        <v/>
      </c>
      <c r="H1899" s="247" t="str">
        <f ca="1">IF(ISERROR($S1899),"",OFFSET('Smelter Reference List'!$G$4,$S1899-4,0))</f>
        <v/>
      </c>
      <c r="I1899" s="248" t="str">
        <f ca="1">IF(ISERROR($S1899),"",OFFSET('Smelter Reference List'!$H$4,$S1899-4,0))</f>
        <v/>
      </c>
      <c r="J1899" s="248" t="str">
        <f ca="1">IF(ISERROR($S1899),"",OFFSET('Smelter Reference List'!$I$4,$S1899-4,0))</f>
        <v/>
      </c>
      <c r="K1899" s="245"/>
      <c r="L1899" s="245"/>
      <c r="M1899" s="245"/>
      <c r="N1899" s="245"/>
      <c r="O1899" s="245"/>
      <c r="P1899" s="245"/>
      <c r="Q1899" s="246"/>
      <c r="R1899" s="233"/>
      <c r="S1899" s="234" t="e">
        <f>IF(C1899="",NA(),MATCH($B1899&amp;$C1899,'Smelter Reference List'!$J:$J,0))</f>
        <v>#N/A</v>
      </c>
      <c r="T1899" s="235"/>
      <c r="U1899" s="235">
        <f t="shared" ca="1" si="60"/>
        <v>0</v>
      </c>
      <c r="V1899" s="235"/>
      <c r="W1899" s="235"/>
      <c r="Y1899" s="228" t="str">
        <f t="shared" si="61"/>
        <v/>
      </c>
    </row>
    <row r="1900" spans="1:25" s="228" customFormat="1" ht="20.25">
      <c r="A1900" s="257"/>
      <c r="B1900" s="232" t="str">
        <f>IF(LEN(A1900)=0,"",INDEX('Smelter Reference List'!$A:$A,MATCH($A1900,'Smelter Reference List'!$E:$E,0)))</f>
        <v/>
      </c>
      <c r="C1900" s="297" t="str">
        <f>IF(LEN(A1900)=0,"",INDEX('Smelter Reference List'!$C:$C,MATCH($A1900,'Smelter Reference List'!$E:$E,0)))</f>
        <v/>
      </c>
      <c r="D1900" s="161" t="str">
        <f ca="1">IF(ISERROR($S1900),"",OFFSET('Smelter Reference List'!$C$4,$S1900-4,0)&amp;"")</f>
        <v/>
      </c>
      <c r="E1900" s="161" t="str">
        <f ca="1">IF(ISERROR($S1900),"",OFFSET('Smelter Reference List'!$D$4,$S1900-4,0)&amp;"")</f>
        <v/>
      </c>
      <c r="F1900" s="161" t="str">
        <f ca="1">IF(ISERROR($S1900),"",OFFSET('Smelter Reference List'!$E$4,$S1900-4,0))</f>
        <v/>
      </c>
      <c r="G1900" s="161" t="str">
        <f ca="1">IF(C1900=$U$4,"Enter smelter details", IF(ISERROR($S1900),"",OFFSET('Smelter Reference List'!$F$4,$S1900-4,0)))</f>
        <v/>
      </c>
      <c r="H1900" s="247" t="str">
        <f ca="1">IF(ISERROR($S1900),"",OFFSET('Smelter Reference List'!$G$4,$S1900-4,0))</f>
        <v/>
      </c>
      <c r="I1900" s="248" t="str">
        <f ca="1">IF(ISERROR($S1900),"",OFFSET('Smelter Reference List'!$H$4,$S1900-4,0))</f>
        <v/>
      </c>
      <c r="J1900" s="248" t="str">
        <f ca="1">IF(ISERROR($S1900),"",OFFSET('Smelter Reference List'!$I$4,$S1900-4,0))</f>
        <v/>
      </c>
      <c r="K1900" s="245"/>
      <c r="L1900" s="245"/>
      <c r="M1900" s="245"/>
      <c r="N1900" s="245"/>
      <c r="O1900" s="245"/>
      <c r="P1900" s="245"/>
      <c r="Q1900" s="246"/>
      <c r="R1900" s="233"/>
      <c r="S1900" s="234" t="e">
        <f>IF(C1900="",NA(),MATCH($B1900&amp;$C1900,'Smelter Reference List'!$J:$J,0))</f>
        <v>#N/A</v>
      </c>
      <c r="T1900" s="235"/>
      <c r="U1900" s="235">
        <f t="shared" ca="1" si="60"/>
        <v>0</v>
      </c>
      <c r="V1900" s="235"/>
      <c r="W1900" s="235"/>
      <c r="Y1900" s="228" t="str">
        <f t="shared" si="61"/>
        <v/>
      </c>
    </row>
    <row r="1901" spans="1:25" s="228" customFormat="1" ht="20.25">
      <c r="A1901" s="257"/>
      <c r="B1901" s="232" t="str">
        <f>IF(LEN(A1901)=0,"",INDEX('Smelter Reference List'!$A:$A,MATCH($A1901,'Smelter Reference List'!$E:$E,0)))</f>
        <v/>
      </c>
      <c r="C1901" s="297" t="str">
        <f>IF(LEN(A1901)=0,"",INDEX('Smelter Reference List'!$C:$C,MATCH($A1901,'Smelter Reference List'!$E:$E,0)))</f>
        <v/>
      </c>
      <c r="D1901" s="161" t="str">
        <f ca="1">IF(ISERROR($S1901),"",OFFSET('Smelter Reference List'!$C$4,$S1901-4,0)&amp;"")</f>
        <v/>
      </c>
      <c r="E1901" s="161" t="str">
        <f ca="1">IF(ISERROR($S1901),"",OFFSET('Smelter Reference List'!$D$4,$S1901-4,0)&amp;"")</f>
        <v/>
      </c>
      <c r="F1901" s="161" t="str">
        <f ca="1">IF(ISERROR($S1901),"",OFFSET('Smelter Reference List'!$E$4,$S1901-4,0))</f>
        <v/>
      </c>
      <c r="G1901" s="161" t="str">
        <f ca="1">IF(C1901=$U$4,"Enter smelter details", IF(ISERROR($S1901),"",OFFSET('Smelter Reference List'!$F$4,$S1901-4,0)))</f>
        <v/>
      </c>
      <c r="H1901" s="247" t="str">
        <f ca="1">IF(ISERROR($S1901),"",OFFSET('Smelter Reference List'!$G$4,$S1901-4,0))</f>
        <v/>
      </c>
      <c r="I1901" s="248" t="str">
        <f ca="1">IF(ISERROR($S1901),"",OFFSET('Smelter Reference List'!$H$4,$S1901-4,0))</f>
        <v/>
      </c>
      <c r="J1901" s="248" t="str">
        <f ca="1">IF(ISERROR($S1901),"",OFFSET('Smelter Reference List'!$I$4,$S1901-4,0))</f>
        <v/>
      </c>
      <c r="K1901" s="245"/>
      <c r="L1901" s="245"/>
      <c r="M1901" s="245"/>
      <c r="N1901" s="245"/>
      <c r="O1901" s="245"/>
      <c r="P1901" s="245"/>
      <c r="Q1901" s="246"/>
      <c r="R1901" s="233"/>
      <c r="S1901" s="234" t="e">
        <f>IF(C1901="",NA(),MATCH($B1901&amp;$C1901,'Smelter Reference List'!$J:$J,0))</f>
        <v>#N/A</v>
      </c>
      <c r="T1901" s="235"/>
      <c r="U1901" s="235">
        <f t="shared" ca="1" si="60"/>
        <v>0</v>
      </c>
      <c r="V1901" s="235"/>
      <c r="W1901" s="235"/>
      <c r="Y1901" s="228" t="str">
        <f t="shared" si="61"/>
        <v/>
      </c>
    </row>
    <row r="1902" spans="1:25" s="228" customFormat="1" ht="20.25">
      <c r="A1902" s="257"/>
      <c r="B1902" s="232" t="str">
        <f>IF(LEN(A1902)=0,"",INDEX('Smelter Reference List'!$A:$A,MATCH($A1902,'Smelter Reference List'!$E:$E,0)))</f>
        <v/>
      </c>
      <c r="C1902" s="297" t="str">
        <f>IF(LEN(A1902)=0,"",INDEX('Smelter Reference List'!$C:$C,MATCH($A1902,'Smelter Reference List'!$E:$E,0)))</f>
        <v/>
      </c>
      <c r="D1902" s="161" t="str">
        <f ca="1">IF(ISERROR($S1902),"",OFFSET('Smelter Reference List'!$C$4,$S1902-4,0)&amp;"")</f>
        <v/>
      </c>
      <c r="E1902" s="161" t="str">
        <f ca="1">IF(ISERROR($S1902),"",OFFSET('Smelter Reference List'!$D$4,$S1902-4,0)&amp;"")</f>
        <v/>
      </c>
      <c r="F1902" s="161" t="str">
        <f ca="1">IF(ISERROR($S1902),"",OFFSET('Smelter Reference List'!$E$4,$S1902-4,0))</f>
        <v/>
      </c>
      <c r="G1902" s="161" t="str">
        <f ca="1">IF(C1902=$U$4,"Enter smelter details", IF(ISERROR($S1902),"",OFFSET('Smelter Reference List'!$F$4,$S1902-4,0)))</f>
        <v/>
      </c>
      <c r="H1902" s="247" t="str">
        <f ca="1">IF(ISERROR($S1902),"",OFFSET('Smelter Reference List'!$G$4,$S1902-4,0))</f>
        <v/>
      </c>
      <c r="I1902" s="248" t="str">
        <f ca="1">IF(ISERROR($S1902),"",OFFSET('Smelter Reference List'!$H$4,$S1902-4,0))</f>
        <v/>
      </c>
      <c r="J1902" s="248" t="str">
        <f ca="1">IF(ISERROR($S1902),"",OFFSET('Smelter Reference List'!$I$4,$S1902-4,0))</f>
        <v/>
      </c>
      <c r="K1902" s="245"/>
      <c r="L1902" s="245"/>
      <c r="M1902" s="245"/>
      <c r="N1902" s="245"/>
      <c r="O1902" s="245"/>
      <c r="P1902" s="245"/>
      <c r="Q1902" s="246"/>
      <c r="R1902" s="233"/>
      <c r="S1902" s="234" t="e">
        <f>IF(C1902="",NA(),MATCH($B1902&amp;$C1902,'Smelter Reference List'!$J:$J,0))</f>
        <v>#N/A</v>
      </c>
      <c r="T1902" s="235"/>
      <c r="U1902" s="235">
        <f t="shared" ca="1" si="60"/>
        <v>0</v>
      </c>
      <c r="V1902" s="235"/>
      <c r="W1902" s="235"/>
      <c r="Y1902" s="228" t="str">
        <f t="shared" si="61"/>
        <v/>
      </c>
    </row>
    <row r="1903" spans="1:25" s="228" customFormat="1" ht="20.25">
      <c r="A1903" s="257"/>
      <c r="B1903" s="232" t="str">
        <f>IF(LEN(A1903)=0,"",INDEX('Smelter Reference List'!$A:$A,MATCH($A1903,'Smelter Reference List'!$E:$E,0)))</f>
        <v/>
      </c>
      <c r="C1903" s="297" t="str">
        <f>IF(LEN(A1903)=0,"",INDEX('Smelter Reference List'!$C:$C,MATCH($A1903,'Smelter Reference List'!$E:$E,0)))</f>
        <v/>
      </c>
      <c r="D1903" s="161" t="str">
        <f ca="1">IF(ISERROR($S1903),"",OFFSET('Smelter Reference List'!$C$4,$S1903-4,0)&amp;"")</f>
        <v/>
      </c>
      <c r="E1903" s="161" t="str">
        <f ca="1">IF(ISERROR($S1903),"",OFFSET('Smelter Reference List'!$D$4,$S1903-4,0)&amp;"")</f>
        <v/>
      </c>
      <c r="F1903" s="161" t="str">
        <f ca="1">IF(ISERROR($S1903),"",OFFSET('Smelter Reference List'!$E$4,$S1903-4,0))</f>
        <v/>
      </c>
      <c r="G1903" s="161" t="str">
        <f ca="1">IF(C1903=$U$4,"Enter smelter details", IF(ISERROR($S1903),"",OFFSET('Smelter Reference List'!$F$4,$S1903-4,0)))</f>
        <v/>
      </c>
      <c r="H1903" s="247" t="str">
        <f ca="1">IF(ISERROR($S1903),"",OFFSET('Smelter Reference List'!$G$4,$S1903-4,0))</f>
        <v/>
      </c>
      <c r="I1903" s="248" t="str">
        <f ca="1">IF(ISERROR($S1903),"",OFFSET('Smelter Reference List'!$H$4,$S1903-4,0))</f>
        <v/>
      </c>
      <c r="J1903" s="248" t="str">
        <f ca="1">IF(ISERROR($S1903),"",OFFSET('Smelter Reference List'!$I$4,$S1903-4,0))</f>
        <v/>
      </c>
      <c r="K1903" s="245"/>
      <c r="L1903" s="245"/>
      <c r="M1903" s="245"/>
      <c r="N1903" s="245"/>
      <c r="O1903" s="245"/>
      <c r="P1903" s="245"/>
      <c r="Q1903" s="246"/>
      <c r="R1903" s="233"/>
      <c r="S1903" s="234" t="e">
        <f>IF(C1903="",NA(),MATCH($B1903&amp;$C1903,'Smelter Reference List'!$J:$J,0))</f>
        <v>#N/A</v>
      </c>
      <c r="T1903" s="235"/>
      <c r="U1903" s="235">
        <f t="shared" ca="1" si="60"/>
        <v>0</v>
      </c>
      <c r="V1903" s="235"/>
      <c r="W1903" s="235"/>
      <c r="Y1903" s="228" t="str">
        <f t="shared" si="61"/>
        <v/>
      </c>
    </row>
    <row r="1904" spans="1:25" s="228" customFormat="1" ht="20.25">
      <c r="A1904" s="257"/>
      <c r="B1904" s="232" t="str">
        <f>IF(LEN(A1904)=0,"",INDEX('Smelter Reference List'!$A:$A,MATCH($A1904,'Smelter Reference List'!$E:$E,0)))</f>
        <v/>
      </c>
      <c r="C1904" s="297" t="str">
        <f>IF(LEN(A1904)=0,"",INDEX('Smelter Reference List'!$C:$C,MATCH($A1904,'Smelter Reference List'!$E:$E,0)))</f>
        <v/>
      </c>
      <c r="D1904" s="161" t="str">
        <f ca="1">IF(ISERROR($S1904),"",OFFSET('Smelter Reference List'!$C$4,$S1904-4,0)&amp;"")</f>
        <v/>
      </c>
      <c r="E1904" s="161" t="str">
        <f ca="1">IF(ISERROR($S1904),"",OFFSET('Smelter Reference List'!$D$4,$S1904-4,0)&amp;"")</f>
        <v/>
      </c>
      <c r="F1904" s="161" t="str">
        <f ca="1">IF(ISERROR($S1904),"",OFFSET('Smelter Reference List'!$E$4,$S1904-4,0))</f>
        <v/>
      </c>
      <c r="G1904" s="161" t="str">
        <f ca="1">IF(C1904=$U$4,"Enter smelter details", IF(ISERROR($S1904),"",OFFSET('Smelter Reference List'!$F$4,$S1904-4,0)))</f>
        <v/>
      </c>
      <c r="H1904" s="247" t="str">
        <f ca="1">IF(ISERROR($S1904),"",OFFSET('Smelter Reference List'!$G$4,$S1904-4,0))</f>
        <v/>
      </c>
      <c r="I1904" s="248" t="str">
        <f ca="1">IF(ISERROR($S1904),"",OFFSET('Smelter Reference List'!$H$4,$S1904-4,0))</f>
        <v/>
      </c>
      <c r="J1904" s="248" t="str">
        <f ca="1">IF(ISERROR($S1904),"",OFFSET('Smelter Reference List'!$I$4,$S1904-4,0))</f>
        <v/>
      </c>
      <c r="K1904" s="245"/>
      <c r="L1904" s="245"/>
      <c r="M1904" s="245"/>
      <c r="N1904" s="245"/>
      <c r="O1904" s="245"/>
      <c r="P1904" s="245"/>
      <c r="Q1904" s="246"/>
      <c r="R1904" s="233"/>
      <c r="S1904" s="234" t="e">
        <f>IF(C1904="",NA(),MATCH($B1904&amp;$C1904,'Smelter Reference List'!$J:$J,0))</f>
        <v>#N/A</v>
      </c>
      <c r="T1904" s="235"/>
      <c r="U1904" s="235">
        <f t="shared" ca="1" si="60"/>
        <v>0</v>
      </c>
      <c r="V1904" s="235"/>
      <c r="W1904" s="235"/>
      <c r="Y1904" s="228" t="str">
        <f t="shared" si="61"/>
        <v/>
      </c>
    </row>
    <row r="1905" spans="1:25" s="228" customFormat="1" ht="20.25">
      <c r="A1905" s="257"/>
      <c r="B1905" s="232" t="str">
        <f>IF(LEN(A1905)=0,"",INDEX('Smelter Reference List'!$A:$A,MATCH($A1905,'Smelter Reference List'!$E:$E,0)))</f>
        <v/>
      </c>
      <c r="C1905" s="297" t="str">
        <f>IF(LEN(A1905)=0,"",INDEX('Smelter Reference List'!$C:$C,MATCH($A1905,'Smelter Reference List'!$E:$E,0)))</f>
        <v/>
      </c>
      <c r="D1905" s="161" t="str">
        <f ca="1">IF(ISERROR($S1905),"",OFFSET('Smelter Reference List'!$C$4,$S1905-4,0)&amp;"")</f>
        <v/>
      </c>
      <c r="E1905" s="161" t="str">
        <f ca="1">IF(ISERROR($S1905),"",OFFSET('Smelter Reference List'!$D$4,$S1905-4,0)&amp;"")</f>
        <v/>
      </c>
      <c r="F1905" s="161" t="str">
        <f ca="1">IF(ISERROR($S1905),"",OFFSET('Smelter Reference List'!$E$4,$S1905-4,0))</f>
        <v/>
      </c>
      <c r="G1905" s="161" t="str">
        <f ca="1">IF(C1905=$U$4,"Enter smelter details", IF(ISERROR($S1905),"",OFFSET('Smelter Reference List'!$F$4,$S1905-4,0)))</f>
        <v/>
      </c>
      <c r="H1905" s="247" t="str">
        <f ca="1">IF(ISERROR($S1905),"",OFFSET('Smelter Reference List'!$G$4,$S1905-4,0))</f>
        <v/>
      </c>
      <c r="I1905" s="248" t="str">
        <f ca="1">IF(ISERROR($S1905),"",OFFSET('Smelter Reference List'!$H$4,$S1905-4,0))</f>
        <v/>
      </c>
      <c r="J1905" s="248" t="str">
        <f ca="1">IF(ISERROR($S1905),"",OFFSET('Smelter Reference List'!$I$4,$S1905-4,0))</f>
        <v/>
      </c>
      <c r="K1905" s="245"/>
      <c r="L1905" s="245"/>
      <c r="M1905" s="245"/>
      <c r="N1905" s="245"/>
      <c r="O1905" s="245"/>
      <c r="P1905" s="245"/>
      <c r="Q1905" s="246"/>
      <c r="R1905" s="233"/>
      <c r="S1905" s="234" t="e">
        <f>IF(C1905="",NA(),MATCH($B1905&amp;$C1905,'Smelter Reference List'!$J:$J,0))</f>
        <v>#N/A</v>
      </c>
      <c r="T1905" s="235"/>
      <c r="U1905" s="235">
        <f t="shared" ca="1" si="60"/>
        <v>0</v>
      </c>
      <c r="V1905" s="235"/>
      <c r="W1905" s="235"/>
      <c r="Y1905" s="228" t="str">
        <f t="shared" si="61"/>
        <v/>
      </c>
    </row>
    <row r="1906" spans="1:25" s="228" customFormat="1" ht="20.25">
      <c r="A1906" s="257"/>
      <c r="B1906" s="232" t="str">
        <f>IF(LEN(A1906)=0,"",INDEX('Smelter Reference List'!$A:$A,MATCH($A1906,'Smelter Reference List'!$E:$E,0)))</f>
        <v/>
      </c>
      <c r="C1906" s="297" t="str">
        <f>IF(LEN(A1906)=0,"",INDEX('Smelter Reference List'!$C:$C,MATCH($A1906,'Smelter Reference List'!$E:$E,0)))</f>
        <v/>
      </c>
      <c r="D1906" s="161" t="str">
        <f ca="1">IF(ISERROR($S1906),"",OFFSET('Smelter Reference List'!$C$4,$S1906-4,0)&amp;"")</f>
        <v/>
      </c>
      <c r="E1906" s="161" t="str">
        <f ca="1">IF(ISERROR($S1906),"",OFFSET('Smelter Reference List'!$D$4,$S1906-4,0)&amp;"")</f>
        <v/>
      </c>
      <c r="F1906" s="161" t="str">
        <f ca="1">IF(ISERROR($S1906),"",OFFSET('Smelter Reference List'!$E$4,$S1906-4,0))</f>
        <v/>
      </c>
      <c r="G1906" s="161" t="str">
        <f ca="1">IF(C1906=$U$4,"Enter smelter details", IF(ISERROR($S1906),"",OFFSET('Smelter Reference List'!$F$4,$S1906-4,0)))</f>
        <v/>
      </c>
      <c r="H1906" s="247" t="str">
        <f ca="1">IF(ISERROR($S1906),"",OFFSET('Smelter Reference List'!$G$4,$S1906-4,0))</f>
        <v/>
      </c>
      <c r="I1906" s="248" t="str">
        <f ca="1">IF(ISERROR($S1906),"",OFFSET('Smelter Reference List'!$H$4,$S1906-4,0))</f>
        <v/>
      </c>
      <c r="J1906" s="248" t="str">
        <f ca="1">IF(ISERROR($S1906),"",OFFSET('Smelter Reference List'!$I$4,$S1906-4,0))</f>
        <v/>
      </c>
      <c r="K1906" s="245"/>
      <c r="L1906" s="245"/>
      <c r="M1906" s="245"/>
      <c r="N1906" s="245"/>
      <c r="O1906" s="245"/>
      <c r="P1906" s="245"/>
      <c r="Q1906" s="246"/>
      <c r="R1906" s="233"/>
      <c r="S1906" s="234" t="e">
        <f>IF(C1906="",NA(),MATCH($B1906&amp;$C1906,'Smelter Reference List'!$J:$J,0))</f>
        <v>#N/A</v>
      </c>
      <c r="T1906" s="235"/>
      <c r="U1906" s="235">
        <f t="shared" ca="1" si="60"/>
        <v>0</v>
      </c>
      <c r="V1906" s="235"/>
      <c r="W1906" s="235"/>
      <c r="Y1906" s="228" t="str">
        <f t="shared" si="61"/>
        <v/>
      </c>
    </row>
    <row r="1907" spans="1:25" s="228" customFormat="1" ht="20.25">
      <c r="A1907" s="257"/>
      <c r="B1907" s="232" t="str">
        <f>IF(LEN(A1907)=0,"",INDEX('Smelter Reference List'!$A:$A,MATCH($A1907,'Smelter Reference List'!$E:$E,0)))</f>
        <v/>
      </c>
      <c r="C1907" s="297" t="str">
        <f>IF(LEN(A1907)=0,"",INDEX('Smelter Reference List'!$C:$C,MATCH($A1907,'Smelter Reference List'!$E:$E,0)))</f>
        <v/>
      </c>
      <c r="D1907" s="161" t="str">
        <f ca="1">IF(ISERROR($S1907),"",OFFSET('Smelter Reference List'!$C$4,$S1907-4,0)&amp;"")</f>
        <v/>
      </c>
      <c r="E1907" s="161" t="str">
        <f ca="1">IF(ISERROR($S1907),"",OFFSET('Smelter Reference List'!$D$4,$S1907-4,0)&amp;"")</f>
        <v/>
      </c>
      <c r="F1907" s="161" t="str">
        <f ca="1">IF(ISERROR($S1907),"",OFFSET('Smelter Reference List'!$E$4,$S1907-4,0))</f>
        <v/>
      </c>
      <c r="G1907" s="161" t="str">
        <f ca="1">IF(C1907=$U$4,"Enter smelter details", IF(ISERROR($S1907),"",OFFSET('Smelter Reference List'!$F$4,$S1907-4,0)))</f>
        <v/>
      </c>
      <c r="H1907" s="247" t="str">
        <f ca="1">IF(ISERROR($S1907),"",OFFSET('Smelter Reference List'!$G$4,$S1907-4,0))</f>
        <v/>
      </c>
      <c r="I1907" s="248" t="str">
        <f ca="1">IF(ISERROR($S1907),"",OFFSET('Smelter Reference List'!$H$4,$S1907-4,0))</f>
        <v/>
      </c>
      <c r="J1907" s="248" t="str">
        <f ca="1">IF(ISERROR($S1907),"",OFFSET('Smelter Reference List'!$I$4,$S1907-4,0))</f>
        <v/>
      </c>
      <c r="K1907" s="245"/>
      <c r="L1907" s="245"/>
      <c r="M1907" s="245"/>
      <c r="N1907" s="245"/>
      <c r="O1907" s="245"/>
      <c r="P1907" s="245"/>
      <c r="Q1907" s="246"/>
      <c r="R1907" s="233"/>
      <c r="S1907" s="234" t="e">
        <f>IF(C1907="",NA(),MATCH($B1907&amp;$C1907,'Smelter Reference List'!$J:$J,0))</f>
        <v>#N/A</v>
      </c>
      <c r="T1907" s="235"/>
      <c r="U1907" s="235">
        <f t="shared" ca="1" si="60"/>
        <v>0</v>
      </c>
      <c r="V1907" s="235"/>
      <c r="W1907" s="235"/>
      <c r="Y1907" s="228" t="str">
        <f t="shared" si="61"/>
        <v/>
      </c>
    </row>
    <row r="1908" spans="1:25" s="228" customFormat="1" ht="20.25">
      <c r="A1908" s="257"/>
      <c r="B1908" s="232" t="str">
        <f>IF(LEN(A1908)=0,"",INDEX('Smelter Reference List'!$A:$A,MATCH($A1908,'Smelter Reference List'!$E:$E,0)))</f>
        <v/>
      </c>
      <c r="C1908" s="297" t="str">
        <f>IF(LEN(A1908)=0,"",INDEX('Smelter Reference List'!$C:$C,MATCH($A1908,'Smelter Reference List'!$E:$E,0)))</f>
        <v/>
      </c>
      <c r="D1908" s="161" t="str">
        <f ca="1">IF(ISERROR($S1908),"",OFFSET('Smelter Reference List'!$C$4,$S1908-4,0)&amp;"")</f>
        <v/>
      </c>
      <c r="E1908" s="161" t="str">
        <f ca="1">IF(ISERROR($S1908),"",OFFSET('Smelter Reference List'!$D$4,$S1908-4,0)&amp;"")</f>
        <v/>
      </c>
      <c r="F1908" s="161" t="str">
        <f ca="1">IF(ISERROR($S1908),"",OFFSET('Smelter Reference List'!$E$4,$S1908-4,0))</f>
        <v/>
      </c>
      <c r="G1908" s="161" t="str">
        <f ca="1">IF(C1908=$U$4,"Enter smelter details", IF(ISERROR($S1908),"",OFFSET('Smelter Reference List'!$F$4,$S1908-4,0)))</f>
        <v/>
      </c>
      <c r="H1908" s="247" t="str">
        <f ca="1">IF(ISERROR($S1908),"",OFFSET('Smelter Reference List'!$G$4,$S1908-4,0))</f>
        <v/>
      </c>
      <c r="I1908" s="248" t="str">
        <f ca="1">IF(ISERROR($S1908),"",OFFSET('Smelter Reference List'!$H$4,$S1908-4,0))</f>
        <v/>
      </c>
      <c r="J1908" s="248" t="str">
        <f ca="1">IF(ISERROR($S1908),"",OFFSET('Smelter Reference List'!$I$4,$S1908-4,0))</f>
        <v/>
      </c>
      <c r="K1908" s="245"/>
      <c r="L1908" s="245"/>
      <c r="M1908" s="245"/>
      <c r="N1908" s="245"/>
      <c r="O1908" s="245"/>
      <c r="P1908" s="245"/>
      <c r="Q1908" s="246"/>
      <c r="R1908" s="233"/>
      <c r="S1908" s="234" t="e">
        <f>IF(C1908="",NA(),MATCH($B1908&amp;$C1908,'Smelter Reference List'!$J:$J,0))</f>
        <v>#N/A</v>
      </c>
      <c r="T1908" s="235"/>
      <c r="U1908" s="235">
        <f t="shared" ca="1" si="60"/>
        <v>0</v>
      </c>
      <c r="V1908" s="235"/>
      <c r="W1908" s="235"/>
      <c r="Y1908" s="228" t="str">
        <f t="shared" si="61"/>
        <v/>
      </c>
    </row>
    <row r="1909" spans="1:25" s="228" customFormat="1" ht="20.25">
      <c r="A1909" s="257"/>
      <c r="B1909" s="232" t="str">
        <f>IF(LEN(A1909)=0,"",INDEX('Smelter Reference List'!$A:$A,MATCH($A1909,'Smelter Reference List'!$E:$E,0)))</f>
        <v/>
      </c>
      <c r="C1909" s="297" t="str">
        <f>IF(LEN(A1909)=0,"",INDEX('Smelter Reference List'!$C:$C,MATCH($A1909,'Smelter Reference List'!$E:$E,0)))</f>
        <v/>
      </c>
      <c r="D1909" s="161" t="str">
        <f ca="1">IF(ISERROR($S1909),"",OFFSET('Smelter Reference List'!$C$4,$S1909-4,0)&amp;"")</f>
        <v/>
      </c>
      <c r="E1909" s="161" t="str">
        <f ca="1">IF(ISERROR($S1909),"",OFFSET('Smelter Reference List'!$D$4,$S1909-4,0)&amp;"")</f>
        <v/>
      </c>
      <c r="F1909" s="161" t="str">
        <f ca="1">IF(ISERROR($S1909),"",OFFSET('Smelter Reference List'!$E$4,$S1909-4,0))</f>
        <v/>
      </c>
      <c r="G1909" s="161" t="str">
        <f ca="1">IF(C1909=$U$4,"Enter smelter details", IF(ISERROR($S1909),"",OFFSET('Smelter Reference List'!$F$4,$S1909-4,0)))</f>
        <v/>
      </c>
      <c r="H1909" s="247" t="str">
        <f ca="1">IF(ISERROR($S1909),"",OFFSET('Smelter Reference List'!$G$4,$S1909-4,0))</f>
        <v/>
      </c>
      <c r="I1909" s="248" t="str">
        <f ca="1">IF(ISERROR($S1909),"",OFFSET('Smelter Reference List'!$H$4,$S1909-4,0))</f>
        <v/>
      </c>
      <c r="J1909" s="248" t="str">
        <f ca="1">IF(ISERROR($S1909),"",OFFSET('Smelter Reference List'!$I$4,$S1909-4,0))</f>
        <v/>
      </c>
      <c r="K1909" s="245"/>
      <c r="L1909" s="245"/>
      <c r="M1909" s="245"/>
      <c r="N1909" s="245"/>
      <c r="O1909" s="245"/>
      <c r="P1909" s="245"/>
      <c r="Q1909" s="246"/>
      <c r="R1909" s="233"/>
      <c r="S1909" s="234" t="e">
        <f>IF(C1909="",NA(),MATCH($B1909&amp;$C1909,'Smelter Reference List'!$J:$J,0))</f>
        <v>#N/A</v>
      </c>
      <c r="T1909" s="235"/>
      <c r="U1909" s="235">
        <f t="shared" ca="1" si="60"/>
        <v>0</v>
      </c>
      <c r="V1909" s="235"/>
      <c r="W1909" s="235"/>
      <c r="Y1909" s="228" t="str">
        <f t="shared" si="61"/>
        <v/>
      </c>
    </row>
    <row r="1910" spans="1:25" s="228" customFormat="1" ht="20.25">
      <c r="A1910" s="257"/>
      <c r="B1910" s="232" t="str">
        <f>IF(LEN(A1910)=0,"",INDEX('Smelter Reference List'!$A:$A,MATCH($A1910,'Smelter Reference List'!$E:$E,0)))</f>
        <v/>
      </c>
      <c r="C1910" s="297" t="str">
        <f>IF(LEN(A1910)=0,"",INDEX('Smelter Reference List'!$C:$C,MATCH($A1910,'Smelter Reference List'!$E:$E,0)))</f>
        <v/>
      </c>
      <c r="D1910" s="161" t="str">
        <f ca="1">IF(ISERROR($S1910),"",OFFSET('Smelter Reference List'!$C$4,$S1910-4,0)&amp;"")</f>
        <v/>
      </c>
      <c r="E1910" s="161" t="str">
        <f ca="1">IF(ISERROR($S1910),"",OFFSET('Smelter Reference List'!$D$4,$S1910-4,0)&amp;"")</f>
        <v/>
      </c>
      <c r="F1910" s="161" t="str">
        <f ca="1">IF(ISERROR($S1910),"",OFFSET('Smelter Reference List'!$E$4,$S1910-4,0))</f>
        <v/>
      </c>
      <c r="G1910" s="161" t="str">
        <f ca="1">IF(C1910=$U$4,"Enter smelter details", IF(ISERROR($S1910),"",OFFSET('Smelter Reference List'!$F$4,$S1910-4,0)))</f>
        <v/>
      </c>
      <c r="H1910" s="247" t="str">
        <f ca="1">IF(ISERROR($S1910),"",OFFSET('Smelter Reference List'!$G$4,$S1910-4,0))</f>
        <v/>
      </c>
      <c r="I1910" s="248" t="str">
        <f ca="1">IF(ISERROR($S1910),"",OFFSET('Smelter Reference List'!$H$4,$S1910-4,0))</f>
        <v/>
      </c>
      <c r="J1910" s="248" t="str">
        <f ca="1">IF(ISERROR($S1910),"",OFFSET('Smelter Reference List'!$I$4,$S1910-4,0))</f>
        <v/>
      </c>
      <c r="K1910" s="245"/>
      <c r="L1910" s="245"/>
      <c r="M1910" s="245"/>
      <c r="N1910" s="245"/>
      <c r="O1910" s="245"/>
      <c r="P1910" s="245"/>
      <c r="Q1910" s="246"/>
      <c r="R1910" s="233"/>
      <c r="S1910" s="234" t="e">
        <f>IF(C1910="",NA(),MATCH($B1910&amp;$C1910,'Smelter Reference List'!$J:$J,0))</f>
        <v>#N/A</v>
      </c>
      <c r="T1910" s="235"/>
      <c r="U1910" s="235">
        <f t="shared" ca="1" si="60"/>
        <v>0</v>
      </c>
      <c r="V1910" s="235"/>
      <c r="W1910" s="235"/>
      <c r="Y1910" s="228" t="str">
        <f t="shared" si="61"/>
        <v/>
      </c>
    </row>
    <row r="1911" spans="1:25" s="228" customFormat="1" ht="20.25">
      <c r="A1911" s="257"/>
      <c r="B1911" s="232" t="str">
        <f>IF(LEN(A1911)=0,"",INDEX('Smelter Reference List'!$A:$A,MATCH($A1911,'Smelter Reference List'!$E:$E,0)))</f>
        <v/>
      </c>
      <c r="C1911" s="297" t="str">
        <f>IF(LEN(A1911)=0,"",INDEX('Smelter Reference List'!$C:$C,MATCH($A1911,'Smelter Reference List'!$E:$E,0)))</f>
        <v/>
      </c>
      <c r="D1911" s="161" t="str">
        <f ca="1">IF(ISERROR($S1911),"",OFFSET('Smelter Reference List'!$C$4,$S1911-4,0)&amp;"")</f>
        <v/>
      </c>
      <c r="E1911" s="161" t="str">
        <f ca="1">IF(ISERROR($S1911),"",OFFSET('Smelter Reference List'!$D$4,$S1911-4,0)&amp;"")</f>
        <v/>
      </c>
      <c r="F1911" s="161" t="str">
        <f ca="1">IF(ISERROR($S1911),"",OFFSET('Smelter Reference List'!$E$4,$S1911-4,0))</f>
        <v/>
      </c>
      <c r="G1911" s="161" t="str">
        <f ca="1">IF(C1911=$U$4,"Enter smelter details", IF(ISERROR($S1911),"",OFFSET('Smelter Reference List'!$F$4,$S1911-4,0)))</f>
        <v/>
      </c>
      <c r="H1911" s="247" t="str">
        <f ca="1">IF(ISERROR($S1911),"",OFFSET('Smelter Reference List'!$G$4,$S1911-4,0))</f>
        <v/>
      </c>
      <c r="I1911" s="248" t="str">
        <f ca="1">IF(ISERROR($S1911),"",OFFSET('Smelter Reference List'!$H$4,$S1911-4,0))</f>
        <v/>
      </c>
      <c r="J1911" s="248" t="str">
        <f ca="1">IF(ISERROR($S1911),"",OFFSET('Smelter Reference List'!$I$4,$S1911-4,0))</f>
        <v/>
      </c>
      <c r="K1911" s="245"/>
      <c r="L1911" s="245"/>
      <c r="M1911" s="245"/>
      <c r="N1911" s="245"/>
      <c r="O1911" s="245"/>
      <c r="P1911" s="245"/>
      <c r="Q1911" s="246"/>
      <c r="R1911" s="233"/>
      <c r="S1911" s="234" t="e">
        <f>IF(C1911="",NA(),MATCH($B1911&amp;$C1911,'Smelter Reference List'!$J:$J,0))</f>
        <v>#N/A</v>
      </c>
      <c r="T1911" s="235"/>
      <c r="U1911" s="235">
        <f t="shared" ca="1" si="60"/>
        <v>0</v>
      </c>
      <c r="V1911" s="235"/>
      <c r="W1911" s="235"/>
      <c r="Y1911" s="228" t="str">
        <f t="shared" si="61"/>
        <v/>
      </c>
    </row>
    <row r="1912" spans="1:25" s="228" customFormat="1" ht="20.25">
      <c r="A1912" s="257"/>
      <c r="B1912" s="232" t="str">
        <f>IF(LEN(A1912)=0,"",INDEX('Smelter Reference List'!$A:$A,MATCH($A1912,'Smelter Reference List'!$E:$E,0)))</f>
        <v/>
      </c>
      <c r="C1912" s="297" t="str">
        <f>IF(LEN(A1912)=0,"",INDEX('Smelter Reference List'!$C:$C,MATCH($A1912,'Smelter Reference List'!$E:$E,0)))</f>
        <v/>
      </c>
      <c r="D1912" s="161" t="str">
        <f ca="1">IF(ISERROR($S1912),"",OFFSET('Smelter Reference List'!$C$4,$S1912-4,0)&amp;"")</f>
        <v/>
      </c>
      <c r="E1912" s="161" t="str">
        <f ca="1">IF(ISERROR($S1912),"",OFFSET('Smelter Reference List'!$D$4,$S1912-4,0)&amp;"")</f>
        <v/>
      </c>
      <c r="F1912" s="161" t="str">
        <f ca="1">IF(ISERROR($S1912),"",OFFSET('Smelter Reference List'!$E$4,$S1912-4,0))</f>
        <v/>
      </c>
      <c r="G1912" s="161" t="str">
        <f ca="1">IF(C1912=$U$4,"Enter smelter details", IF(ISERROR($S1912),"",OFFSET('Smelter Reference List'!$F$4,$S1912-4,0)))</f>
        <v/>
      </c>
      <c r="H1912" s="247" t="str">
        <f ca="1">IF(ISERROR($S1912),"",OFFSET('Smelter Reference List'!$G$4,$S1912-4,0))</f>
        <v/>
      </c>
      <c r="I1912" s="248" t="str">
        <f ca="1">IF(ISERROR($S1912),"",OFFSET('Smelter Reference List'!$H$4,$S1912-4,0))</f>
        <v/>
      </c>
      <c r="J1912" s="248" t="str">
        <f ca="1">IF(ISERROR($S1912),"",OFFSET('Smelter Reference List'!$I$4,$S1912-4,0))</f>
        <v/>
      </c>
      <c r="K1912" s="245"/>
      <c r="L1912" s="245"/>
      <c r="M1912" s="245"/>
      <c r="N1912" s="245"/>
      <c r="O1912" s="245"/>
      <c r="P1912" s="245"/>
      <c r="Q1912" s="246"/>
      <c r="R1912" s="233"/>
      <c r="S1912" s="234" t="e">
        <f>IF(C1912="",NA(),MATCH($B1912&amp;$C1912,'Smelter Reference List'!$J:$J,0))</f>
        <v>#N/A</v>
      </c>
      <c r="T1912" s="235"/>
      <c r="U1912" s="235">
        <f t="shared" ca="1" si="60"/>
        <v>0</v>
      </c>
      <c r="V1912" s="235"/>
      <c r="W1912" s="235"/>
      <c r="Y1912" s="228" t="str">
        <f t="shared" si="61"/>
        <v/>
      </c>
    </row>
    <row r="1913" spans="1:25" s="228" customFormat="1" ht="20.25">
      <c r="A1913" s="257"/>
      <c r="B1913" s="232" t="str">
        <f>IF(LEN(A1913)=0,"",INDEX('Smelter Reference List'!$A:$A,MATCH($A1913,'Smelter Reference List'!$E:$E,0)))</f>
        <v/>
      </c>
      <c r="C1913" s="297" t="str">
        <f>IF(LEN(A1913)=0,"",INDEX('Smelter Reference List'!$C:$C,MATCH($A1913,'Smelter Reference List'!$E:$E,0)))</f>
        <v/>
      </c>
      <c r="D1913" s="161" t="str">
        <f ca="1">IF(ISERROR($S1913),"",OFFSET('Smelter Reference List'!$C$4,$S1913-4,0)&amp;"")</f>
        <v/>
      </c>
      <c r="E1913" s="161" t="str">
        <f ca="1">IF(ISERROR($S1913),"",OFFSET('Smelter Reference List'!$D$4,$S1913-4,0)&amp;"")</f>
        <v/>
      </c>
      <c r="F1913" s="161" t="str">
        <f ca="1">IF(ISERROR($S1913),"",OFFSET('Smelter Reference List'!$E$4,$S1913-4,0))</f>
        <v/>
      </c>
      <c r="G1913" s="161" t="str">
        <f ca="1">IF(C1913=$U$4,"Enter smelter details", IF(ISERROR($S1913),"",OFFSET('Smelter Reference List'!$F$4,$S1913-4,0)))</f>
        <v/>
      </c>
      <c r="H1913" s="247" t="str">
        <f ca="1">IF(ISERROR($S1913),"",OFFSET('Smelter Reference List'!$G$4,$S1913-4,0))</f>
        <v/>
      </c>
      <c r="I1913" s="248" t="str">
        <f ca="1">IF(ISERROR($S1913),"",OFFSET('Smelter Reference List'!$H$4,$S1913-4,0))</f>
        <v/>
      </c>
      <c r="J1913" s="248" t="str">
        <f ca="1">IF(ISERROR($S1913),"",OFFSET('Smelter Reference List'!$I$4,$S1913-4,0))</f>
        <v/>
      </c>
      <c r="K1913" s="245"/>
      <c r="L1913" s="245"/>
      <c r="M1913" s="245"/>
      <c r="N1913" s="245"/>
      <c r="O1913" s="245"/>
      <c r="P1913" s="245"/>
      <c r="Q1913" s="246"/>
      <c r="R1913" s="233"/>
      <c r="S1913" s="234" t="e">
        <f>IF(C1913="",NA(),MATCH($B1913&amp;$C1913,'Smelter Reference List'!$J:$J,0))</f>
        <v>#N/A</v>
      </c>
      <c r="T1913" s="235"/>
      <c r="U1913" s="235">
        <f t="shared" ca="1" si="60"/>
        <v>0</v>
      </c>
      <c r="V1913" s="235"/>
      <c r="W1913" s="235"/>
      <c r="Y1913" s="228" t="str">
        <f t="shared" si="61"/>
        <v/>
      </c>
    </row>
    <row r="1914" spans="1:25" s="228" customFormat="1" ht="20.25">
      <c r="A1914" s="257"/>
      <c r="B1914" s="232" t="str">
        <f>IF(LEN(A1914)=0,"",INDEX('Smelter Reference List'!$A:$A,MATCH($A1914,'Smelter Reference List'!$E:$E,0)))</f>
        <v/>
      </c>
      <c r="C1914" s="297" t="str">
        <f>IF(LEN(A1914)=0,"",INDEX('Smelter Reference List'!$C:$C,MATCH($A1914,'Smelter Reference List'!$E:$E,0)))</f>
        <v/>
      </c>
      <c r="D1914" s="161" t="str">
        <f ca="1">IF(ISERROR($S1914),"",OFFSET('Smelter Reference List'!$C$4,$S1914-4,0)&amp;"")</f>
        <v/>
      </c>
      <c r="E1914" s="161" t="str">
        <f ca="1">IF(ISERROR($S1914),"",OFFSET('Smelter Reference List'!$D$4,$S1914-4,0)&amp;"")</f>
        <v/>
      </c>
      <c r="F1914" s="161" t="str">
        <f ca="1">IF(ISERROR($S1914),"",OFFSET('Smelter Reference List'!$E$4,$S1914-4,0))</f>
        <v/>
      </c>
      <c r="G1914" s="161" t="str">
        <f ca="1">IF(C1914=$U$4,"Enter smelter details", IF(ISERROR($S1914),"",OFFSET('Smelter Reference List'!$F$4,$S1914-4,0)))</f>
        <v/>
      </c>
      <c r="H1914" s="247" t="str">
        <f ca="1">IF(ISERROR($S1914),"",OFFSET('Smelter Reference List'!$G$4,$S1914-4,0))</f>
        <v/>
      </c>
      <c r="I1914" s="248" t="str">
        <f ca="1">IF(ISERROR($S1914),"",OFFSET('Smelter Reference List'!$H$4,$S1914-4,0))</f>
        <v/>
      </c>
      <c r="J1914" s="248" t="str">
        <f ca="1">IF(ISERROR($S1914),"",OFFSET('Smelter Reference List'!$I$4,$S1914-4,0))</f>
        <v/>
      </c>
      <c r="K1914" s="245"/>
      <c r="L1914" s="245"/>
      <c r="M1914" s="245"/>
      <c r="N1914" s="245"/>
      <c r="O1914" s="245"/>
      <c r="P1914" s="245"/>
      <c r="Q1914" s="246"/>
      <c r="R1914" s="233"/>
      <c r="S1914" s="234" t="e">
        <f>IF(C1914="",NA(),MATCH($B1914&amp;$C1914,'Smelter Reference List'!$J:$J,0))</f>
        <v>#N/A</v>
      </c>
      <c r="T1914" s="235"/>
      <c r="U1914" s="235">
        <f t="shared" ca="1" si="60"/>
        <v>0</v>
      </c>
      <c r="V1914" s="235"/>
      <c r="W1914" s="235"/>
      <c r="Y1914" s="228" t="str">
        <f t="shared" si="61"/>
        <v/>
      </c>
    </row>
    <row r="1915" spans="1:25" s="228" customFormat="1" ht="20.25">
      <c r="A1915" s="257"/>
      <c r="B1915" s="232" t="str">
        <f>IF(LEN(A1915)=0,"",INDEX('Smelter Reference List'!$A:$A,MATCH($A1915,'Smelter Reference List'!$E:$E,0)))</f>
        <v/>
      </c>
      <c r="C1915" s="297" t="str">
        <f>IF(LEN(A1915)=0,"",INDEX('Smelter Reference List'!$C:$C,MATCH($A1915,'Smelter Reference List'!$E:$E,0)))</f>
        <v/>
      </c>
      <c r="D1915" s="161" t="str">
        <f ca="1">IF(ISERROR($S1915),"",OFFSET('Smelter Reference List'!$C$4,$S1915-4,0)&amp;"")</f>
        <v/>
      </c>
      <c r="E1915" s="161" t="str">
        <f ca="1">IF(ISERROR($S1915),"",OFFSET('Smelter Reference List'!$D$4,$S1915-4,0)&amp;"")</f>
        <v/>
      </c>
      <c r="F1915" s="161" t="str">
        <f ca="1">IF(ISERROR($S1915),"",OFFSET('Smelter Reference List'!$E$4,$S1915-4,0))</f>
        <v/>
      </c>
      <c r="G1915" s="161" t="str">
        <f ca="1">IF(C1915=$U$4,"Enter smelter details", IF(ISERROR($S1915),"",OFFSET('Smelter Reference List'!$F$4,$S1915-4,0)))</f>
        <v/>
      </c>
      <c r="H1915" s="247" t="str">
        <f ca="1">IF(ISERROR($S1915),"",OFFSET('Smelter Reference List'!$G$4,$S1915-4,0))</f>
        <v/>
      </c>
      <c r="I1915" s="248" t="str">
        <f ca="1">IF(ISERROR($S1915),"",OFFSET('Smelter Reference List'!$H$4,$S1915-4,0))</f>
        <v/>
      </c>
      <c r="J1915" s="248" t="str">
        <f ca="1">IF(ISERROR($S1915),"",OFFSET('Smelter Reference List'!$I$4,$S1915-4,0))</f>
        <v/>
      </c>
      <c r="K1915" s="245"/>
      <c r="L1915" s="245"/>
      <c r="M1915" s="245"/>
      <c r="N1915" s="245"/>
      <c r="O1915" s="245"/>
      <c r="P1915" s="245"/>
      <c r="Q1915" s="246"/>
      <c r="R1915" s="233"/>
      <c r="S1915" s="234" t="e">
        <f>IF(C1915="",NA(),MATCH($B1915&amp;$C1915,'Smelter Reference List'!$J:$J,0))</f>
        <v>#N/A</v>
      </c>
      <c r="T1915" s="235"/>
      <c r="U1915" s="235">
        <f t="shared" ca="1" si="60"/>
        <v>0</v>
      </c>
      <c r="V1915" s="235"/>
      <c r="W1915" s="235"/>
      <c r="Y1915" s="228" t="str">
        <f t="shared" si="61"/>
        <v/>
      </c>
    </row>
    <row r="1916" spans="1:25" s="228" customFormat="1" ht="20.25">
      <c r="A1916" s="257"/>
      <c r="B1916" s="232" t="str">
        <f>IF(LEN(A1916)=0,"",INDEX('Smelter Reference List'!$A:$A,MATCH($A1916,'Smelter Reference List'!$E:$E,0)))</f>
        <v/>
      </c>
      <c r="C1916" s="297" t="str">
        <f>IF(LEN(A1916)=0,"",INDEX('Smelter Reference List'!$C:$C,MATCH($A1916,'Smelter Reference List'!$E:$E,0)))</f>
        <v/>
      </c>
      <c r="D1916" s="161" t="str">
        <f ca="1">IF(ISERROR($S1916),"",OFFSET('Smelter Reference List'!$C$4,$S1916-4,0)&amp;"")</f>
        <v/>
      </c>
      <c r="E1916" s="161" t="str">
        <f ca="1">IF(ISERROR($S1916),"",OFFSET('Smelter Reference List'!$D$4,$S1916-4,0)&amp;"")</f>
        <v/>
      </c>
      <c r="F1916" s="161" t="str">
        <f ca="1">IF(ISERROR($S1916),"",OFFSET('Smelter Reference List'!$E$4,$S1916-4,0))</f>
        <v/>
      </c>
      <c r="G1916" s="161" t="str">
        <f ca="1">IF(C1916=$U$4,"Enter smelter details", IF(ISERROR($S1916),"",OFFSET('Smelter Reference List'!$F$4,$S1916-4,0)))</f>
        <v/>
      </c>
      <c r="H1916" s="247" t="str">
        <f ca="1">IF(ISERROR($S1916),"",OFFSET('Smelter Reference List'!$G$4,$S1916-4,0))</f>
        <v/>
      </c>
      <c r="I1916" s="248" t="str">
        <f ca="1">IF(ISERROR($S1916),"",OFFSET('Smelter Reference List'!$H$4,$S1916-4,0))</f>
        <v/>
      </c>
      <c r="J1916" s="248" t="str">
        <f ca="1">IF(ISERROR($S1916),"",OFFSET('Smelter Reference List'!$I$4,$S1916-4,0))</f>
        <v/>
      </c>
      <c r="K1916" s="245"/>
      <c r="L1916" s="245"/>
      <c r="M1916" s="245"/>
      <c r="N1916" s="245"/>
      <c r="O1916" s="245"/>
      <c r="P1916" s="245"/>
      <c r="Q1916" s="246"/>
      <c r="R1916" s="233"/>
      <c r="S1916" s="234" t="e">
        <f>IF(C1916="",NA(),MATCH($B1916&amp;$C1916,'Smelter Reference List'!$J:$J,0))</f>
        <v>#N/A</v>
      </c>
      <c r="T1916" s="235"/>
      <c r="U1916" s="235">
        <f t="shared" ca="1" si="60"/>
        <v>0</v>
      </c>
      <c r="V1916" s="235"/>
      <c r="W1916" s="235"/>
      <c r="Y1916" s="228" t="str">
        <f t="shared" si="61"/>
        <v/>
      </c>
    </row>
    <row r="1917" spans="1:25" s="228" customFormat="1" ht="20.25">
      <c r="A1917" s="257"/>
      <c r="B1917" s="232" t="str">
        <f>IF(LEN(A1917)=0,"",INDEX('Smelter Reference List'!$A:$A,MATCH($A1917,'Smelter Reference List'!$E:$E,0)))</f>
        <v/>
      </c>
      <c r="C1917" s="297" t="str">
        <f>IF(LEN(A1917)=0,"",INDEX('Smelter Reference List'!$C:$C,MATCH($A1917,'Smelter Reference List'!$E:$E,0)))</f>
        <v/>
      </c>
      <c r="D1917" s="161" t="str">
        <f ca="1">IF(ISERROR($S1917),"",OFFSET('Smelter Reference List'!$C$4,$S1917-4,0)&amp;"")</f>
        <v/>
      </c>
      <c r="E1917" s="161" t="str">
        <f ca="1">IF(ISERROR($S1917),"",OFFSET('Smelter Reference List'!$D$4,$S1917-4,0)&amp;"")</f>
        <v/>
      </c>
      <c r="F1917" s="161" t="str">
        <f ca="1">IF(ISERROR($S1917),"",OFFSET('Smelter Reference List'!$E$4,$S1917-4,0))</f>
        <v/>
      </c>
      <c r="G1917" s="161" t="str">
        <f ca="1">IF(C1917=$U$4,"Enter smelter details", IF(ISERROR($S1917),"",OFFSET('Smelter Reference List'!$F$4,$S1917-4,0)))</f>
        <v/>
      </c>
      <c r="H1917" s="247" t="str">
        <f ca="1">IF(ISERROR($S1917),"",OFFSET('Smelter Reference List'!$G$4,$S1917-4,0))</f>
        <v/>
      </c>
      <c r="I1917" s="248" t="str">
        <f ca="1">IF(ISERROR($S1917),"",OFFSET('Smelter Reference List'!$H$4,$S1917-4,0))</f>
        <v/>
      </c>
      <c r="J1917" s="248" t="str">
        <f ca="1">IF(ISERROR($S1917),"",OFFSET('Smelter Reference List'!$I$4,$S1917-4,0))</f>
        <v/>
      </c>
      <c r="K1917" s="245"/>
      <c r="L1917" s="245"/>
      <c r="M1917" s="245"/>
      <c r="N1917" s="245"/>
      <c r="O1917" s="245"/>
      <c r="P1917" s="245"/>
      <c r="Q1917" s="246"/>
      <c r="R1917" s="233"/>
      <c r="S1917" s="234" t="e">
        <f>IF(C1917="",NA(),MATCH($B1917&amp;$C1917,'Smelter Reference List'!$J:$J,0))</f>
        <v>#N/A</v>
      </c>
      <c r="T1917" s="235"/>
      <c r="U1917" s="235">
        <f t="shared" ca="1" si="60"/>
        <v>0</v>
      </c>
      <c r="V1917" s="235"/>
      <c r="W1917" s="235"/>
      <c r="Y1917" s="228" t="str">
        <f t="shared" si="61"/>
        <v/>
      </c>
    </row>
    <row r="1918" spans="1:25" s="228" customFormat="1" ht="20.25">
      <c r="A1918" s="257"/>
      <c r="B1918" s="232" t="str">
        <f>IF(LEN(A1918)=0,"",INDEX('Smelter Reference List'!$A:$A,MATCH($A1918,'Smelter Reference List'!$E:$E,0)))</f>
        <v/>
      </c>
      <c r="C1918" s="297" t="str">
        <f>IF(LEN(A1918)=0,"",INDEX('Smelter Reference List'!$C:$C,MATCH($A1918,'Smelter Reference List'!$E:$E,0)))</f>
        <v/>
      </c>
      <c r="D1918" s="161" t="str">
        <f ca="1">IF(ISERROR($S1918),"",OFFSET('Smelter Reference List'!$C$4,$S1918-4,0)&amp;"")</f>
        <v/>
      </c>
      <c r="E1918" s="161" t="str">
        <f ca="1">IF(ISERROR($S1918),"",OFFSET('Smelter Reference List'!$D$4,$S1918-4,0)&amp;"")</f>
        <v/>
      </c>
      <c r="F1918" s="161" t="str">
        <f ca="1">IF(ISERROR($S1918),"",OFFSET('Smelter Reference List'!$E$4,$S1918-4,0))</f>
        <v/>
      </c>
      <c r="G1918" s="161" t="str">
        <f ca="1">IF(C1918=$U$4,"Enter smelter details", IF(ISERROR($S1918),"",OFFSET('Smelter Reference List'!$F$4,$S1918-4,0)))</f>
        <v/>
      </c>
      <c r="H1918" s="247" t="str">
        <f ca="1">IF(ISERROR($S1918),"",OFFSET('Smelter Reference List'!$G$4,$S1918-4,0))</f>
        <v/>
      </c>
      <c r="I1918" s="248" t="str">
        <f ca="1">IF(ISERROR($S1918),"",OFFSET('Smelter Reference List'!$H$4,$S1918-4,0))</f>
        <v/>
      </c>
      <c r="J1918" s="248" t="str">
        <f ca="1">IF(ISERROR($S1918),"",OFFSET('Smelter Reference List'!$I$4,$S1918-4,0))</f>
        <v/>
      </c>
      <c r="K1918" s="245"/>
      <c r="L1918" s="245"/>
      <c r="M1918" s="245"/>
      <c r="N1918" s="245"/>
      <c r="O1918" s="245"/>
      <c r="P1918" s="245"/>
      <c r="Q1918" s="246"/>
      <c r="R1918" s="233"/>
      <c r="S1918" s="234" t="e">
        <f>IF(C1918="",NA(),MATCH($B1918&amp;$C1918,'Smelter Reference List'!$J:$J,0))</f>
        <v>#N/A</v>
      </c>
      <c r="T1918" s="235"/>
      <c r="U1918" s="235">
        <f t="shared" ca="1" si="60"/>
        <v>0</v>
      </c>
      <c r="V1918" s="235"/>
      <c r="W1918" s="235"/>
      <c r="Y1918" s="228" t="str">
        <f t="shared" si="61"/>
        <v/>
      </c>
    </row>
    <row r="1919" spans="1:25" s="228" customFormat="1" ht="20.25">
      <c r="A1919" s="257"/>
      <c r="B1919" s="232" t="str">
        <f>IF(LEN(A1919)=0,"",INDEX('Smelter Reference List'!$A:$A,MATCH($A1919,'Smelter Reference List'!$E:$E,0)))</f>
        <v/>
      </c>
      <c r="C1919" s="297" t="str">
        <f>IF(LEN(A1919)=0,"",INDEX('Smelter Reference List'!$C:$C,MATCH($A1919,'Smelter Reference List'!$E:$E,0)))</f>
        <v/>
      </c>
      <c r="D1919" s="161" t="str">
        <f ca="1">IF(ISERROR($S1919),"",OFFSET('Smelter Reference List'!$C$4,$S1919-4,0)&amp;"")</f>
        <v/>
      </c>
      <c r="E1919" s="161" t="str">
        <f ca="1">IF(ISERROR($S1919),"",OFFSET('Smelter Reference List'!$D$4,$S1919-4,0)&amp;"")</f>
        <v/>
      </c>
      <c r="F1919" s="161" t="str">
        <f ca="1">IF(ISERROR($S1919),"",OFFSET('Smelter Reference List'!$E$4,$S1919-4,0))</f>
        <v/>
      </c>
      <c r="G1919" s="161" t="str">
        <f ca="1">IF(C1919=$U$4,"Enter smelter details", IF(ISERROR($S1919),"",OFFSET('Smelter Reference List'!$F$4,$S1919-4,0)))</f>
        <v/>
      </c>
      <c r="H1919" s="247" t="str">
        <f ca="1">IF(ISERROR($S1919),"",OFFSET('Smelter Reference List'!$G$4,$S1919-4,0))</f>
        <v/>
      </c>
      <c r="I1919" s="248" t="str">
        <f ca="1">IF(ISERROR($S1919),"",OFFSET('Smelter Reference List'!$H$4,$S1919-4,0))</f>
        <v/>
      </c>
      <c r="J1919" s="248" t="str">
        <f ca="1">IF(ISERROR($S1919),"",OFFSET('Smelter Reference List'!$I$4,$S1919-4,0))</f>
        <v/>
      </c>
      <c r="K1919" s="245"/>
      <c r="L1919" s="245"/>
      <c r="M1919" s="245"/>
      <c r="N1919" s="245"/>
      <c r="O1919" s="245"/>
      <c r="P1919" s="245"/>
      <c r="Q1919" s="246"/>
      <c r="R1919" s="233"/>
      <c r="S1919" s="234" t="e">
        <f>IF(C1919="",NA(),MATCH($B1919&amp;$C1919,'Smelter Reference List'!$J:$J,0))</f>
        <v>#N/A</v>
      </c>
      <c r="T1919" s="235"/>
      <c r="U1919" s="235">
        <f t="shared" ca="1" si="60"/>
        <v>0</v>
      </c>
      <c r="V1919" s="235"/>
      <c r="W1919" s="235"/>
      <c r="Y1919" s="228" t="str">
        <f t="shared" si="61"/>
        <v/>
      </c>
    </row>
    <row r="1920" spans="1:25" s="228" customFormat="1" ht="20.25">
      <c r="A1920" s="257"/>
      <c r="B1920" s="232" t="str">
        <f>IF(LEN(A1920)=0,"",INDEX('Smelter Reference List'!$A:$A,MATCH($A1920,'Smelter Reference List'!$E:$E,0)))</f>
        <v/>
      </c>
      <c r="C1920" s="297" t="str">
        <f>IF(LEN(A1920)=0,"",INDEX('Smelter Reference List'!$C:$C,MATCH($A1920,'Smelter Reference List'!$E:$E,0)))</f>
        <v/>
      </c>
      <c r="D1920" s="161" t="str">
        <f ca="1">IF(ISERROR($S1920),"",OFFSET('Smelter Reference List'!$C$4,$S1920-4,0)&amp;"")</f>
        <v/>
      </c>
      <c r="E1920" s="161" t="str">
        <f ca="1">IF(ISERROR($S1920),"",OFFSET('Smelter Reference List'!$D$4,$S1920-4,0)&amp;"")</f>
        <v/>
      </c>
      <c r="F1920" s="161" t="str">
        <f ca="1">IF(ISERROR($S1920),"",OFFSET('Smelter Reference List'!$E$4,$S1920-4,0))</f>
        <v/>
      </c>
      <c r="G1920" s="161" t="str">
        <f ca="1">IF(C1920=$U$4,"Enter smelter details", IF(ISERROR($S1920),"",OFFSET('Smelter Reference List'!$F$4,$S1920-4,0)))</f>
        <v/>
      </c>
      <c r="H1920" s="247" t="str">
        <f ca="1">IF(ISERROR($S1920),"",OFFSET('Smelter Reference List'!$G$4,$S1920-4,0))</f>
        <v/>
      </c>
      <c r="I1920" s="248" t="str">
        <f ca="1">IF(ISERROR($S1920),"",OFFSET('Smelter Reference List'!$H$4,$S1920-4,0))</f>
        <v/>
      </c>
      <c r="J1920" s="248" t="str">
        <f ca="1">IF(ISERROR($S1920),"",OFFSET('Smelter Reference List'!$I$4,$S1920-4,0))</f>
        <v/>
      </c>
      <c r="K1920" s="245"/>
      <c r="L1920" s="245"/>
      <c r="M1920" s="245"/>
      <c r="N1920" s="245"/>
      <c r="O1920" s="245"/>
      <c r="P1920" s="245"/>
      <c r="Q1920" s="246"/>
      <c r="R1920" s="233"/>
      <c r="S1920" s="234" t="e">
        <f>IF(C1920="",NA(),MATCH($B1920&amp;$C1920,'Smelter Reference List'!$J:$J,0))</f>
        <v>#N/A</v>
      </c>
      <c r="T1920" s="235"/>
      <c r="U1920" s="235">
        <f t="shared" ca="1" si="60"/>
        <v>0</v>
      </c>
      <c r="V1920" s="235"/>
      <c r="W1920" s="235"/>
      <c r="Y1920" s="228" t="str">
        <f t="shared" si="61"/>
        <v/>
      </c>
    </row>
    <row r="1921" spans="1:25" s="228" customFormat="1" ht="20.25">
      <c r="A1921" s="257"/>
      <c r="B1921" s="232" t="str">
        <f>IF(LEN(A1921)=0,"",INDEX('Smelter Reference List'!$A:$A,MATCH($A1921,'Smelter Reference List'!$E:$E,0)))</f>
        <v/>
      </c>
      <c r="C1921" s="297" t="str">
        <f>IF(LEN(A1921)=0,"",INDEX('Smelter Reference List'!$C:$C,MATCH($A1921,'Smelter Reference List'!$E:$E,0)))</f>
        <v/>
      </c>
      <c r="D1921" s="161" t="str">
        <f ca="1">IF(ISERROR($S1921),"",OFFSET('Smelter Reference List'!$C$4,$S1921-4,0)&amp;"")</f>
        <v/>
      </c>
      <c r="E1921" s="161" t="str">
        <f ca="1">IF(ISERROR($S1921),"",OFFSET('Smelter Reference List'!$D$4,$S1921-4,0)&amp;"")</f>
        <v/>
      </c>
      <c r="F1921" s="161" t="str">
        <f ca="1">IF(ISERROR($S1921),"",OFFSET('Smelter Reference List'!$E$4,$S1921-4,0))</f>
        <v/>
      </c>
      <c r="G1921" s="161" t="str">
        <f ca="1">IF(C1921=$U$4,"Enter smelter details", IF(ISERROR($S1921),"",OFFSET('Smelter Reference List'!$F$4,$S1921-4,0)))</f>
        <v/>
      </c>
      <c r="H1921" s="247" t="str">
        <f ca="1">IF(ISERROR($S1921),"",OFFSET('Smelter Reference List'!$G$4,$S1921-4,0))</f>
        <v/>
      </c>
      <c r="I1921" s="248" t="str">
        <f ca="1">IF(ISERROR($S1921),"",OFFSET('Smelter Reference List'!$H$4,$S1921-4,0))</f>
        <v/>
      </c>
      <c r="J1921" s="248" t="str">
        <f ca="1">IF(ISERROR($S1921),"",OFFSET('Smelter Reference List'!$I$4,$S1921-4,0))</f>
        <v/>
      </c>
      <c r="K1921" s="245"/>
      <c r="L1921" s="245"/>
      <c r="M1921" s="245"/>
      <c r="N1921" s="245"/>
      <c r="O1921" s="245"/>
      <c r="P1921" s="245"/>
      <c r="Q1921" s="246"/>
      <c r="R1921" s="233"/>
      <c r="S1921" s="234" t="e">
        <f>IF(C1921="",NA(),MATCH($B1921&amp;$C1921,'Smelter Reference List'!$J:$J,0))</f>
        <v>#N/A</v>
      </c>
      <c r="T1921" s="235"/>
      <c r="U1921" s="235">
        <f t="shared" ca="1" si="60"/>
        <v>0</v>
      </c>
      <c r="V1921" s="235"/>
      <c r="W1921" s="235"/>
      <c r="Y1921" s="228" t="str">
        <f t="shared" si="61"/>
        <v/>
      </c>
    </row>
    <row r="1922" spans="1:25" s="228" customFormat="1" ht="20.25">
      <c r="A1922" s="257"/>
      <c r="B1922" s="232" t="str">
        <f>IF(LEN(A1922)=0,"",INDEX('Smelter Reference List'!$A:$A,MATCH($A1922,'Smelter Reference List'!$E:$E,0)))</f>
        <v/>
      </c>
      <c r="C1922" s="297" t="str">
        <f>IF(LEN(A1922)=0,"",INDEX('Smelter Reference List'!$C:$C,MATCH($A1922,'Smelter Reference List'!$E:$E,0)))</f>
        <v/>
      </c>
      <c r="D1922" s="161" t="str">
        <f ca="1">IF(ISERROR($S1922),"",OFFSET('Smelter Reference List'!$C$4,$S1922-4,0)&amp;"")</f>
        <v/>
      </c>
      <c r="E1922" s="161" t="str">
        <f ca="1">IF(ISERROR($S1922),"",OFFSET('Smelter Reference List'!$D$4,$S1922-4,0)&amp;"")</f>
        <v/>
      </c>
      <c r="F1922" s="161" t="str">
        <f ca="1">IF(ISERROR($S1922),"",OFFSET('Smelter Reference List'!$E$4,$S1922-4,0))</f>
        <v/>
      </c>
      <c r="G1922" s="161" t="str">
        <f ca="1">IF(C1922=$U$4,"Enter smelter details", IF(ISERROR($S1922),"",OFFSET('Smelter Reference List'!$F$4,$S1922-4,0)))</f>
        <v/>
      </c>
      <c r="H1922" s="247" t="str">
        <f ca="1">IF(ISERROR($S1922),"",OFFSET('Smelter Reference List'!$G$4,$S1922-4,0))</f>
        <v/>
      </c>
      <c r="I1922" s="248" t="str">
        <f ca="1">IF(ISERROR($S1922),"",OFFSET('Smelter Reference List'!$H$4,$S1922-4,0))</f>
        <v/>
      </c>
      <c r="J1922" s="248" t="str">
        <f ca="1">IF(ISERROR($S1922),"",OFFSET('Smelter Reference List'!$I$4,$S1922-4,0))</f>
        <v/>
      </c>
      <c r="K1922" s="245"/>
      <c r="L1922" s="245"/>
      <c r="M1922" s="245"/>
      <c r="N1922" s="245"/>
      <c r="O1922" s="245"/>
      <c r="P1922" s="245"/>
      <c r="Q1922" s="246"/>
      <c r="R1922" s="233"/>
      <c r="S1922" s="234" t="e">
        <f>IF(C1922="",NA(),MATCH($B1922&amp;$C1922,'Smelter Reference List'!$J:$J,0))</f>
        <v>#N/A</v>
      </c>
      <c r="T1922" s="235"/>
      <c r="U1922" s="235">
        <f t="shared" ca="1" si="60"/>
        <v>0</v>
      </c>
      <c r="V1922" s="235"/>
      <c r="W1922" s="235"/>
      <c r="Y1922" s="228" t="str">
        <f t="shared" si="61"/>
        <v/>
      </c>
    </row>
    <row r="1923" spans="1:25" s="228" customFormat="1" ht="20.25">
      <c r="A1923" s="257"/>
      <c r="B1923" s="232" t="str">
        <f>IF(LEN(A1923)=0,"",INDEX('Smelter Reference List'!$A:$A,MATCH($A1923,'Smelter Reference List'!$E:$E,0)))</f>
        <v/>
      </c>
      <c r="C1923" s="297" t="str">
        <f>IF(LEN(A1923)=0,"",INDEX('Smelter Reference List'!$C:$C,MATCH($A1923,'Smelter Reference List'!$E:$E,0)))</f>
        <v/>
      </c>
      <c r="D1923" s="161" t="str">
        <f ca="1">IF(ISERROR($S1923),"",OFFSET('Smelter Reference List'!$C$4,$S1923-4,0)&amp;"")</f>
        <v/>
      </c>
      <c r="E1923" s="161" t="str">
        <f ca="1">IF(ISERROR($S1923),"",OFFSET('Smelter Reference List'!$D$4,$S1923-4,0)&amp;"")</f>
        <v/>
      </c>
      <c r="F1923" s="161" t="str">
        <f ca="1">IF(ISERROR($S1923),"",OFFSET('Smelter Reference List'!$E$4,$S1923-4,0))</f>
        <v/>
      </c>
      <c r="G1923" s="161" t="str">
        <f ca="1">IF(C1923=$U$4,"Enter smelter details", IF(ISERROR($S1923),"",OFFSET('Smelter Reference List'!$F$4,$S1923-4,0)))</f>
        <v/>
      </c>
      <c r="H1923" s="247" t="str">
        <f ca="1">IF(ISERROR($S1923),"",OFFSET('Smelter Reference List'!$G$4,$S1923-4,0))</f>
        <v/>
      </c>
      <c r="I1923" s="248" t="str">
        <f ca="1">IF(ISERROR($S1923),"",OFFSET('Smelter Reference List'!$H$4,$S1923-4,0))</f>
        <v/>
      </c>
      <c r="J1923" s="248" t="str">
        <f ca="1">IF(ISERROR($S1923),"",OFFSET('Smelter Reference List'!$I$4,$S1923-4,0))</f>
        <v/>
      </c>
      <c r="K1923" s="245"/>
      <c r="L1923" s="245"/>
      <c r="M1923" s="245"/>
      <c r="N1923" s="245"/>
      <c r="O1923" s="245"/>
      <c r="P1923" s="245"/>
      <c r="Q1923" s="246"/>
      <c r="R1923" s="233"/>
      <c r="S1923" s="234" t="e">
        <f>IF(C1923="",NA(),MATCH($B1923&amp;$C1923,'Smelter Reference List'!$J:$J,0))</f>
        <v>#N/A</v>
      </c>
      <c r="T1923" s="235"/>
      <c r="U1923" s="235">
        <f t="shared" ca="1" si="60"/>
        <v>0</v>
      </c>
      <c r="V1923" s="235"/>
      <c r="W1923" s="235"/>
      <c r="Y1923" s="228" t="str">
        <f t="shared" si="61"/>
        <v/>
      </c>
    </row>
    <row r="1924" spans="1:25" s="228" customFormat="1" ht="20.25">
      <c r="A1924" s="257"/>
      <c r="B1924" s="232" t="str">
        <f>IF(LEN(A1924)=0,"",INDEX('Smelter Reference List'!$A:$A,MATCH($A1924,'Smelter Reference List'!$E:$E,0)))</f>
        <v/>
      </c>
      <c r="C1924" s="297" t="str">
        <f>IF(LEN(A1924)=0,"",INDEX('Smelter Reference List'!$C:$C,MATCH($A1924,'Smelter Reference List'!$E:$E,0)))</f>
        <v/>
      </c>
      <c r="D1924" s="161" t="str">
        <f ca="1">IF(ISERROR($S1924),"",OFFSET('Smelter Reference List'!$C$4,$S1924-4,0)&amp;"")</f>
        <v/>
      </c>
      <c r="E1924" s="161" t="str">
        <f ca="1">IF(ISERROR($S1924),"",OFFSET('Smelter Reference List'!$D$4,$S1924-4,0)&amp;"")</f>
        <v/>
      </c>
      <c r="F1924" s="161" t="str">
        <f ca="1">IF(ISERROR($S1924),"",OFFSET('Smelter Reference List'!$E$4,$S1924-4,0))</f>
        <v/>
      </c>
      <c r="G1924" s="161" t="str">
        <f ca="1">IF(C1924=$U$4,"Enter smelter details", IF(ISERROR($S1924),"",OFFSET('Smelter Reference List'!$F$4,$S1924-4,0)))</f>
        <v/>
      </c>
      <c r="H1924" s="247" t="str">
        <f ca="1">IF(ISERROR($S1924),"",OFFSET('Smelter Reference List'!$G$4,$S1924-4,0))</f>
        <v/>
      </c>
      <c r="I1924" s="248" t="str">
        <f ca="1">IF(ISERROR($S1924),"",OFFSET('Smelter Reference List'!$H$4,$S1924-4,0))</f>
        <v/>
      </c>
      <c r="J1924" s="248" t="str">
        <f ca="1">IF(ISERROR($S1924),"",OFFSET('Smelter Reference List'!$I$4,$S1924-4,0))</f>
        <v/>
      </c>
      <c r="K1924" s="245"/>
      <c r="L1924" s="245"/>
      <c r="M1924" s="245"/>
      <c r="N1924" s="245"/>
      <c r="O1924" s="245"/>
      <c r="P1924" s="245"/>
      <c r="Q1924" s="246"/>
      <c r="R1924" s="233"/>
      <c r="S1924" s="234" t="e">
        <f>IF(C1924="",NA(),MATCH($B1924&amp;$C1924,'Smelter Reference List'!$J:$J,0))</f>
        <v>#N/A</v>
      </c>
      <c r="T1924" s="235"/>
      <c r="U1924" s="235">
        <f t="shared" ca="1" si="60"/>
        <v>0</v>
      </c>
      <c r="V1924" s="235"/>
      <c r="W1924" s="235"/>
      <c r="Y1924" s="228" t="str">
        <f t="shared" si="61"/>
        <v/>
      </c>
    </row>
    <row r="1925" spans="1:25" s="228" customFormat="1" ht="20.25">
      <c r="A1925" s="257"/>
      <c r="B1925" s="232" t="str">
        <f>IF(LEN(A1925)=0,"",INDEX('Smelter Reference List'!$A:$A,MATCH($A1925,'Smelter Reference List'!$E:$E,0)))</f>
        <v/>
      </c>
      <c r="C1925" s="297" t="str">
        <f>IF(LEN(A1925)=0,"",INDEX('Smelter Reference List'!$C:$C,MATCH($A1925,'Smelter Reference List'!$E:$E,0)))</f>
        <v/>
      </c>
      <c r="D1925" s="161" t="str">
        <f ca="1">IF(ISERROR($S1925),"",OFFSET('Smelter Reference List'!$C$4,$S1925-4,0)&amp;"")</f>
        <v/>
      </c>
      <c r="E1925" s="161" t="str">
        <f ca="1">IF(ISERROR($S1925),"",OFFSET('Smelter Reference List'!$D$4,$S1925-4,0)&amp;"")</f>
        <v/>
      </c>
      <c r="F1925" s="161" t="str">
        <f ca="1">IF(ISERROR($S1925),"",OFFSET('Smelter Reference List'!$E$4,$S1925-4,0))</f>
        <v/>
      </c>
      <c r="G1925" s="161" t="str">
        <f ca="1">IF(C1925=$U$4,"Enter smelter details", IF(ISERROR($S1925),"",OFFSET('Smelter Reference List'!$F$4,$S1925-4,0)))</f>
        <v/>
      </c>
      <c r="H1925" s="247" t="str">
        <f ca="1">IF(ISERROR($S1925),"",OFFSET('Smelter Reference List'!$G$4,$S1925-4,0))</f>
        <v/>
      </c>
      <c r="I1925" s="248" t="str">
        <f ca="1">IF(ISERROR($S1925),"",OFFSET('Smelter Reference List'!$H$4,$S1925-4,0))</f>
        <v/>
      </c>
      <c r="J1925" s="248" t="str">
        <f ca="1">IF(ISERROR($S1925),"",OFFSET('Smelter Reference List'!$I$4,$S1925-4,0))</f>
        <v/>
      </c>
      <c r="K1925" s="245"/>
      <c r="L1925" s="245"/>
      <c r="M1925" s="245"/>
      <c r="N1925" s="245"/>
      <c r="O1925" s="245"/>
      <c r="P1925" s="245"/>
      <c r="Q1925" s="246"/>
      <c r="R1925" s="233"/>
      <c r="S1925" s="234" t="e">
        <f>IF(C1925="",NA(),MATCH($B1925&amp;$C1925,'Smelter Reference List'!$J:$J,0))</f>
        <v>#N/A</v>
      </c>
      <c r="T1925" s="235"/>
      <c r="U1925" s="235">
        <f t="shared" ca="1" si="60"/>
        <v>0</v>
      </c>
      <c r="V1925" s="235"/>
      <c r="W1925" s="235"/>
      <c r="Y1925" s="228" t="str">
        <f t="shared" si="61"/>
        <v/>
      </c>
    </row>
    <row r="1926" spans="1:25" s="228" customFormat="1" ht="20.25">
      <c r="A1926" s="257"/>
      <c r="B1926" s="232" t="str">
        <f>IF(LEN(A1926)=0,"",INDEX('Smelter Reference List'!$A:$A,MATCH($A1926,'Smelter Reference List'!$E:$E,0)))</f>
        <v/>
      </c>
      <c r="C1926" s="297" t="str">
        <f>IF(LEN(A1926)=0,"",INDEX('Smelter Reference List'!$C:$C,MATCH($A1926,'Smelter Reference List'!$E:$E,0)))</f>
        <v/>
      </c>
      <c r="D1926" s="161" t="str">
        <f ca="1">IF(ISERROR($S1926),"",OFFSET('Smelter Reference List'!$C$4,$S1926-4,0)&amp;"")</f>
        <v/>
      </c>
      <c r="E1926" s="161" t="str">
        <f ca="1">IF(ISERROR($S1926),"",OFFSET('Smelter Reference List'!$D$4,$S1926-4,0)&amp;"")</f>
        <v/>
      </c>
      <c r="F1926" s="161" t="str">
        <f ca="1">IF(ISERROR($S1926),"",OFFSET('Smelter Reference List'!$E$4,$S1926-4,0))</f>
        <v/>
      </c>
      <c r="G1926" s="161" t="str">
        <f ca="1">IF(C1926=$U$4,"Enter smelter details", IF(ISERROR($S1926),"",OFFSET('Smelter Reference List'!$F$4,$S1926-4,0)))</f>
        <v/>
      </c>
      <c r="H1926" s="247" t="str">
        <f ca="1">IF(ISERROR($S1926),"",OFFSET('Smelter Reference List'!$G$4,$S1926-4,0))</f>
        <v/>
      </c>
      <c r="I1926" s="248" t="str">
        <f ca="1">IF(ISERROR($S1926),"",OFFSET('Smelter Reference List'!$H$4,$S1926-4,0))</f>
        <v/>
      </c>
      <c r="J1926" s="248" t="str">
        <f ca="1">IF(ISERROR($S1926),"",OFFSET('Smelter Reference List'!$I$4,$S1926-4,0))</f>
        <v/>
      </c>
      <c r="K1926" s="245"/>
      <c r="L1926" s="245"/>
      <c r="M1926" s="245"/>
      <c r="N1926" s="245"/>
      <c r="O1926" s="245"/>
      <c r="P1926" s="245"/>
      <c r="Q1926" s="246"/>
      <c r="R1926" s="233"/>
      <c r="S1926" s="234" t="e">
        <f>IF(C1926="",NA(),MATCH($B1926&amp;$C1926,'Smelter Reference List'!$J:$J,0))</f>
        <v>#N/A</v>
      </c>
      <c r="T1926" s="235"/>
      <c r="U1926" s="235">
        <f t="shared" ca="1" si="60"/>
        <v>0</v>
      </c>
      <c r="V1926" s="235"/>
      <c r="W1926" s="235"/>
      <c r="Y1926" s="228" t="str">
        <f t="shared" si="61"/>
        <v/>
      </c>
    </row>
    <row r="1927" spans="1:25" s="228" customFormat="1" ht="20.25">
      <c r="A1927" s="257"/>
      <c r="B1927" s="232" t="str">
        <f>IF(LEN(A1927)=0,"",INDEX('Smelter Reference List'!$A:$A,MATCH($A1927,'Smelter Reference List'!$E:$E,0)))</f>
        <v/>
      </c>
      <c r="C1927" s="297" t="str">
        <f>IF(LEN(A1927)=0,"",INDEX('Smelter Reference List'!$C:$C,MATCH($A1927,'Smelter Reference List'!$E:$E,0)))</f>
        <v/>
      </c>
      <c r="D1927" s="161" t="str">
        <f ca="1">IF(ISERROR($S1927),"",OFFSET('Smelter Reference List'!$C$4,$S1927-4,0)&amp;"")</f>
        <v/>
      </c>
      <c r="E1927" s="161" t="str">
        <f ca="1">IF(ISERROR($S1927),"",OFFSET('Smelter Reference List'!$D$4,$S1927-4,0)&amp;"")</f>
        <v/>
      </c>
      <c r="F1927" s="161" t="str">
        <f ca="1">IF(ISERROR($S1927),"",OFFSET('Smelter Reference List'!$E$4,$S1927-4,0))</f>
        <v/>
      </c>
      <c r="G1927" s="161" t="str">
        <f ca="1">IF(C1927=$U$4,"Enter smelter details", IF(ISERROR($S1927),"",OFFSET('Smelter Reference List'!$F$4,$S1927-4,0)))</f>
        <v/>
      </c>
      <c r="H1927" s="247" t="str">
        <f ca="1">IF(ISERROR($S1927),"",OFFSET('Smelter Reference List'!$G$4,$S1927-4,0))</f>
        <v/>
      </c>
      <c r="I1927" s="248" t="str">
        <f ca="1">IF(ISERROR($S1927),"",OFFSET('Smelter Reference List'!$H$4,$S1927-4,0))</f>
        <v/>
      </c>
      <c r="J1927" s="248" t="str">
        <f ca="1">IF(ISERROR($S1927),"",OFFSET('Smelter Reference List'!$I$4,$S1927-4,0))</f>
        <v/>
      </c>
      <c r="K1927" s="245"/>
      <c r="L1927" s="245"/>
      <c r="M1927" s="245"/>
      <c r="N1927" s="245"/>
      <c r="O1927" s="245"/>
      <c r="P1927" s="245"/>
      <c r="Q1927" s="246"/>
      <c r="R1927" s="233"/>
      <c r="S1927" s="234" t="e">
        <f>IF(C1927="",NA(),MATCH($B1927&amp;$C1927,'Smelter Reference List'!$J:$J,0))</f>
        <v>#N/A</v>
      </c>
      <c r="T1927" s="235"/>
      <c r="U1927" s="235">
        <f t="shared" ca="1" si="60"/>
        <v>0</v>
      </c>
      <c r="V1927" s="235"/>
      <c r="W1927" s="235"/>
      <c r="Y1927" s="228" t="str">
        <f t="shared" si="61"/>
        <v/>
      </c>
    </row>
    <row r="1928" spans="1:25" s="228" customFormat="1" ht="20.25">
      <c r="A1928" s="257"/>
      <c r="B1928" s="232" t="str">
        <f>IF(LEN(A1928)=0,"",INDEX('Smelter Reference List'!$A:$A,MATCH($A1928,'Smelter Reference List'!$E:$E,0)))</f>
        <v/>
      </c>
      <c r="C1928" s="297" t="str">
        <f>IF(LEN(A1928)=0,"",INDEX('Smelter Reference List'!$C:$C,MATCH($A1928,'Smelter Reference List'!$E:$E,0)))</f>
        <v/>
      </c>
      <c r="D1928" s="161" t="str">
        <f ca="1">IF(ISERROR($S1928),"",OFFSET('Smelter Reference List'!$C$4,$S1928-4,0)&amp;"")</f>
        <v/>
      </c>
      <c r="E1928" s="161" t="str">
        <f ca="1">IF(ISERROR($S1928),"",OFFSET('Smelter Reference List'!$D$4,$S1928-4,0)&amp;"")</f>
        <v/>
      </c>
      <c r="F1928" s="161" t="str">
        <f ca="1">IF(ISERROR($S1928),"",OFFSET('Smelter Reference List'!$E$4,$S1928-4,0))</f>
        <v/>
      </c>
      <c r="G1928" s="161" t="str">
        <f ca="1">IF(C1928=$U$4,"Enter smelter details", IF(ISERROR($S1928),"",OFFSET('Smelter Reference List'!$F$4,$S1928-4,0)))</f>
        <v/>
      </c>
      <c r="H1928" s="247" t="str">
        <f ca="1">IF(ISERROR($S1928),"",OFFSET('Smelter Reference List'!$G$4,$S1928-4,0))</f>
        <v/>
      </c>
      <c r="I1928" s="248" t="str">
        <f ca="1">IF(ISERROR($S1928),"",OFFSET('Smelter Reference List'!$H$4,$S1928-4,0))</f>
        <v/>
      </c>
      <c r="J1928" s="248" t="str">
        <f ca="1">IF(ISERROR($S1928),"",OFFSET('Smelter Reference List'!$I$4,$S1928-4,0))</f>
        <v/>
      </c>
      <c r="K1928" s="245"/>
      <c r="L1928" s="245"/>
      <c r="M1928" s="245"/>
      <c r="N1928" s="245"/>
      <c r="O1928" s="245"/>
      <c r="P1928" s="245"/>
      <c r="Q1928" s="246"/>
      <c r="R1928" s="233"/>
      <c r="S1928" s="234" t="e">
        <f>IF(C1928="",NA(),MATCH($B1928&amp;$C1928,'Smelter Reference List'!$J:$J,0))</f>
        <v>#N/A</v>
      </c>
      <c r="T1928" s="235"/>
      <c r="U1928" s="235">
        <f t="shared" ca="1" si="60"/>
        <v>0</v>
      </c>
      <c r="V1928" s="235"/>
      <c r="W1928" s="235"/>
      <c r="Y1928" s="228" t="str">
        <f t="shared" si="61"/>
        <v/>
      </c>
    </row>
    <row r="1929" spans="1:25" s="228" customFormat="1" ht="20.25">
      <c r="A1929" s="257"/>
      <c r="B1929" s="232" t="str">
        <f>IF(LEN(A1929)=0,"",INDEX('Smelter Reference List'!$A:$A,MATCH($A1929,'Smelter Reference List'!$E:$E,0)))</f>
        <v/>
      </c>
      <c r="C1929" s="297" t="str">
        <f>IF(LEN(A1929)=0,"",INDEX('Smelter Reference List'!$C:$C,MATCH($A1929,'Smelter Reference List'!$E:$E,0)))</f>
        <v/>
      </c>
      <c r="D1929" s="161" t="str">
        <f ca="1">IF(ISERROR($S1929),"",OFFSET('Smelter Reference List'!$C$4,$S1929-4,0)&amp;"")</f>
        <v/>
      </c>
      <c r="E1929" s="161" t="str">
        <f ca="1">IF(ISERROR($S1929),"",OFFSET('Smelter Reference List'!$D$4,$S1929-4,0)&amp;"")</f>
        <v/>
      </c>
      <c r="F1929" s="161" t="str">
        <f ca="1">IF(ISERROR($S1929),"",OFFSET('Smelter Reference List'!$E$4,$S1929-4,0))</f>
        <v/>
      </c>
      <c r="G1929" s="161" t="str">
        <f ca="1">IF(C1929=$U$4,"Enter smelter details", IF(ISERROR($S1929),"",OFFSET('Smelter Reference List'!$F$4,$S1929-4,0)))</f>
        <v/>
      </c>
      <c r="H1929" s="247" t="str">
        <f ca="1">IF(ISERROR($S1929),"",OFFSET('Smelter Reference List'!$G$4,$S1929-4,0))</f>
        <v/>
      </c>
      <c r="I1929" s="248" t="str">
        <f ca="1">IF(ISERROR($S1929),"",OFFSET('Smelter Reference List'!$H$4,$S1929-4,0))</f>
        <v/>
      </c>
      <c r="J1929" s="248" t="str">
        <f ca="1">IF(ISERROR($S1929),"",OFFSET('Smelter Reference List'!$I$4,$S1929-4,0))</f>
        <v/>
      </c>
      <c r="K1929" s="245"/>
      <c r="L1929" s="245"/>
      <c r="M1929" s="245"/>
      <c r="N1929" s="245"/>
      <c r="O1929" s="245"/>
      <c r="P1929" s="245"/>
      <c r="Q1929" s="246"/>
      <c r="R1929" s="233"/>
      <c r="S1929" s="234" t="e">
        <f>IF(C1929="",NA(),MATCH($B1929&amp;$C1929,'Smelter Reference List'!$J:$J,0))</f>
        <v>#N/A</v>
      </c>
      <c r="T1929" s="235"/>
      <c r="U1929" s="235">
        <f t="shared" ca="1" si="60"/>
        <v>0</v>
      </c>
      <c r="V1929" s="235"/>
      <c r="W1929" s="235"/>
      <c r="Y1929" s="228" t="str">
        <f t="shared" si="61"/>
        <v/>
      </c>
    </row>
    <row r="1930" spans="1:25" s="228" customFormat="1" ht="20.25">
      <c r="A1930" s="257"/>
      <c r="B1930" s="232" t="str">
        <f>IF(LEN(A1930)=0,"",INDEX('Smelter Reference List'!$A:$A,MATCH($A1930,'Smelter Reference List'!$E:$E,0)))</f>
        <v/>
      </c>
      <c r="C1930" s="297" t="str">
        <f>IF(LEN(A1930)=0,"",INDEX('Smelter Reference List'!$C:$C,MATCH($A1930,'Smelter Reference List'!$E:$E,0)))</f>
        <v/>
      </c>
      <c r="D1930" s="161" t="str">
        <f ca="1">IF(ISERROR($S1930),"",OFFSET('Smelter Reference List'!$C$4,$S1930-4,0)&amp;"")</f>
        <v/>
      </c>
      <c r="E1930" s="161" t="str">
        <f ca="1">IF(ISERROR($S1930),"",OFFSET('Smelter Reference List'!$D$4,$S1930-4,0)&amp;"")</f>
        <v/>
      </c>
      <c r="F1930" s="161" t="str">
        <f ca="1">IF(ISERROR($S1930),"",OFFSET('Smelter Reference List'!$E$4,$S1930-4,0))</f>
        <v/>
      </c>
      <c r="G1930" s="161" t="str">
        <f ca="1">IF(C1930=$U$4,"Enter smelter details", IF(ISERROR($S1930),"",OFFSET('Smelter Reference List'!$F$4,$S1930-4,0)))</f>
        <v/>
      </c>
      <c r="H1930" s="247" t="str">
        <f ca="1">IF(ISERROR($S1930),"",OFFSET('Smelter Reference List'!$G$4,$S1930-4,0))</f>
        <v/>
      </c>
      <c r="I1930" s="248" t="str">
        <f ca="1">IF(ISERROR($S1930),"",OFFSET('Smelter Reference List'!$H$4,$S1930-4,0))</f>
        <v/>
      </c>
      <c r="J1930" s="248" t="str">
        <f ca="1">IF(ISERROR($S1930),"",OFFSET('Smelter Reference List'!$I$4,$S1930-4,0))</f>
        <v/>
      </c>
      <c r="K1930" s="245"/>
      <c r="L1930" s="245"/>
      <c r="M1930" s="245"/>
      <c r="N1930" s="245"/>
      <c r="O1930" s="245"/>
      <c r="P1930" s="245"/>
      <c r="Q1930" s="246"/>
      <c r="R1930" s="233"/>
      <c r="S1930" s="234" t="e">
        <f>IF(C1930="",NA(),MATCH($B1930&amp;$C1930,'Smelter Reference List'!$J:$J,0))</f>
        <v>#N/A</v>
      </c>
      <c r="T1930" s="235"/>
      <c r="U1930" s="235">
        <f t="shared" ca="1" si="60"/>
        <v>0</v>
      </c>
      <c r="V1930" s="235"/>
      <c r="W1930" s="235"/>
      <c r="Y1930" s="228" t="str">
        <f t="shared" si="61"/>
        <v/>
      </c>
    </row>
    <row r="1931" spans="1:25" s="228" customFormat="1" ht="20.25">
      <c r="A1931" s="257"/>
      <c r="B1931" s="232" t="str">
        <f>IF(LEN(A1931)=0,"",INDEX('Smelter Reference List'!$A:$A,MATCH($A1931,'Smelter Reference List'!$E:$E,0)))</f>
        <v/>
      </c>
      <c r="C1931" s="297" t="str">
        <f>IF(LEN(A1931)=0,"",INDEX('Smelter Reference List'!$C:$C,MATCH($A1931,'Smelter Reference List'!$E:$E,0)))</f>
        <v/>
      </c>
      <c r="D1931" s="161" t="str">
        <f ca="1">IF(ISERROR($S1931),"",OFFSET('Smelter Reference List'!$C$4,$S1931-4,0)&amp;"")</f>
        <v/>
      </c>
      <c r="E1931" s="161" t="str">
        <f ca="1">IF(ISERROR($S1931),"",OFFSET('Smelter Reference List'!$D$4,$S1931-4,0)&amp;"")</f>
        <v/>
      </c>
      <c r="F1931" s="161" t="str">
        <f ca="1">IF(ISERROR($S1931),"",OFFSET('Smelter Reference List'!$E$4,$S1931-4,0))</f>
        <v/>
      </c>
      <c r="G1931" s="161" t="str">
        <f ca="1">IF(C1931=$U$4,"Enter smelter details", IF(ISERROR($S1931),"",OFFSET('Smelter Reference List'!$F$4,$S1931-4,0)))</f>
        <v/>
      </c>
      <c r="H1931" s="247" t="str">
        <f ca="1">IF(ISERROR($S1931),"",OFFSET('Smelter Reference List'!$G$4,$S1931-4,0))</f>
        <v/>
      </c>
      <c r="I1931" s="248" t="str">
        <f ca="1">IF(ISERROR($S1931),"",OFFSET('Smelter Reference List'!$H$4,$S1931-4,0))</f>
        <v/>
      </c>
      <c r="J1931" s="248" t="str">
        <f ca="1">IF(ISERROR($S1931),"",OFFSET('Smelter Reference List'!$I$4,$S1931-4,0))</f>
        <v/>
      </c>
      <c r="K1931" s="245"/>
      <c r="L1931" s="245"/>
      <c r="M1931" s="245"/>
      <c r="N1931" s="245"/>
      <c r="O1931" s="245"/>
      <c r="P1931" s="245"/>
      <c r="Q1931" s="246"/>
      <c r="R1931" s="233"/>
      <c r="S1931" s="234" t="e">
        <f>IF(C1931="",NA(),MATCH($B1931&amp;$C1931,'Smelter Reference List'!$J:$J,0))</f>
        <v>#N/A</v>
      </c>
      <c r="T1931" s="235"/>
      <c r="U1931" s="235">
        <f t="shared" ca="1" si="60"/>
        <v>0</v>
      </c>
      <c r="V1931" s="235"/>
      <c r="W1931" s="235"/>
      <c r="Y1931" s="228" t="str">
        <f t="shared" si="61"/>
        <v/>
      </c>
    </row>
    <row r="1932" spans="1:25" s="228" customFormat="1" ht="20.25">
      <c r="A1932" s="257"/>
      <c r="B1932" s="232" t="str">
        <f>IF(LEN(A1932)=0,"",INDEX('Smelter Reference List'!$A:$A,MATCH($A1932,'Smelter Reference List'!$E:$E,0)))</f>
        <v/>
      </c>
      <c r="C1932" s="297" t="str">
        <f>IF(LEN(A1932)=0,"",INDEX('Smelter Reference List'!$C:$C,MATCH($A1932,'Smelter Reference List'!$E:$E,0)))</f>
        <v/>
      </c>
      <c r="D1932" s="161" t="str">
        <f ca="1">IF(ISERROR($S1932),"",OFFSET('Smelter Reference List'!$C$4,$S1932-4,0)&amp;"")</f>
        <v/>
      </c>
      <c r="E1932" s="161" t="str">
        <f ca="1">IF(ISERROR($S1932),"",OFFSET('Smelter Reference List'!$D$4,$S1932-4,0)&amp;"")</f>
        <v/>
      </c>
      <c r="F1932" s="161" t="str">
        <f ca="1">IF(ISERROR($S1932),"",OFFSET('Smelter Reference List'!$E$4,$S1932-4,0))</f>
        <v/>
      </c>
      <c r="G1932" s="161" t="str">
        <f ca="1">IF(C1932=$U$4,"Enter smelter details", IF(ISERROR($S1932),"",OFFSET('Smelter Reference List'!$F$4,$S1932-4,0)))</f>
        <v/>
      </c>
      <c r="H1932" s="247" t="str">
        <f ca="1">IF(ISERROR($S1932),"",OFFSET('Smelter Reference List'!$G$4,$S1932-4,0))</f>
        <v/>
      </c>
      <c r="I1932" s="248" t="str">
        <f ca="1">IF(ISERROR($S1932),"",OFFSET('Smelter Reference List'!$H$4,$S1932-4,0))</f>
        <v/>
      </c>
      <c r="J1932" s="248" t="str">
        <f ca="1">IF(ISERROR($S1932),"",OFFSET('Smelter Reference List'!$I$4,$S1932-4,0))</f>
        <v/>
      </c>
      <c r="K1932" s="245"/>
      <c r="L1932" s="245"/>
      <c r="M1932" s="245"/>
      <c r="N1932" s="245"/>
      <c r="O1932" s="245"/>
      <c r="P1932" s="245"/>
      <c r="Q1932" s="246"/>
      <c r="R1932" s="233"/>
      <c r="S1932" s="234" t="e">
        <f>IF(C1932="",NA(),MATCH($B1932&amp;$C1932,'Smelter Reference List'!$J:$J,0))</f>
        <v>#N/A</v>
      </c>
      <c r="T1932" s="235"/>
      <c r="U1932" s="235">
        <f t="shared" ca="1" si="60"/>
        <v>0</v>
      </c>
      <c r="V1932" s="235"/>
      <c r="W1932" s="235"/>
      <c r="Y1932" s="228" t="str">
        <f t="shared" si="61"/>
        <v/>
      </c>
    </row>
    <row r="1933" spans="1:25" s="228" customFormat="1" ht="20.25">
      <c r="A1933" s="257"/>
      <c r="B1933" s="232" t="str">
        <f>IF(LEN(A1933)=0,"",INDEX('Smelter Reference List'!$A:$A,MATCH($A1933,'Smelter Reference List'!$E:$E,0)))</f>
        <v/>
      </c>
      <c r="C1933" s="297" t="str">
        <f>IF(LEN(A1933)=0,"",INDEX('Smelter Reference List'!$C:$C,MATCH($A1933,'Smelter Reference List'!$E:$E,0)))</f>
        <v/>
      </c>
      <c r="D1933" s="161" t="str">
        <f ca="1">IF(ISERROR($S1933),"",OFFSET('Smelter Reference List'!$C$4,$S1933-4,0)&amp;"")</f>
        <v/>
      </c>
      <c r="E1933" s="161" t="str">
        <f ca="1">IF(ISERROR($S1933),"",OFFSET('Smelter Reference List'!$D$4,$S1933-4,0)&amp;"")</f>
        <v/>
      </c>
      <c r="F1933" s="161" t="str">
        <f ca="1">IF(ISERROR($S1933),"",OFFSET('Smelter Reference List'!$E$4,$S1933-4,0))</f>
        <v/>
      </c>
      <c r="G1933" s="161" t="str">
        <f ca="1">IF(C1933=$U$4,"Enter smelter details", IF(ISERROR($S1933),"",OFFSET('Smelter Reference List'!$F$4,$S1933-4,0)))</f>
        <v/>
      </c>
      <c r="H1933" s="247" t="str">
        <f ca="1">IF(ISERROR($S1933),"",OFFSET('Smelter Reference List'!$G$4,$S1933-4,0))</f>
        <v/>
      </c>
      <c r="I1933" s="248" t="str">
        <f ca="1">IF(ISERROR($S1933),"",OFFSET('Smelter Reference List'!$H$4,$S1933-4,0))</f>
        <v/>
      </c>
      <c r="J1933" s="248" t="str">
        <f ca="1">IF(ISERROR($S1933),"",OFFSET('Smelter Reference List'!$I$4,$S1933-4,0))</f>
        <v/>
      </c>
      <c r="K1933" s="245"/>
      <c r="L1933" s="245"/>
      <c r="M1933" s="245"/>
      <c r="N1933" s="245"/>
      <c r="O1933" s="245"/>
      <c r="P1933" s="245"/>
      <c r="Q1933" s="246"/>
      <c r="R1933" s="233"/>
      <c r="S1933" s="234" t="e">
        <f>IF(C1933="",NA(),MATCH($B1933&amp;$C1933,'Smelter Reference List'!$J:$J,0))</f>
        <v>#N/A</v>
      </c>
      <c r="T1933" s="235"/>
      <c r="U1933" s="235">
        <f t="shared" ca="1" si="60"/>
        <v>0</v>
      </c>
      <c r="V1933" s="235"/>
      <c r="W1933" s="235"/>
      <c r="Y1933" s="228" t="str">
        <f t="shared" si="61"/>
        <v/>
      </c>
    </row>
    <row r="1934" spans="1:25" s="228" customFormat="1" ht="20.25">
      <c r="A1934" s="257"/>
      <c r="B1934" s="232" t="str">
        <f>IF(LEN(A1934)=0,"",INDEX('Smelter Reference List'!$A:$A,MATCH($A1934,'Smelter Reference List'!$E:$E,0)))</f>
        <v/>
      </c>
      <c r="C1934" s="297" t="str">
        <f>IF(LEN(A1934)=0,"",INDEX('Smelter Reference List'!$C:$C,MATCH($A1934,'Smelter Reference List'!$E:$E,0)))</f>
        <v/>
      </c>
      <c r="D1934" s="161" t="str">
        <f ca="1">IF(ISERROR($S1934),"",OFFSET('Smelter Reference List'!$C$4,$S1934-4,0)&amp;"")</f>
        <v/>
      </c>
      <c r="E1934" s="161" t="str">
        <f ca="1">IF(ISERROR($S1934),"",OFFSET('Smelter Reference List'!$D$4,$S1934-4,0)&amp;"")</f>
        <v/>
      </c>
      <c r="F1934" s="161" t="str">
        <f ca="1">IF(ISERROR($S1934),"",OFFSET('Smelter Reference List'!$E$4,$S1934-4,0))</f>
        <v/>
      </c>
      <c r="G1934" s="161" t="str">
        <f ca="1">IF(C1934=$U$4,"Enter smelter details", IF(ISERROR($S1934),"",OFFSET('Smelter Reference List'!$F$4,$S1934-4,0)))</f>
        <v/>
      </c>
      <c r="H1934" s="247" t="str">
        <f ca="1">IF(ISERROR($S1934),"",OFFSET('Smelter Reference List'!$G$4,$S1934-4,0))</f>
        <v/>
      </c>
      <c r="I1934" s="248" t="str">
        <f ca="1">IF(ISERROR($S1934),"",OFFSET('Smelter Reference List'!$H$4,$S1934-4,0))</f>
        <v/>
      </c>
      <c r="J1934" s="248" t="str">
        <f ca="1">IF(ISERROR($S1934),"",OFFSET('Smelter Reference List'!$I$4,$S1934-4,0))</f>
        <v/>
      </c>
      <c r="K1934" s="245"/>
      <c r="L1934" s="245"/>
      <c r="M1934" s="245"/>
      <c r="N1934" s="245"/>
      <c r="O1934" s="245"/>
      <c r="P1934" s="245"/>
      <c r="Q1934" s="246"/>
      <c r="R1934" s="233"/>
      <c r="S1934" s="234" t="e">
        <f>IF(C1934="",NA(),MATCH($B1934&amp;$C1934,'Smelter Reference List'!$J:$J,0))</f>
        <v>#N/A</v>
      </c>
      <c r="T1934" s="235"/>
      <c r="U1934" s="235">
        <f t="shared" ca="1" si="60"/>
        <v>0</v>
      </c>
      <c r="V1934" s="235"/>
      <c r="W1934" s="235"/>
      <c r="Y1934" s="228" t="str">
        <f t="shared" si="61"/>
        <v/>
      </c>
    </row>
    <row r="1935" spans="1:25" s="228" customFormat="1" ht="20.25">
      <c r="A1935" s="257"/>
      <c r="B1935" s="232" t="str">
        <f>IF(LEN(A1935)=0,"",INDEX('Smelter Reference List'!$A:$A,MATCH($A1935,'Smelter Reference List'!$E:$E,0)))</f>
        <v/>
      </c>
      <c r="C1935" s="297" t="str">
        <f>IF(LEN(A1935)=0,"",INDEX('Smelter Reference List'!$C:$C,MATCH($A1935,'Smelter Reference List'!$E:$E,0)))</f>
        <v/>
      </c>
      <c r="D1935" s="161" t="str">
        <f ca="1">IF(ISERROR($S1935),"",OFFSET('Smelter Reference List'!$C$4,$S1935-4,0)&amp;"")</f>
        <v/>
      </c>
      <c r="E1935" s="161" t="str">
        <f ca="1">IF(ISERROR($S1935),"",OFFSET('Smelter Reference List'!$D$4,$S1935-4,0)&amp;"")</f>
        <v/>
      </c>
      <c r="F1935" s="161" t="str">
        <f ca="1">IF(ISERROR($S1935),"",OFFSET('Smelter Reference List'!$E$4,$S1935-4,0))</f>
        <v/>
      </c>
      <c r="G1935" s="161" t="str">
        <f ca="1">IF(C1935=$U$4,"Enter smelter details", IF(ISERROR($S1935),"",OFFSET('Smelter Reference List'!$F$4,$S1935-4,0)))</f>
        <v/>
      </c>
      <c r="H1935" s="247" t="str">
        <f ca="1">IF(ISERROR($S1935),"",OFFSET('Smelter Reference List'!$G$4,$S1935-4,0))</f>
        <v/>
      </c>
      <c r="I1935" s="248" t="str">
        <f ca="1">IF(ISERROR($S1935),"",OFFSET('Smelter Reference List'!$H$4,$S1935-4,0))</f>
        <v/>
      </c>
      <c r="J1935" s="248" t="str">
        <f ca="1">IF(ISERROR($S1935),"",OFFSET('Smelter Reference List'!$I$4,$S1935-4,0))</f>
        <v/>
      </c>
      <c r="K1935" s="245"/>
      <c r="L1935" s="245"/>
      <c r="M1935" s="245"/>
      <c r="N1935" s="245"/>
      <c r="O1935" s="245"/>
      <c r="P1935" s="245"/>
      <c r="Q1935" s="246"/>
      <c r="R1935" s="233"/>
      <c r="S1935" s="234" t="e">
        <f>IF(C1935="",NA(),MATCH($B1935&amp;$C1935,'Smelter Reference List'!$J:$J,0))</f>
        <v>#N/A</v>
      </c>
      <c r="T1935" s="235"/>
      <c r="U1935" s="235">
        <f t="shared" ca="1" si="60"/>
        <v>0</v>
      </c>
      <c r="V1935" s="235"/>
      <c r="W1935" s="235"/>
      <c r="Y1935" s="228" t="str">
        <f t="shared" si="61"/>
        <v/>
      </c>
    </row>
    <row r="1936" spans="1:25" s="228" customFormat="1" ht="20.25">
      <c r="A1936" s="257"/>
      <c r="B1936" s="232" t="str">
        <f>IF(LEN(A1936)=0,"",INDEX('Smelter Reference List'!$A:$A,MATCH($A1936,'Smelter Reference List'!$E:$E,0)))</f>
        <v/>
      </c>
      <c r="C1936" s="297" t="str">
        <f>IF(LEN(A1936)=0,"",INDEX('Smelter Reference List'!$C:$C,MATCH($A1936,'Smelter Reference List'!$E:$E,0)))</f>
        <v/>
      </c>
      <c r="D1936" s="161" t="str">
        <f ca="1">IF(ISERROR($S1936),"",OFFSET('Smelter Reference List'!$C$4,$S1936-4,0)&amp;"")</f>
        <v/>
      </c>
      <c r="E1936" s="161" t="str">
        <f ca="1">IF(ISERROR($S1936),"",OFFSET('Smelter Reference List'!$D$4,$S1936-4,0)&amp;"")</f>
        <v/>
      </c>
      <c r="F1936" s="161" t="str">
        <f ca="1">IF(ISERROR($S1936),"",OFFSET('Smelter Reference List'!$E$4,$S1936-4,0))</f>
        <v/>
      </c>
      <c r="G1936" s="161" t="str">
        <f ca="1">IF(C1936=$U$4,"Enter smelter details", IF(ISERROR($S1936),"",OFFSET('Smelter Reference List'!$F$4,$S1936-4,0)))</f>
        <v/>
      </c>
      <c r="H1936" s="247" t="str">
        <f ca="1">IF(ISERROR($S1936),"",OFFSET('Smelter Reference List'!$G$4,$S1936-4,0))</f>
        <v/>
      </c>
      <c r="I1936" s="248" t="str">
        <f ca="1">IF(ISERROR($S1936),"",OFFSET('Smelter Reference List'!$H$4,$S1936-4,0))</f>
        <v/>
      </c>
      <c r="J1936" s="248" t="str">
        <f ca="1">IF(ISERROR($S1936),"",OFFSET('Smelter Reference List'!$I$4,$S1936-4,0))</f>
        <v/>
      </c>
      <c r="K1936" s="245"/>
      <c r="L1936" s="245"/>
      <c r="M1936" s="245"/>
      <c r="N1936" s="245"/>
      <c r="O1936" s="245"/>
      <c r="P1936" s="245"/>
      <c r="Q1936" s="246"/>
      <c r="R1936" s="233"/>
      <c r="S1936" s="234" t="e">
        <f>IF(C1936="",NA(),MATCH($B1936&amp;$C1936,'Smelter Reference List'!$J:$J,0))</f>
        <v>#N/A</v>
      </c>
      <c r="T1936" s="235"/>
      <c r="U1936" s="235">
        <f t="shared" ca="1" si="60"/>
        <v>0</v>
      </c>
      <c r="V1936" s="235"/>
      <c r="W1936" s="235"/>
      <c r="Y1936" s="228" t="str">
        <f t="shared" si="61"/>
        <v/>
      </c>
    </row>
    <row r="1937" spans="1:25" s="228" customFormat="1" ht="20.25">
      <c r="A1937" s="257"/>
      <c r="B1937" s="232" t="str">
        <f>IF(LEN(A1937)=0,"",INDEX('Smelter Reference List'!$A:$A,MATCH($A1937,'Smelter Reference List'!$E:$E,0)))</f>
        <v/>
      </c>
      <c r="C1937" s="297" t="str">
        <f>IF(LEN(A1937)=0,"",INDEX('Smelter Reference List'!$C:$C,MATCH($A1937,'Smelter Reference List'!$E:$E,0)))</f>
        <v/>
      </c>
      <c r="D1937" s="161" t="str">
        <f ca="1">IF(ISERROR($S1937),"",OFFSET('Smelter Reference List'!$C$4,$S1937-4,0)&amp;"")</f>
        <v/>
      </c>
      <c r="E1937" s="161" t="str">
        <f ca="1">IF(ISERROR($S1937),"",OFFSET('Smelter Reference List'!$D$4,$S1937-4,0)&amp;"")</f>
        <v/>
      </c>
      <c r="F1937" s="161" t="str">
        <f ca="1">IF(ISERROR($S1937),"",OFFSET('Smelter Reference List'!$E$4,$S1937-4,0))</f>
        <v/>
      </c>
      <c r="G1937" s="161" t="str">
        <f ca="1">IF(C1937=$U$4,"Enter smelter details", IF(ISERROR($S1937),"",OFFSET('Smelter Reference List'!$F$4,$S1937-4,0)))</f>
        <v/>
      </c>
      <c r="H1937" s="247" t="str">
        <f ca="1">IF(ISERROR($S1937),"",OFFSET('Smelter Reference List'!$G$4,$S1937-4,0))</f>
        <v/>
      </c>
      <c r="I1937" s="248" t="str">
        <f ca="1">IF(ISERROR($S1937),"",OFFSET('Smelter Reference List'!$H$4,$S1937-4,0))</f>
        <v/>
      </c>
      <c r="J1937" s="248" t="str">
        <f ca="1">IF(ISERROR($S1937),"",OFFSET('Smelter Reference List'!$I$4,$S1937-4,0))</f>
        <v/>
      </c>
      <c r="K1937" s="245"/>
      <c r="L1937" s="245"/>
      <c r="M1937" s="245"/>
      <c r="N1937" s="245"/>
      <c r="O1937" s="245"/>
      <c r="P1937" s="245"/>
      <c r="Q1937" s="246"/>
      <c r="R1937" s="233"/>
      <c r="S1937" s="234" t="e">
        <f>IF(C1937="",NA(),MATCH($B1937&amp;$C1937,'Smelter Reference List'!$J:$J,0))</f>
        <v>#N/A</v>
      </c>
      <c r="T1937" s="235"/>
      <c r="U1937" s="235">
        <f t="shared" ca="1" si="60"/>
        <v>0</v>
      </c>
      <c r="V1937" s="235"/>
      <c r="W1937" s="235"/>
      <c r="Y1937" s="228" t="str">
        <f t="shared" si="61"/>
        <v/>
      </c>
    </row>
    <row r="1938" spans="1:25" s="228" customFormat="1" ht="20.25">
      <c r="A1938" s="257"/>
      <c r="B1938" s="232" t="str">
        <f>IF(LEN(A1938)=0,"",INDEX('Smelter Reference List'!$A:$A,MATCH($A1938,'Smelter Reference List'!$E:$E,0)))</f>
        <v/>
      </c>
      <c r="C1938" s="297" t="str">
        <f>IF(LEN(A1938)=0,"",INDEX('Smelter Reference List'!$C:$C,MATCH($A1938,'Smelter Reference List'!$E:$E,0)))</f>
        <v/>
      </c>
      <c r="D1938" s="161" t="str">
        <f ca="1">IF(ISERROR($S1938),"",OFFSET('Smelter Reference List'!$C$4,$S1938-4,0)&amp;"")</f>
        <v/>
      </c>
      <c r="E1938" s="161" t="str">
        <f ca="1">IF(ISERROR($S1938),"",OFFSET('Smelter Reference List'!$D$4,$S1938-4,0)&amp;"")</f>
        <v/>
      </c>
      <c r="F1938" s="161" t="str">
        <f ca="1">IF(ISERROR($S1938),"",OFFSET('Smelter Reference List'!$E$4,$S1938-4,0))</f>
        <v/>
      </c>
      <c r="G1938" s="161" t="str">
        <f ca="1">IF(C1938=$U$4,"Enter smelter details", IF(ISERROR($S1938),"",OFFSET('Smelter Reference List'!$F$4,$S1938-4,0)))</f>
        <v/>
      </c>
      <c r="H1938" s="247" t="str">
        <f ca="1">IF(ISERROR($S1938),"",OFFSET('Smelter Reference List'!$G$4,$S1938-4,0))</f>
        <v/>
      </c>
      <c r="I1938" s="248" t="str">
        <f ca="1">IF(ISERROR($S1938),"",OFFSET('Smelter Reference List'!$H$4,$S1938-4,0))</f>
        <v/>
      </c>
      <c r="J1938" s="248" t="str">
        <f ca="1">IF(ISERROR($S1938),"",OFFSET('Smelter Reference List'!$I$4,$S1938-4,0))</f>
        <v/>
      </c>
      <c r="K1938" s="245"/>
      <c r="L1938" s="245"/>
      <c r="M1938" s="245"/>
      <c r="N1938" s="245"/>
      <c r="O1938" s="245"/>
      <c r="P1938" s="245"/>
      <c r="Q1938" s="246"/>
      <c r="R1938" s="233"/>
      <c r="S1938" s="234" t="e">
        <f>IF(C1938="",NA(),MATCH($B1938&amp;$C1938,'Smelter Reference List'!$J:$J,0))</f>
        <v>#N/A</v>
      </c>
      <c r="T1938" s="235"/>
      <c r="U1938" s="235">
        <f t="shared" ca="1" si="60"/>
        <v>0</v>
      </c>
      <c r="V1938" s="235"/>
      <c r="W1938" s="235"/>
      <c r="Y1938" s="228" t="str">
        <f t="shared" si="61"/>
        <v/>
      </c>
    </row>
    <row r="1939" spans="1:25" s="228" customFormat="1" ht="20.25">
      <c r="A1939" s="257"/>
      <c r="B1939" s="232" t="str">
        <f>IF(LEN(A1939)=0,"",INDEX('Smelter Reference List'!$A:$A,MATCH($A1939,'Smelter Reference List'!$E:$E,0)))</f>
        <v/>
      </c>
      <c r="C1939" s="297" t="str">
        <f>IF(LEN(A1939)=0,"",INDEX('Smelter Reference List'!$C:$C,MATCH($A1939,'Smelter Reference List'!$E:$E,0)))</f>
        <v/>
      </c>
      <c r="D1939" s="161" t="str">
        <f ca="1">IF(ISERROR($S1939),"",OFFSET('Smelter Reference List'!$C$4,$S1939-4,0)&amp;"")</f>
        <v/>
      </c>
      <c r="E1939" s="161" t="str">
        <f ca="1">IF(ISERROR($S1939),"",OFFSET('Smelter Reference List'!$D$4,$S1939-4,0)&amp;"")</f>
        <v/>
      </c>
      <c r="F1939" s="161" t="str">
        <f ca="1">IF(ISERROR($S1939),"",OFFSET('Smelter Reference List'!$E$4,$S1939-4,0))</f>
        <v/>
      </c>
      <c r="G1939" s="161" t="str">
        <f ca="1">IF(C1939=$U$4,"Enter smelter details", IF(ISERROR($S1939),"",OFFSET('Smelter Reference List'!$F$4,$S1939-4,0)))</f>
        <v/>
      </c>
      <c r="H1939" s="247" t="str">
        <f ca="1">IF(ISERROR($S1939),"",OFFSET('Smelter Reference List'!$G$4,$S1939-4,0))</f>
        <v/>
      </c>
      <c r="I1939" s="248" t="str">
        <f ca="1">IF(ISERROR($S1939),"",OFFSET('Smelter Reference List'!$H$4,$S1939-4,0))</f>
        <v/>
      </c>
      <c r="J1939" s="248" t="str">
        <f ca="1">IF(ISERROR($S1939),"",OFFSET('Smelter Reference List'!$I$4,$S1939-4,0))</f>
        <v/>
      </c>
      <c r="K1939" s="245"/>
      <c r="L1939" s="245"/>
      <c r="M1939" s="245"/>
      <c r="N1939" s="245"/>
      <c r="O1939" s="245"/>
      <c r="P1939" s="245"/>
      <c r="Q1939" s="246"/>
      <c r="R1939" s="233"/>
      <c r="S1939" s="234" t="e">
        <f>IF(C1939="",NA(),MATCH($B1939&amp;$C1939,'Smelter Reference List'!$J:$J,0))</f>
        <v>#N/A</v>
      </c>
      <c r="T1939" s="235"/>
      <c r="U1939" s="235">
        <f t="shared" ca="1" si="60"/>
        <v>0</v>
      </c>
      <c r="V1939" s="235"/>
      <c r="W1939" s="235"/>
      <c r="Y1939" s="228" t="str">
        <f t="shared" si="61"/>
        <v/>
      </c>
    </row>
    <row r="1940" spans="1:25" s="228" customFormat="1" ht="20.25">
      <c r="A1940" s="257"/>
      <c r="B1940" s="232" t="str">
        <f>IF(LEN(A1940)=0,"",INDEX('Smelter Reference List'!$A:$A,MATCH($A1940,'Smelter Reference List'!$E:$E,0)))</f>
        <v/>
      </c>
      <c r="C1940" s="297" t="str">
        <f>IF(LEN(A1940)=0,"",INDEX('Smelter Reference List'!$C:$C,MATCH($A1940,'Smelter Reference List'!$E:$E,0)))</f>
        <v/>
      </c>
      <c r="D1940" s="161" t="str">
        <f ca="1">IF(ISERROR($S1940),"",OFFSET('Smelter Reference List'!$C$4,$S1940-4,0)&amp;"")</f>
        <v/>
      </c>
      <c r="E1940" s="161" t="str">
        <f ca="1">IF(ISERROR($S1940),"",OFFSET('Smelter Reference List'!$D$4,$S1940-4,0)&amp;"")</f>
        <v/>
      </c>
      <c r="F1940" s="161" t="str">
        <f ca="1">IF(ISERROR($S1940),"",OFFSET('Smelter Reference List'!$E$4,$S1940-4,0))</f>
        <v/>
      </c>
      <c r="G1940" s="161" t="str">
        <f ca="1">IF(C1940=$U$4,"Enter smelter details", IF(ISERROR($S1940),"",OFFSET('Smelter Reference List'!$F$4,$S1940-4,0)))</f>
        <v/>
      </c>
      <c r="H1940" s="247" t="str">
        <f ca="1">IF(ISERROR($S1940),"",OFFSET('Smelter Reference List'!$G$4,$S1940-4,0))</f>
        <v/>
      </c>
      <c r="I1940" s="248" t="str">
        <f ca="1">IF(ISERROR($S1940),"",OFFSET('Smelter Reference List'!$H$4,$S1940-4,0))</f>
        <v/>
      </c>
      <c r="J1940" s="248" t="str">
        <f ca="1">IF(ISERROR($S1940),"",OFFSET('Smelter Reference List'!$I$4,$S1940-4,0))</f>
        <v/>
      </c>
      <c r="K1940" s="245"/>
      <c r="L1940" s="245"/>
      <c r="M1940" s="245"/>
      <c r="N1940" s="245"/>
      <c r="O1940" s="245"/>
      <c r="P1940" s="245"/>
      <c r="Q1940" s="246"/>
      <c r="R1940" s="233"/>
      <c r="S1940" s="234" t="e">
        <f>IF(C1940="",NA(),MATCH($B1940&amp;$C1940,'Smelter Reference List'!$J:$J,0))</f>
        <v>#N/A</v>
      </c>
      <c r="T1940" s="235"/>
      <c r="U1940" s="235">
        <f t="shared" ca="1" si="60"/>
        <v>0</v>
      </c>
      <c r="V1940" s="235"/>
      <c r="W1940" s="235"/>
      <c r="Y1940" s="228" t="str">
        <f t="shared" si="61"/>
        <v/>
      </c>
    </row>
    <row r="1941" spans="1:25" s="228" customFormat="1" ht="20.25">
      <c r="A1941" s="257"/>
      <c r="B1941" s="232" t="str">
        <f>IF(LEN(A1941)=0,"",INDEX('Smelter Reference List'!$A:$A,MATCH($A1941,'Smelter Reference List'!$E:$E,0)))</f>
        <v/>
      </c>
      <c r="C1941" s="297" t="str">
        <f>IF(LEN(A1941)=0,"",INDEX('Smelter Reference List'!$C:$C,MATCH($A1941,'Smelter Reference List'!$E:$E,0)))</f>
        <v/>
      </c>
      <c r="D1941" s="161" t="str">
        <f ca="1">IF(ISERROR($S1941),"",OFFSET('Smelter Reference List'!$C$4,$S1941-4,0)&amp;"")</f>
        <v/>
      </c>
      <c r="E1941" s="161" t="str">
        <f ca="1">IF(ISERROR($S1941),"",OFFSET('Smelter Reference List'!$D$4,$S1941-4,0)&amp;"")</f>
        <v/>
      </c>
      <c r="F1941" s="161" t="str">
        <f ca="1">IF(ISERROR($S1941),"",OFFSET('Smelter Reference List'!$E$4,$S1941-4,0))</f>
        <v/>
      </c>
      <c r="G1941" s="161" t="str">
        <f ca="1">IF(C1941=$U$4,"Enter smelter details", IF(ISERROR($S1941),"",OFFSET('Smelter Reference List'!$F$4,$S1941-4,0)))</f>
        <v/>
      </c>
      <c r="H1941" s="247" t="str">
        <f ca="1">IF(ISERROR($S1941),"",OFFSET('Smelter Reference List'!$G$4,$S1941-4,0))</f>
        <v/>
      </c>
      <c r="I1941" s="248" t="str">
        <f ca="1">IF(ISERROR($S1941),"",OFFSET('Smelter Reference List'!$H$4,$S1941-4,0))</f>
        <v/>
      </c>
      <c r="J1941" s="248" t="str">
        <f ca="1">IF(ISERROR($S1941),"",OFFSET('Smelter Reference List'!$I$4,$S1941-4,0))</f>
        <v/>
      </c>
      <c r="K1941" s="245"/>
      <c r="L1941" s="245"/>
      <c r="M1941" s="245"/>
      <c r="N1941" s="245"/>
      <c r="O1941" s="245"/>
      <c r="P1941" s="245"/>
      <c r="Q1941" s="246"/>
      <c r="R1941" s="233"/>
      <c r="S1941" s="234" t="e">
        <f>IF(C1941="",NA(),MATCH($B1941&amp;$C1941,'Smelter Reference List'!$J:$J,0))</f>
        <v>#N/A</v>
      </c>
      <c r="T1941" s="235"/>
      <c r="U1941" s="235">
        <f t="shared" ca="1" si="60"/>
        <v>0</v>
      </c>
      <c r="V1941" s="235"/>
      <c r="W1941" s="235"/>
      <c r="Y1941" s="228" t="str">
        <f t="shared" si="61"/>
        <v/>
      </c>
    </row>
    <row r="1942" spans="1:25" s="228" customFormat="1" ht="20.25">
      <c r="A1942" s="257"/>
      <c r="B1942" s="232" t="str">
        <f>IF(LEN(A1942)=0,"",INDEX('Smelter Reference List'!$A:$A,MATCH($A1942,'Smelter Reference List'!$E:$E,0)))</f>
        <v/>
      </c>
      <c r="C1942" s="297" t="str">
        <f>IF(LEN(A1942)=0,"",INDEX('Smelter Reference List'!$C:$C,MATCH($A1942,'Smelter Reference List'!$E:$E,0)))</f>
        <v/>
      </c>
      <c r="D1942" s="161" t="str">
        <f ca="1">IF(ISERROR($S1942),"",OFFSET('Smelter Reference List'!$C$4,$S1942-4,0)&amp;"")</f>
        <v/>
      </c>
      <c r="E1942" s="161" t="str">
        <f ca="1">IF(ISERROR($S1942),"",OFFSET('Smelter Reference List'!$D$4,$S1942-4,0)&amp;"")</f>
        <v/>
      </c>
      <c r="F1942" s="161" t="str">
        <f ca="1">IF(ISERROR($S1942),"",OFFSET('Smelter Reference List'!$E$4,$S1942-4,0))</f>
        <v/>
      </c>
      <c r="G1942" s="161" t="str">
        <f ca="1">IF(C1942=$U$4,"Enter smelter details", IF(ISERROR($S1942),"",OFFSET('Smelter Reference List'!$F$4,$S1942-4,0)))</f>
        <v/>
      </c>
      <c r="H1942" s="247" t="str">
        <f ca="1">IF(ISERROR($S1942),"",OFFSET('Smelter Reference List'!$G$4,$S1942-4,0))</f>
        <v/>
      </c>
      <c r="I1942" s="248" t="str">
        <f ca="1">IF(ISERROR($S1942),"",OFFSET('Smelter Reference List'!$H$4,$S1942-4,0))</f>
        <v/>
      </c>
      <c r="J1942" s="248" t="str">
        <f ca="1">IF(ISERROR($S1942),"",OFFSET('Smelter Reference List'!$I$4,$S1942-4,0))</f>
        <v/>
      </c>
      <c r="K1942" s="245"/>
      <c r="L1942" s="245"/>
      <c r="M1942" s="245"/>
      <c r="N1942" s="245"/>
      <c r="O1942" s="245"/>
      <c r="P1942" s="245"/>
      <c r="Q1942" s="246"/>
      <c r="R1942" s="233"/>
      <c r="S1942" s="234" t="e">
        <f>IF(C1942="",NA(),MATCH($B1942&amp;$C1942,'Smelter Reference List'!$J:$J,0))</f>
        <v>#N/A</v>
      </c>
      <c r="T1942" s="235"/>
      <c r="U1942" s="235">
        <f t="shared" ca="1" si="60"/>
        <v>0</v>
      </c>
      <c r="V1942" s="235"/>
      <c r="W1942" s="235"/>
      <c r="Y1942" s="228" t="str">
        <f t="shared" si="61"/>
        <v/>
      </c>
    </row>
    <row r="1943" spans="1:25" s="228" customFormat="1" ht="20.25">
      <c r="A1943" s="257"/>
      <c r="B1943" s="232" t="str">
        <f>IF(LEN(A1943)=0,"",INDEX('Smelter Reference List'!$A:$A,MATCH($A1943,'Smelter Reference List'!$E:$E,0)))</f>
        <v/>
      </c>
      <c r="C1943" s="297" t="str">
        <f>IF(LEN(A1943)=0,"",INDEX('Smelter Reference List'!$C:$C,MATCH($A1943,'Smelter Reference List'!$E:$E,0)))</f>
        <v/>
      </c>
      <c r="D1943" s="161" t="str">
        <f ca="1">IF(ISERROR($S1943),"",OFFSET('Smelter Reference List'!$C$4,$S1943-4,0)&amp;"")</f>
        <v/>
      </c>
      <c r="E1943" s="161" t="str">
        <f ca="1">IF(ISERROR($S1943),"",OFFSET('Smelter Reference List'!$D$4,$S1943-4,0)&amp;"")</f>
        <v/>
      </c>
      <c r="F1943" s="161" t="str">
        <f ca="1">IF(ISERROR($S1943),"",OFFSET('Smelter Reference List'!$E$4,$S1943-4,0))</f>
        <v/>
      </c>
      <c r="G1943" s="161" t="str">
        <f ca="1">IF(C1943=$U$4,"Enter smelter details", IF(ISERROR($S1943),"",OFFSET('Smelter Reference List'!$F$4,$S1943-4,0)))</f>
        <v/>
      </c>
      <c r="H1943" s="247" t="str">
        <f ca="1">IF(ISERROR($S1943),"",OFFSET('Smelter Reference List'!$G$4,$S1943-4,0))</f>
        <v/>
      </c>
      <c r="I1943" s="248" t="str">
        <f ca="1">IF(ISERROR($S1943),"",OFFSET('Smelter Reference List'!$H$4,$S1943-4,0))</f>
        <v/>
      </c>
      <c r="J1943" s="248" t="str">
        <f ca="1">IF(ISERROR($S1943),"",OFFSET('Smelter Reference List'!$I$4,$S1943-4,0))</f>
        <v/>
      </c>
      <c r="K1943" s="245"/>
      <c r="L1943" s="245"/>
      <c r="M1943" s="245"/>
      <c r="N1943" s="245"/>
      <c r="O1943" s="245"/>
      <c r="P1943" s="245"/>
      <c r="Q1943" s="246"/>
      <c r="R1943" s="233"/>
      <c r="S1943" s="234" t="e">
        <f>IF(C1943="",NA(),MATCH($B1943&amp;$C1943,'Smelter Reference List'!$J:$J,0))</f>
        <v>#N/A</v>
      </c>
      <c r="T1943" s="235"/>
      <c r="U1943" s="235">
        <f t="shared" ca="1" si="60"/>
        <v>0</v>
      </c>
      <c r="V1943" s="235"/>
      <c r="W1943" s="235"/>
      <c r="Y1943" s="228" t="str">
        <f t="shared" si="61"/>
        <v/>
      </c>
    </row>
    <row r="1944" spans="1:25" s="228" customFormat="1" ht="20.25">
      <c r="A1944" s="257"/>
      <c r="B1944" s="232" t="str">
        <f>IF(LEN(A1944)=0,"",INDEX('Smelter Reference List'!$A:$A,MATCH($A1944,'Smelter Reference List'!$E:$E,0)))</f>
        <v/>
      </c>
      <c r="C1944" s="297" t="str">
        <f>IF(LEN(A1944)=0,"",INDEX('Smelter Reference List'!$C:$C,MATCH($A1944,'Smelter Reference List'!$E:$E,0)))</f>
        <v/>
      </c>
      <c r="D1944" s="161" t="str">
        <f ca="1">IF(ISERROR($S1944),"",OFFSET('Smelter Reference List'!$C$4,$S1944-4,0)&amp;"")</f>
        <v/>
      </c>
      <c r="E1944" s="161" t="str">
        <f ca="1">IF(ISERROR($S1944),"",OFFSET('Smelter Reference List'!$D$4,$S1944-4,0)&amp;"")</f>
        <v/>
      </c>
      <c r="F1944" s="161" t="str">
        <f ca="1">IF(ISERROR($S1944),"",OFFSET('Smelter Reference List'!$E$4,$S1944-4,0))</f>
        <v/>
      </c>
      <c r="G1944" s="161" t="str">
        <f ca="1">IF(C1944=$U$4,"Enter smelter details", IF(ISERROR($S1944),"",OFFSET('Smelter Reference List'!$F$4,$S1944-4,0)))</f>
        <v/>
      </c>
      <c r="H1944" s="247" t="str">
        <f ca="1">IF(ISERROR($S1944),"",OFFSET('Smelter Reference List'!$G$4,$S1944-4,0))</f>
        <v/>
      </c>
      <c r="I1944" s="248" t="str">
        <f ca="1">IF(ISERROR($S1944),"",OFFSET('Smelter Reference List'!$H$4,$S1944-4,0))</f>
        <v/>
      </c>
      <c r="J1944" s="248" t="str">
        <f ca="1">IF(ISERROR($S1944),"",OFFSET('Smelter Reference List'!$I$4,$S1944-4,0))</f>
        <v/>
      </c>
      <c r="K1944" s="245"/>
      <c r="L1944" s="245"/>
      <c r="M1944" s="245"/>
      <c r="N1944" s="245"/>
      <c r="O1944" s="245"/>
      <c r="P1944" s="245"/>
      <c r="Q1944" s="246"/>
      <c r="R1944" s="233"/>
      <c r="S1944" s="234" t="e">
        <f>IF(C1944="",NA(),MATCH($B1944&amp;$C1944,'Smelter Reference List'!$J:$J,0))</f>
        <v>#N/A</v>
      </c>
      <c r="T1944" s="235"/>
      <c r="U1944" s="235">
        <f t="shared" ref="U1944:U2007" ca="1" si="62">IF(AND(C1944="Smelter not listed",OR(LEN(D1944)=0,LEN(E1944)=0)),1,0)</f>
        <v>0</v>
      </c>
      <c r="V1944" s="235"/>
      <c r="W1944" s="235"/>
      <c r="Y1944" s="228" t="str">
        <f t="shared" ref="Y1944:Y2007" si="63">B1944&amp;C1944</f>
        <v/>
      </c>
    </row>
    <row r="1945" spans="1:25" s="228" customFormat="1" ht="20.25">
      <c r="A1945" s="257"/>
      <c r="B1945" s="232" t="str">
        <f>IF(LEN(A1945)=0,"",INDEX('Smelter Reference List'!$A:$A,MATCH($A1945,'Smelter Reference List'!$E:$E,0)))</f>
        <v/>
      </c>
      <c r="C1945" s="297" t="str">
        <f>IF(LEN(A1945)=0,"",INDEX('Smelter Reference List'!$C:$C,MATCH($A1945,'Smelter Reference List'!$E:$E,0)))</f>
        <v/>
      </c>
      <c r="D1945" s="161" t="str">
        <f ca="1">IF(ISERROR($S1945),"",OFFSET('Smelter Reference List'!$C$4,$S1945-4,0)&amp;"")</f>
        <v/>
      </c>
      <c r="E1945" s="161" t="str">
        <f ca="1">IF(ISERROR($S1945),"",OFFSET('Smelter Reference List'!$D$4,$S1945-4,0)&amp;"")</f>
        <v/>
      </c>
      <c r="F1945" s="161" t="str">
        <f ca="1">IF(ISERROR($S1945),"",OFFSET('Smelter Reference List'!$E$4,$S1945-4,0))</f>
        <v/>
      </c>
      <c r="G1945" s="161" t="str">
        <f ca="1">IF(C1945=$U$4,"Enter smelter details", IF(ISERROR($S1945),"",OFFSET('Smelter Reference List'!$F$4,$S1945-4,0)))</f>
        <v/>
      </c>
      <c r="H1945" s="247" t="str">
        <f ca="1">IF(ISERROR($S1945),"",OFFSET('Smelter Reference List'!$G$4,$S1945-4,0))</f>
        <v/>
      </c>
      <c r="I1945" s="248" t="str">
        <f ca="1">IF(ISERROR($S1945),"",OFFSET('Smelter Reference List'!$H$4,$S1945-4,0))</f>
        <v/>
      </c>
      <c r="J1945" s="248" t="str">
        <f ca="1">IF(ISERROR($S1945),"",OFFSET('Smelter Reference List'!$I$4,$S1945-4,0))</f>
        <v/>
      </c>
      <c r="K1945" s="245"/>
      <c r="L1945" s="245"/>
      <c r="M1945" s="245"/>
      <c r="N1945" s="245"/>
      <c r="O1945" s="245"/>
      <c r="P1945" s="245"/>
      <c r="Q1945" s="246"/>
      <c r="R1945" s="233"/>
      <c r="S1945" s="234" t="e">
        <f>IF(C1945="",NA(),MATCH($B1945&amp;$C1945,'Smelter Reference List'!$J:$J,0))</f>
        <v>#N/A</v>
      </c>
      <c r="T1945" s="235"/>
      <c r="U1945" s="235">
        <f t="shared" ca="1" si="62"/>
        <v>0</v>
      </c>
      <c r="V1945" s="235"/>
      <c r="W1945" s="235"/>
      <c r="Y1945" s="228" t="str">
        <f t="shared" si="63"/>
        <v/>
      </c>
    </row>
    <row r="1946" spans="1:25" s="228" customFormat="1" ht="20.25">
      <c r="A1946" s="257"/>
      <c r="B1946" s="232" t="str">
        <f>IF(LEN(A1946)=0,"",INDEX('Smelter Reference List'!$A:$A,MATCH($A1946,'Smelter Reference List'!$E:$E,0)))</f>
        <v/>
      </c>
      <c r="C1946" s="297" t="str">
        <f>IF(LEN(A1946)=0,"",INDEX('Smelter Reference List'!$C:$C,MATCH($A1946,'Smelter Reference List'!$E:$E,0)))</f>
        <v/>
      </c>
      <c r="D1946" s="161" t="str">
        <f ca="1">IF(ISERROR($S1946),"",OFFSET('Smelter Reference List'!$C$4,$S1946-4,0)&amp;"")</f>
        <v/>
      </c>
      <c r="E1946" s="161" t="str">
        <f ca="1">IF(ISERROR($S1946),"",OFFSET('Smelter Reference List'!$D$4,$S1946-4,0)&amp;"")</f>
        <v/>
      </c>
      <c r="F1946" s="161" t="str">
        <f ca="1">IF(ISERROR($S1946),"",OFFSET('Smelter Reference List'!$E$4,$S1946-4,0))</f>
        <v/>
      </c>
      <c r="G1946" s="161" t="str">
        <f ca="1">IF(C1946=$U$4,"Enter smelter details", IF(ISERROR($S1946),"",OFFSET('Smelter Reference List'!$F$4,$S1946-4,0)))</f>
        <v/>
      </c>
      <c r="H1946" s="247" t="str">
        <f ca="1">IF(ISERROR($S1946),"",OFFSET('Smelter Reference List'!$G$4,$S1946-4,0))</f>
        <v/>
      </c>
      <c r="I1946" s="248" t="str">
        <f ca="1">IF(ISERROR($S1946),"",OFFSET('Smelter Reference List'!$H$4,$S1946-4,0))</f>
        <v/>
      </c>
      <c r="J1946" s="248" t="str">
        <f ca="1">IF(ISERROR($S1946),"",OFFSET('Smelter Reference List'!$I$4,$S1946-4,0))</f>
        <v/>
      </c>
      <c r="K1946" s="245"/>
      <c r="L1946" s="245"/>
      <c r="M1946" s="245"/>
      <c r="N1946" s="245"/>
      <c r="O1946" s="245"/>
      <c r="P1946" s="245"/>
      <c r="Q1946" s="246"/>
      <c r="R1946" s="233"/>
      <c r="S1946" s="234" t="e">
        <f>IF(C1946="",NA(),MATCH($B1946&amp;$C1946,'Smelter Reference List'!$J:$J,0))</f>
        <v>#N/A</v>
      </c>
      <c r="T1946" s="235"/>
      <c r="U1946" s="235">
        <f t="shared" ca="1" si="62"/>
        <v>0</v>
      </c>
      <c r="V1946" s="235"/>
      <c r="W1946" s="235"/>
      <c r="Y1946" s="228" t="str">
        <f t="shared" si="63"/>
        <v/>
      </c>
    </row>
    <row r="1947" spans="1:25" s="228" customFormat="1" ht="20.25">
      <c r="A1947" s="257"/>
      <c r="B1947" s="232" t="str">
        <f>IF(LEN(A1947)=0,"",INDEX('Smelter Reference List'!$A:$A,MATCH($A1947,'Smelter Reference List'!$E:$E,0)))</f>
        <v/>
      </c>
      <c r="C1947" s="297" t="str">
        <f>IF(LEN(A1947)=0,"",INDEX('Smelter Reference List'!$C:$C,MATCH($A1947,'Smelter Reference List'!$E:$E,0)))</f>
        <v/>
      </c>
      <c r="D1947" s="161" t="str">
        <f ca="1">IF(ISERROR($S1947),"",OFFSET('Smelter Reference List'!$C$4,$S1947-4,0)&amp;"")</f>
        <v/>
      </c>
      <c r="E1947" s="161" t="str">
        <f ca="1">IF(ISERROR($S1947),"",OFFSET('Smelter Reference List'!$D$4,$S1947-4,0)&amp;"")</f>
        <v/>
      </c>
      <c r="F1947" s="161" t="str">
        <f ca="1">IF(ISERROR($S1947),"",OFFSET('Smelter Reference List'!$E$4,$S1947-4,0))</f>
        <v/>
      </c>
      <c r="G1947" s="161" t="str">
        <f ca="1">IF(C1947=$U$4,"Enter smelter details", IF(ISERROR($S1947),"",OFFSET('Smelter Reference List'!$F$4,$S1947-4,0)))</f>
        <v/>
      </c>
      <c r="H1947" s="247" t="str">
        <f ca="1">IF(ISERROR($S1947),"",OFFSET('Smelter Reference List'!$G$4,$S1947-4,0))</f>
        <v/>
      </c>
      <c r="I1947" s="248" t="str">
        <f ca="1">IF(ISERROR($S1947),"",OFFSET('Smelter Reference List'!$H$4,$S1947-4,0))</f>
        <v/>
      </c>
      <c r="J1947" s="248" t="str">
        <f ca="1">IF(ISERROR($S1947),"",OFFSET('Smelter Reference List'!$I$4,$S1947-4,0))</f>
        <v/>
      </c>
      <c r="K1947" s="245"/>
      <c r="L1947" s="245"/>
      <c r="M1947" s="245"/>
      <c r="N1947" s="245"/>
      <c r="O1947" s="245"/>
      <c r="P1947" s="245"/>
      <c r="Q1947" s="246"/>
      <c r="R1947" s="233"/>
      <c r="S1947" s="234" t="e">
        <f>IF(C1947="",NA(),MATCH($B1947&amp;$C1947,'Smelter Reference List'!$J:$J,0))</f>
        <v>#N/A</v>
      </c>
      <c r="T1947" s="235"/>
      <c r="U1947" s="235">
        <f t="shared" ca="1" si="62"/>
        <v>0</v>
      </c>
      <c r="V1947" s="235"/>
      <c r="W1947" s="235"/>
      <c r="Y1947" s="228" t="str">
        <f t="shared" si="63"/>
        <v/>
      </c>
    </row>
    <row r="1948" spans="1:25" s="228" customFormat="1" ht="20.25">
      <c r="A1948" s="257"/>
      <c r="B1948" s="232" t="str">
        <f>IF(LEN(A1948)=0,"",INDEX('Smelter Reference List'!$A:$A,MATCH($A1948,'Smelter Reference List'!$E:$E,0)))</f>
        <v/>
      </c>
      <c r="C1948" s="297" t="str">
        <f>IF(LEN(A1948)=0,"",INDEX('Smelter Reference List'!$C:$C,MATCH($A1948,'Smelter Reference List'!$E:$E,0)))</f>
        <v/>
      </c>
      <c r="D1948" s="161" t="str">
        <f ca="1">IF(ISERROR($S1948),"",OFFSET('Smelter Reference List'!$C$4,$S1948-4,0)&amp;"")</f>
        <v/>
      </c>
      <c r="E1948" s="161" t="str">
        <f ca="1">IF(ISERROR($S1948),"",OFFSET('Smelter Reference List'!$D$4,$S1948-4,0)&amp;"")</f>
        <v/>
      </c>
      <c r="F1948" s="161" t="str">
        <f ca="1">IF(ISERROR($S1948),"",OFFSET('Smelter Reference List'!$E$4,$S1948-4,0))</f>
        <v/>
      </c>
      <c r="G1948" s="161" t="str">
        <f ca="1">IF(C1948=$U$4,"Enter smelter details", IF(ISERROR($S1948),"",OFFSET('Smelter Reference List'!$F$4,$S1948-4,0)))</f>
        <v/>
      </c>
      <c r="H1948" s="247" t="str">
        <f ca="1">IF(ISERROR($S1948),"",OFFSET('Smelter Reference List'!$G$4,$S1948-4,0))</f>
        <v/>
      </c>
      <c r="I1948" s="248" t="str">
        <f ca="1">IF(ISERROR($S1948),"",OFFSET('Smelter Reference List'!$H$4,$S1948-4,0))</f>
        <v/>
      </c>
      <c r="J1948" s="248" t="str">
        <f ca="1">IF(ISERROR($S1948),"",OFFSET('Smelter Reference List'!$I$4,$S1948-4,0))</f>
        <v/>
      </c>
      <c r="K1948" s="245"/>
      <c r="L1948" s="245"/>
      <c r="M1948" s="245"/>
      <c r="N1948" s="245"/>
      <c r="O1948" s="245"/>
      <c r="P1948" s="245"/>
      <c r="Q1948" s="246"/>
      <c r="R1948" s="233"/>
      <c r="S1948" s="234" t="e">
        <f>IF(C1948="",NA(),MATCH($B1948&amp;$C1948,'Smelter Reference List'!$J:$J,0))</f>
        <v>#N/A</v>
      </c>
      <c r="T1948" s="235"/>
      <c r="U1948" s="235">
        <f t="shared" ca="1" si="62"/>
        <v>0</v>
      </c>
      <c r="V1948" s="235"/>
      <c r="W1948" s="235"/>
      <c r="Y1948" s="228" t="str">
        <f t="shared" si="63"/>
        <v/>
      </c>
    </row>
    <row r="1949" spans="1:25" s="228" customFormat="1" ht="20.25">
      <c r="A1949" s="257"/>
      <c r="B1949" s="232" t="str">
        <f>IF(LEN(A1949)=0,"",INDEX('Smelter Reference List'!$A:$A,MATCH($A1949,'Smelter Reference List'!$E:$E,0)))</f>
        <v/>
      </c>
      <c r="C1949" s="297" t="str">
        <f>IF(LEN(A1949)=0,"",INDEX('Smelter Reference List'!$C:$C,MATCH($A1949,'Smelter Reference List'!$E:$E,0)))</f>
        <v/>
      </c>
      <c r="D1949" s="161" t="str">
        <f ca="1">IF(ISERROR($S1949),"",OFFSET('Smelter Reference List'!$C$4,$S1949-4,0)&amp;"")</f>
        <v/>
      </c>
      <c r="E1949" s="161" t="str">
        <f ca="1">IF(ISERROR($S1949),"",OFFSET('Smelter Reference List'!$D$4,$S1949-4,0)&amp;"")</f>
        <v/>
      </c>
      <c r="F1949" s="161" t="str">
        <f ca="1">IF(ISERROR($S1949),"",OFFSET('Smelter Reference List'!$E$4,$S1949-4,0))</f>
        <v/>
      </c>
      <c r="G1949" s="161" t="str">
        <f ca="1">IF(C1949=$U$4,"Enter smelter details", IF(ISERROR($S1949),"",OFFSET('Smelter Reference List'!$F$4,$S1949-4,0)))</f>
        <v/>
      </c>
      <c r="H1949" s="247" t="str">
        <f ca="1">IF(ISERROR($S1949),"",OFFSET('Smelter Reference List'!$G$4,$S1949-4,0))</f>
        <v/>
      </c>
      <c r="I1949" s="248" t="str">
        <f ca="1">IF(ISERROR($S1949),"",OFFSET('Smelter Reference List'!$H$4,$S1949-4,0))</f>
        <v/>
      </c>
      <c r="J1949" s="248" t="str">
        <f ca="1">IF(ISERROR($S1949),"",OFFSET('Smelter Reference List'!$I$4,$S1949-4,0))</f>
        <v/>
      </c>
      <c r="K1949" s="245"/>
      <c r="L1949" s="245"/>
      <c r="M1949" s="245"/>
      <c r="N1949" s="245"/>
      <c r="O1949" s="245"/>
      <c r="P1949" s="245"/>
      <c r="Q1949" s="246"/>
      <c r="R1949" s="233"/>
      <c r="S1949" s="234" t="e">
        <f>IF(C1949="",NA(),MATCH($B1949&amp;$C1949,'Smelter Reference List'!$J:$J,0))</f>
        <v>#N/A</v>
      </c>
      <c r="T1949" s="235"/>
      <c r="U1949" s="235">
        <f t="shared" ca="1" si="62"/>
        <v>0</v>
      </c>
      <c r="V1949" s="235"/>
      <c r="W1949" s="235"/>
      <c r="Y1949" s="228" t="str">
        <f t="shared" si="63"/>
        <v/>
      </c>
    </row>
    <row r="1950" spans="1:25" s="228" customFormat="1" ht="20.25">
      <c r="A1950" s="257"/>
      <c r="B1950" s="232" t="str">
        <f>IF(LEN(A1950)=0,"",INDEX('Smelter Reference List'!$A:$A,MATCH($A1950,'Smelter Reference List'!$E:$E,0)))</f>
        <v/>
      </c>
      <c r="C1950" s="297" t="str">
        <f>IF(LEN(A1950)=0,"",INDEX('Smelter Reference List'!$C:$C,MATCH($A1950,'Smelter Reference List'!$E:$E,0)))</f>
        <v/>
      </c>
      <c r="D1950" s="161" t="str">
        <f ca="1">IF(ISERROR($S1950),"",OFFSET('Smelter Reference List'!$C$4,$S1950-4,0)&amp;"")</f>
        <v/>
      </c>
      <c r="E1950" s="161" t="str">
        <f ca="1">IF(ISERROR($S1950),"",OFFSET('Smelter Reference List'!$D$4,$S1950-4,0)&amp;"")</f>
        <v/>
      </c>
      <c r="F1950" s="161" t="str">
        <f ca="1">IF(ISERROR($S1950),"",OFFSET('Smelter Reference List'!$E$4,$S1950-4,0))</f>
        <v/>
      </c>
      <c r="G1950" s="161" t="str">
        <f ca="1">IF(C1950=$U$4,"Enter smelter details", IF(ISERROR($S1950),"",OFFSET('Smelter Reference List'!$F$4,$S1950-4,0)))</f>
        <v/>
      </c>
      <c r="H1950" s="247" t="str">
        <f ca="1">IF(ISERROR($S1950),"",OFFSET('Smelter Reference List'!$G$4,$S1950-4,0))</f>
        <v/>
      </c>
      <c r="I1950" s="248" t="str">
        <f ca="1">IF(ISERROR($S1950),"",OFFSET('Smelter Reference List'!$H$4,$S1950-4,0))</f>
        <v/>
      </c>
      <c r="J1950" s="248" t="str">
        <f ca="1">IF(ISERROR($S1950),"",OFFSET('Smelter Reference List'!$I$4,$S1950-4,0))</f>
        <v/>
      </c>
      <c r="K1950" s="245"/>
      <c r="L1950" s="245"/>
      <c r="M1950" s="245"/>
      <c r="N1950" s="245"/>
      <c r="O1950" s="245"/>
      <c r="P1950" s="245"/>
      <c r="Q1950" s="246"/>
      <c r="R1950" s="233"/>
      <c r="S1950" s="234" t="e">
        <f>IF(C1950="",NA(),MATCH($B1950&amp;$C1950,'Smelter Reference List'!$J:$J,0))</f>
        <v>#N/A</v>
      </c>
      <c r="T1950" s="235"/>
      <c r="U1950" s="235">
        <f t="shared" ca="1" si="62"/>
        <v>0</v>
      </c>
      <c r="V1950" s="235"/>
      <c r="W1950" s="235"/>
      <c r="Y1950" s="228" t="str">
        <f t="shared" si="63"/>
        <v/>
      </c>
    </row>
    <row r="1951" spans="1:25" s="228" customFormat="1" ht="20.25">
      <c r="A1951" s="257"/>
      <c r="B1951" s="232" t="str">
        <f>IF(LEN(A1951)=0,"",INDEX('Smelter Reference List'!$A:$A,MATCH($A1951,'Smelter Reference List'!$E:$E,0)))</f>
        <v/>
      </c>
      <c r="C1951" s="297" t="str">
        <f>IF(LEN(A1951)=0,"",INDEX('Smelter Reference List'!$C:$C,MATCH($A1951,'Smelter Reference List'!$E:$E,0)))</f>
        <v/>
      </c>
      <c r="D1951" s="161" t="str">
        <f ca="1">IF(ISERROR($S1951),"",OFFSET('Smelter Reference List'!$C$4,$S1951-4,0)&amp;"")</f>
        <v/>
      </c>
      <c r="E1951" s="161" t="str">
        <f ca="1">IF(ISERROR($S1951),"",OFFSET('Smelter Reference List'!$D$4,$S1951-4,0)&amp;"")</f>
        <v/>
      </c>
      <c r="F1951" s="161" t="str">
        <f ca="1">IF(ISERROR($S1951),"",OFFSET('Smelter Reference List'!$E$4,$S1951-4,0))</f>
        <v/>
      </c>
      <c r="G1951" s="161" t="str">
        <f ca="1">IF(C1951=$U$4,"Enter smelter details", IF(ISERROR($S1951),"",OFFSET('Smelter Reference List'!$F$4,$S1951-4,0)))</f>
        <v/>
      </c>
      <c r="H1951" s="247" t="str">
        <f ca="1">IF(ISERROR($S1951),"",OFFSET('Smelter Reference List'!$G$4,$S1951-4,0))</f>
        <v/>
      </c>
      <c r="I1951" s="248" t="str">
        <f ca="1">IF(ISERROR($S1951),"",OFFSET('Smelter Reference List'!$H$4,$S1951-4,0))</f>
        <v/>
      </c>
      <c r="J1951" s="248" t="str">
        <f ca="1">IF(ISERROR($S1951),"",OFFSET('Smelter Reference List'!$I$4,$S1951-4,0))</f>
        <v/>
      </c>
      <c r="K1951" s="245"/>
      <c r="L1951" s="245"/>
      <c r="M1951" s="245"/>
      <c r="N1951" s="245"/>
      <c r="O1951" s="245"/>
      <c r="P1951" s="245"/>
      <c r="Q1951" s="246"/>
      <c r="R1951" s="233"/>
      <c r="S1951" s="234" t="e">
        <f>IF(C1951="",NA(),MATCH($B1951&amp;$C1951,'Smelter Reference List'!$J:$J,0))</f>
        <v>#N/A</v>
      </c>
      <c r="T1951" s="235"/>
      <c r="U1951" s="235">
        <f t="shared" ca="1" si="62"/>
        <v>0</v>
      </c>
      <c r="V1951" s="235"/>
      <c r="W1951" s="235"/>
      <c r="Y1951" s="228" t="str">
        <f t="shared" si="63"/>
        <v/>
      </c>
    </row>
    <row r="1952" spans="1:25" s="228" customFormat="1" ht="20.25">
      <c r="A1952" s="257"/>
      <c r="B1952" s="232" t="str">
        <f>IF(LEN(A1952)=0,"",INDEX('Smelter Reference List'!$A:$A,MATCH($A1952,'Smelter Reference List'!$E:$E,0)))</f>
        <v/>
      </c>
      <c r="C1952" s="297" t="str">
        <f>IF(LEN(A1952)=0,"",INDEX('Smelter Reference List'!$C:$C,MATCH($A1952,'Smelter Reference List'!$E:$E,0)))</f>
        <v/>
      </c>
      <c r="D1952" s="161" t="str">
        <f ca="1">IF(ISERROR($S1952),"",OFFSET('Smelter Reference List'!$C$4,$S1952-4,0)&amp;"")</f>
        <v/>
      </c>
      <c r="E1952" s="161" t="str">
        <f ca="1">IF(ISERROR($S1952),"",OFFSET('Smelter Reference List'!$D$4,$S1952-4,0)&amp;"")</f>
        <v/>
      </c>
      <c r="F1952" s="161" t="str">
        <f ca="1">IF(ISERROR($S1952),"",OFFSET('Smelter Reference List'!$E$4,$S1952-4,0))</f>
        <v/>
      </c>
      <c r="G1952" s="161" t="str">
        <f ca="1">IF(C1952=$U$4,"Enter smelter details", IF(ISERROR($S1952),"",OFFSET('Smelter Reference List'!$F$4,$S1952-4,0)))</f>
        <v/>
      </c>
      <c r="H1952" s="247" t="str">
        <f ca="1">IF(ISERROR($S1952),"",OFFSET('Smelter Reference List'!$G$4,$S1952-4,0))</f>
        <v/>
      </c>
      <c r="I1952" s="248" t="str">
        <f ca="1">IF(ISERROR($S1952),"",OFFSET('Smelter Reference List'!$H$4,$S1952-4,0))</f>
        <v/>
      </c>
      <c r="J1952" s="248" t="str">
        <f ca="1">IF(ISERROR($S1952),"",OFFSET('Smelter Reference List'!$I$4,$S1952-4,0))</f>
        <v/>
      </c>
      <c r="K1952" s="245"/>
      <c r="L1952" s="245"/>
      <c r="M1952" s="245"/>
      <c r="N1952" s="245"/>
      <c r="O1952" s="245"/>
      <c r="P1952" s="245"/>
      <c r="Q1952" s="246"/>
      <c r="R1952" s="233"/>
      <c r="S1952" s="234" t="e">
        <f>IF(C1952="",NA(),MATCH($B1952&amp;$C1952,'Smelter Reference List'!$J:$J,0))</f>
        <v>#N/A</v>
      </c>
      <c r="T1952" s="235"/>
      <c r="U1952" s="235">
        <f t="shared" ca="1" si="62"/>
        <v>0</v>
      </c>
      <c r="V1952" s="235"/>
      <c r="W1952" s="235"/>
      <c r="Y1952" s="228" t="str">
        <f t="shared" si="63"/>
        <v/>
      </c>
    </row>
    <row r="1953" spans="1:25" s="228" customFormat="1" ht="20.25">
      <c r="A1953" s="257"/>
      <c r="B1953" s="232" t="str">
        <f>IF(LEN(A1953)=0,"",INDEX('Smelter Reference List'!$A:$A,MATCH($A1953,'Smelter Reference List'!$E:$E,0)))</f>
        <v/>
      </c>
      <c r="C1953" s="297" t="str">
        <f>IF(LEN(A1953)=0,"",INDEX('Smelter Reference List'!$C:$C,MATCH($A1953,'Smelter Reference List'!$E:$E,0)))</f>
        <v/>
      </c>
      <c r="D1953" s="161" t="str">
        <f ca="1">IF(ISERROR($S1953),"",OFFSET('Smelter Reference List'!$C$4,$S1953-4,0)&amp;"")</f>
        <v/>
      </c>
      <c r="E1953" s="161" t="str">
        <f ca="1">IF(ISERROR($S1953),"",OFFSET('Smelter Reference List'!$D$4,$S1953-4,0)&amp;"")</f>
        <v/>
      </c>
      <c r="F1953" s="161" t="str">
        <f ca="1">IF(ISERROR($S1953),"",OFFSET('Smelter Reference List'!$E$4,$S1953-4,0))</f>
        <v/>
      </c>
      <c r="G1953" s="161" t="str">
        <f ca="1">IF(C1953=$U$4,"Enter smelter details", IF(ISERROR($S1953),"",OFFSET('Smelter Reference List'!$F$4,$S1953-4,0)))</f>
        <v/>
      </c>
      <c r="H1953" s="247" t="str">
        <f ca="1">IF(ISERROR($S1953),"",OFFSET('Smelter Reference List'!$G$4,$S1953-4,0))</f>
        <v/>
      </c>
      <c r="I1953" s="248" t="str">
        <f ca="1">IF(ISERROR($S1953),"",OFFSET('Smelter Reference List'!$H$4,$S1953-4,0))</f>
        <v/>
      </c>
      <c r="J1953" s="248" t="str">
        <f ca="1">IF(ISERROR($S1953),"",OFFSET('Smelter Reference List'!$I$4,$S1953-4,0))</f>
        <v/>
      </c>
      <c r="K1953" s="245"/>
      <c r="L1953" s="245"/>
      <c r="M1953" s="245"/>
      <c r="N1953" s="245"/>
      <c r="O1953" s="245"/>
      <c r="P1953" s="245"/>
      <c r="Q1953" s="246"/>
      <c r="R1953" s="233"/>
      <c r="S1953" s="234" t="e">
        <f>IF(C1953="",NA(),MATCH($B1953&amp;$C1953,'Smelter Reference List'!$J:$J,0))</f>
        <v>#N/A</v>
      </c>
      <c r="T1953" s="235"/>
      <c r="U1953" s="235">
        <f t="shared" ca="1" si="62"/>
        <v>0</v>
      </c>
      <c r="V1953" s="235"/>
      <c r="W1953" s="235"/>
      <c r="Y1953" s="228" t="str">
        <f t="shared" si="63"/>
        <v/>
      </c>
    </row>
    <row r="1954" spans="1:25" s="228" customFormat="1" ht="20.25">
      <c r="A1954" s="257"/>
      <c r="B1954" s="232" t="str">
        <f>IF(LEN(A1954)=0,"",INDEX('Smelter Reference List'!$A:$A,MATCH($A1954,'Smelter Reference List'!$E:$E,0)))</f>
        <v/>
      </c>
      <c r="C1954" s="297" t="str">
        <f>IF(LEN(A1954)=0,"",INDEX('Smelter Reference List'!$C:$C,MATCH($A1954,'Smelter Reference List'!$E:$E,0)))</f>
        <v/>
      </c>
      <c r="D1954" s="161" t="str">
        <f ca="1">IF(ISERROR($S1954),"",OFFSET('Smelter Reference List'!$C$4,$S1954-4,0)&amp;"")</f>
        <v/>
      </c>
      <c r="E1954" s="161" t="str">
        <f ca="1">IF(ISERROR($S1954),"",OFFSET('Smelter Reference List'!$D$4,$S1954-4,0)&amp;"")</f>
        <v/>
      </c>
      <c r="F1954" s="161" t="str">
        <f ca="1">IF(ISERROR($S1954),"",OFFSET('Smelter Reference List'!$E$4,$S1954-4,0))</f>
        <v/>
      </c>
      <c r="G1954" s="161" t="str">
        <f ca="1">IF(C1954=$U$4,"Enter smelter details", IF(ISERROR($S1954),"",OFFSET('Smelter Reference List'!$F$4,$S1954-4,0)))</f>
        <v/>
      </c>
      <c r="H1954" s="247" t="str">
        <f ca="1">IF(ISERROR($S1954),"",OFFSET('Smelter Reference List'!$G$4,$S1954-4,0))</f>
        <v/>
      </c>
      <c r="I1954" s="248" t="str">
        <f ca="1">IF(ISERROR($S1954),"",OFFSET('Smelter Reference List'!$H$4,$S1954-4,0))</f>
        <v/>
      </c>
      <c r="J1954" s="248" t="str">
        <f ca="1">IF(ISERROR($S1954),"",OFFSET('Smelter Reference List'!$I$4,$S1954-4,0))</f>
        <v/>
      </c>
      <c r="K1954" s="245"/>
      <c r="L1954" s="245"/>
      <c r="M1954" s="245"/>
      <c r="N1954" s="245"/>
      <c r="O1954" s="245"/>
      <c r="P1954" s="245"/>
      <c r="Q1954" s="246"/>
      <c r="R1954" s="233"/>
      <c r="S1954" s="234" t="e">
        <f>IF(C1954="",NA(),MATCH($B1954&amp;$C1954,'Smelter Reference List'!$J:$J,0))</f>
        <v>#N/A</v>
      </c>
      <c r="T1954" s="235"/>
      <c r="U1954" s="235">
        <f t="shared" ca="1" si="62"/>
        <v>0</v>
      </c>
      <c r="V1954" s="235"/>
      <c r="W1954" s="235"/>
      <c r="Y1954" s="228" t="str">
        <f t="shared" si="63"/>
        <v/>
      </c>
    </row>
    <row r="1955" spans="1:25" s="228" customFormat="1" ht="20.25">
      <c r="A1955" s="257"/>
      <c r="B1955" s="232" t="str">
        <f>IF(LEN(A1955)=0,"",INDEX('Smelter Reference List'!$A:$A,MATCH($A1955,'Smelter Reference List'!$E:$E,0)))</f>
        <v/>
      </c>
      <c r="C1955" s="297" t="str">
        <f>IF(LEN(A1955)=0,"",INDEX('Smelter Reference List'!$C:$C,MATCH($A1955,'Smelter Reference List'!$E:$E,0)))</f>
        <v/>
      </c>
      <c r="D1955" s="161" t="str">
        <f ca="1">IF(ISERROR($S1955),"",OFFSET('Smelter Reference List'!$C$4,$S1955-4,0)&amp;"")</f>
        <v/>
      </c>
      <c r="E1955" s="161" t="str">
        <f ca="1">IF(ISERROR($S1955),"",OFFSET('Smelter Reference List'!$D$4,$S1955-4,0)&amp;"")</f>
        <v/>
      </c>
      <c r="F1955" s="161" t="str">
        <f ca="1">IF(ISERROR($S1955),"",OFFSET('Smelter Reference List'!$E$4,$S1955-4,0))</f>
        <v/>
      </c>
      <c r="G1955" s="161" t="str">
        <f ca="1">IF(C1955=$U$4,"Enter smelter details", IF(ISERROR($S1955),"",OFFSET('Smelter Reference List'!$F$4,$S1955-4,0)))</f>
        <v/>
      </c>
      <c r="H1955" s="247" t="str">
        <f ca="1">IF(ISERROR($S1955),"",OFFSET('Smelter Reference List'!$G$4,$S1955-4,0))</f>
        <v/>
      </c>
      <c r="I1955" s="248" t="str">
        <f ca="1">IF(ISERROR($S1955),"",OFFSET('Smelter Reference List'!$H$4,$S1955-4,0))</f>
        <v/>
      </c>
      <c r="J1955" s="248" t="str">
        <f ca="1">IF(ISERROR($S1955),"",OFFSET('Smelter Reference List'!$I$4,$S1955-4,0))</f>
        <v/>
      </c>
      <c r="K1955" s="245"/>
      <c r="L1955" s="245"/>
      <c r="M1955" s="245"/>
      <c r="N1955" s="245"/>
      <c r="O1955" s="245"/>
      <c r="P1955" s="245"/>
      <c r="Q1955" s="246"/>
      <c r="R1955" s="233"/>
      <c r="S1955" s="234" t="e">
        <f>IF(C1955="",NA(),MATCH($B1955&amp;$C1955,'Smelter Reference List'!$J:$J,0))</f>
        <v>#N/A</v>
      </c>
      <c r="T1955" s="235"/>
      <c r="U1955" s="235">
        <f t="shared" ca="1" si="62"/>
        <v>0</v>
      </c>
      <c r="V1955" s="235"/>
      <c r="W1955" s="235"/>
      <c r="Y1955" s="228" t="str">
        <f t="shared" si="63"/>
        <v/>
      </c>
    </row>
    <row r="1956" spans="1:25" s="228" customFormat="1" ht="20.25">
      <c r="A1956" s="257"/>
      <c r="B1956" s="232" t="str">
        <f>IF(LEN(A1956)=0,"",INDEX('Smelter Reference List'!$A:$A,MATCH($A1956,'Smelter Reference List'!$E:$E,0)))</f>
        <v/>
      </c>
      <c r="C1956" s="297" t="str">
        <f>IF(LEN(A1956)=0,"",INDEX('Smelter Reference List'!$C:$C,MATCH($A1956,'Smelter Reference List'!$E:$E,0)))</f>
        <v/>
      </c>
      <c r="D1956" s="161" t="str">
        <f ca="1">IF(ISERROR($S1956),"",OFFSET('Smelter Reference List'!$C$4,$S1956-4,0)&amp;"")</f>
        <v/>
      </c>
      <c r="E1956" s="161" t="str">
        <f ca="1">IF(ISERROR($S1956),"",OFFSET('Smelter Reference List'!$D$4,$S1956-4,0)&amp;"")</f>
        <v/>
      </c>
      <c r="F1956" s="161" t="str">
        <f ca="1">IF(ISERROR($S1956),"",OFFSET('Smelter Reference List'!$E$4,$S1956-4,0))</f>
        <v/>
      </c>
      <c r="G1956" s="161" t="str">
        <f ca="1">IF(C1956=$U$4,"Enter smelter details", IF(ISERROR($S1956),"",OFFSET('Smelter Reference List'!$F$4,$S1956-4,0)))</f>
        <v/>
      </c>
      <c r="H1956" s="247" t="str">
        <f ca="1">IF(ISERROR($S1956),"",OFFSET('Smelter Reference List'!$G$4,$S1956-4,0))</f>
        <v/>
      </c>
      <c r="I1956" s="248" t="str">
        <f ca="1">IF(ISERROR($S1956),"",OFFSET('Smelter Reference List'!$H$4,$S1956-4,0))</f>
        <v/>
      </c>
      <c r="J1956" s="248" t="str">
        <f ca="1">IF(ISERROR($S1956),"",OFFSET('Smelter Reference List'!$I$4,$S1956-4,0))</f>
        <v/>
      </c>
      <c r="K1956" s="245"/>
      <c r="L1956" s="245"/>
      <c r="M1956" s="245"/>
      <c r="N1956" s="245"/>
      <c r="O1956" s="245"/>
      <c r="P1956" s="245"/>
      <c r="Q1956" s="246"/>
      <c r="R1956" s="233"/>
      <c r="S1956" s="234" t="e">
        <f>IF(C1956="",NA(),MATCH($B1956&amp;$C1956,'Smelter Reference List'!$J:$J,0))</f>
        <v>#N/A</v>
      </c>
      <c r="T1956" s="235"/>
      <c r="U1956" s="235">
        <f t="shared" ca="1" si="62"/>
        <v>0</v>
      </c>
      <c r="V1956" s="235"/>
      <c r="W1956" s="235"/>
      <c r="Y1956" s="228" t="str">
        <f t="shared" si="63"/>
        <v/>
      </c>
    </row>
    <row r="1957" spans="1:25" s="228" customFormat="1" ht="20.25">
      <c r="A1957" s="257"/>
      <c r="B1957" s="232" t="str">
        <f>IF(LEN(A1957)=0,"",INDEX('Smelter Reference List'!$A:$A,MATCH($A1957,'Smelter Reference List'!$E:$E,0)))</f>
        <v/>
      </c>
      <c r="C1957" s="297" t="str">
        <f>IF(LEN(A1957)=0,"",INDEX('Smelter Reference List'!$C:$C,MATCH($A1957,'Smelter Reference List'!$E:$E,0)))</f>
        <v/>
      </c>
      <c r="D1957" s="161" t="str">
        <f ca="1">IF(ISERROR($S1957),"",OFFSET('Smelter Reference List'!$C$4,$S1957-4,0)&amp;"")</f>
        <v/>
      </c>
      <c r="E1957" s="161" t="str">
        <f ca="1">IF(ISERROR($S1957),"",OFFSET('Smelter Reference List'!$D$4,$S1957-4,0)&amp;"")</f>
        <v/>
      </c>
      <c r="F1957" s="161" t="str">
        <f ca="1">IF(ISERROR($S1957),"",OFFSET('Smelter Reference List'!$E$4,$S1957-4,0))</f>
        <v/>
      </c>
      <c r="G1957" s="161" t="str">
        <f ca="1">IF(C1957=$U$4,"Enter smelter details", IF(ISERROR($S1957),"",OFFSET('Smelter Reference List'!$F$4,$S1957-4,0)))</f>
        <v/>
      </c>
      <c r="H1957" s="247" t="str">
        <f ca="1">IF(ISERROR($S1957),"",OFFSET('Smelter Reference List'!$G$4,$S1957-4,0))</f>
        <v/>
      </c>
      <c r="I1957" s="248" t="str">
        <f ca="1">IF(ISERROR($S1957),"",OFFSET('Smelter Reference List'!$H$4,$S1957-4,0))</f>
        <v/>
      </c>
      <c r="J1957" s="248" t="str">
        <f ca="1">IF(ISERROR($S1957),"",OFFSET('Smelter Reference List'!$I$4,$S1957-4,0))</f>
        <v/>
      </c>
      <c r="K1957" s="245"/>
      <c r="L1957" s="245"/>
      <c r="M1957" s="245"/>
      <c r="N1957" s="245"/>
      <c r="O1957" s="245"/>
      <c r="P1957" s="245"/>
      <c r="Q1957" s="246"/>
      <c r="R1957" s="233"/>
      <c r="S1957" s="234" t="e">
        <f>IF(C1957="",NA(),MATCH($B1957&amp;$C1957,'Smelter Reference List'!$J:$J,0))</f>
        <v>#N/A</v>
      </c>
      <c r="T1957" s="235"/>
      <c r="U1957" s="235">
        <f t="shared" ca="1" si="62"/>
        <v>0</v>
      </c>
      <c r="V1957" s="235"/>
      <c r="W1957" s="235"/>
      <c r="Y1957" s="228" t="str">
        <f t="shared" si="63"/>
        <v/>
      </c>
    </row>
    <row r="1958" spans="1:25" s="228" customFormat="1" ht="20.25">
      <c r="A1958" s="257"/>
      <c r="B1958" s="232" t="str">
        <f>IF(LEN(A1958)=0,"",INDEX('Smelter Reference List'!$A:$A,MATCH($A1958,'Smelter Reference List'!$E:$E,0)))</f>
        <v/>
      </c>
      <c r="C1958" s="297" t="str">
        <f>IF(LEN(A1958)=0,"",INDEX('Smelter Reference List'!$C:$C,MATCH($A1958,'Smelter Reference List'!$E:$E,0)))</f>
        <v/>
      </c>
      <c r="D1958" s="161" t="str">
        <f ca="1">IF(ISERROR($S1958),"",OFFSET('Smelter Reference List'!$C$4,$S1958-4,0)&amp;"")</f>
        <v/>
      </c>
      <c r="E1958" s="161" t="str">
        <f ca="1">IF(ISERROR($S1958),"",OFFSET('Smelter Reference List'!$D$4,$S1958-4,0)&amp;"")</f>
        <v/>
      </c>
      <c r="F1958" s="161" t="str">
        <f ca="1">IF(ISERROR($S1958),"",OFFSET('Smelter Reference List'!$E$4,$S1958-4,0))</f>
        <v/>
      </c>
      <c r="G1958" s="161" t="str">
        <f ca="1">IF(C1958=$U$4,"Enter smelter details", IF(ISERROR($S1958),"",OFFSET('Smelter Reference List'!$F$4,$S1958-4,0)))</f>
        <v/>
      </c>
      <c r="H1958" s="247" t="str">
        <f ca="1">IF(ISERROR($S1958),"",OFFSET('Smelter Reference List'!$G$4,$S1958-4,0))</f>
        <v/>
      </c>
      <c r="I1958" s="248" t="str">
        <f ca="1">IF(ISERROR($S1958),"",OFFSET('Smelter Reference List'!$H$4,$S1958-4,0))</f>
        <v/>
      </c>
      <c r="J1958" s="248" t="str">
        <f ca="1">IF(ISERROR($S1958),"",OFFSET('Smelter Reference List'!$I$4,$S1958-4,0))</f>
        <v/>
      </c>
      <c r="K1958" s="245"/>
      <c r="L1958" s="245"/>
      <c r="M1958" s="245"/>
      <c r="N1958" s="245"/>
      <c r="O1958" s="245"/>
      <c r="P1958" s="245"/>
      <c r="Q1958" s="246"/>
      <c r="R1958" s="233"/>
      <c r="S1958" s="234" t="e">
        <f>IF(C1958="",NA(),MATCH($B1958&amp;$C1958,'Smelter Reference List'!$J:$J,0))</f>
        <v>#N/A</v>
      </c>
      <c r="T1958" s="235"/>
      <c r="U1958" s="235">
        <f t="shared" ca="1" si="62"/>
        <v>0</v>
      </c>
      <c r="V1958" s="235"/>
      <c r="W1958" s="235"/>
      <c r="Y1958" s="228" t="str">
        <f t="shared" si="63"/>
        <v/>
      </c>
    </row>
    <row r="1959" spans="1:25" s="228" customFormat="1" ht="20.25">
      <c r="A1959" s="257"/>
      <c r="B1959" s="232" t="str">
        <f>IF(LEN(A1959)=0,"",INDEX('Smelter Reference List'!$A:$A,MATCH($A1959,'Smelter Reference List'!$E:$E,0)))</f>
        <v/>
      </c>
      <c r="C1959" s="297" t="str">
        <f>IF(LEN(A1959)=0,"",INDEX('Smelter Reference List'!$C:$C,MATCH($A1959,'Smelter Reference List'!$E:$E,0)))</f>
        <v/>
      </c>
      <c r="D1959" s="161" t="str">
        <f ca="1">IF(ISERROR($S1959),"",OFFSET('Smelter Reference List'!$C$4,$S1959-4,0)&amp;"")</f>
        <v/>
      </c>
      <c r="E1959" s="161" t="str">
        <f ca="1">IF(ISERROR($S1959),"",OFFSET('Smelter Reference List'!$D$4,$S1959-4,0)&amp;"")</f>
        <v/>
      </c>
      <c r="F1959" s="161" t="str">
        <f ca="1">IF(ISERROR($S1959),"",OFFSET('Smelter Reference List'!$E$4,$S1959-4,0))</f>
        <v/>
      </c>
      <c r="G1959" s="161" t="str">
        <f ca="1">IF(C1959=$U$4,"Enter smelter details", IF(ISERROR($S1959),"",OFFSET('Smelter Reference List'!$F$4,$S1959-4,0)))</f>
        <v/>
      </c>
      <c r="H1959" s="247" t="str">
        <f ca="1">IF(ISERROR($S1959),"",OFFSET('Smelter Reference List'!$G$4,$S1959-4,0))</f>
        <v/>
      </c>
      <c r="I1959" s="248" t="str">
        <f ca="1">IF(ISERROR($S1959),"",OFFSET('Smelter Reference List'!$H$4,$S1959-4,0))</f>
        <v/>
      </c>
      <c r="J1959" s="248" t="str">
        <f ca="1">IF(ISERROR($S1959),"",OFFSET('Smelter Reference List'!$I$4,$S1959-4,0))</f>
        <v/>
      </c>
      <c r="K1959" s="245"/>
      <c r="L1959" s="245"/>
      <c r="M1959" s="245"/>
      <c r="N1959" s="245"/>
      <c r="O1959" s="245"/>
      <c r="P1959" s="245"/>
      <c r="Q1959" s="246"/>
      <c r="R1959" s="233"/>
      <c r="S1959" s="234" t="e">
        <f>IF(C1959="",NA(),MATCH($B1959&amp;$C1959,'Smelter Reference List'!$J:$J,0))</f>
        <v>#N/A</v>
      </c>
      <c r="T1959" s="235"/>
      <c r="U1959" s="235">
        <f t="shared" ca="1" si="62"/>
        <v>0</v>
      </c>
      <c r="V1959" s="235"/>
      <c r="W1959" s="235"/>
      <c r="Y1959" s="228" t="str">
        <f t="shared" si="63"/>
        <v/>
      </c>
    </row>
    <row r="1960" spans="1:25" s="228" customFormat="1" ht="20.25">
      <c r="A1960" s="257"/>
      <c r="B1960" s="232" t="str">
        <f>IF(LEN(A1960)=0,"",INDEX('Smelter Reference List'!$A:$A,MATCH($A1960,'Smelter Reference List'!$E:$E,0)))</f>
        <v/>
      </c>
      <c r="C1960" s="297" t="str">
        <f>IF(LEN(A1960)=0,"",INDEX('Smelter Reference List'!$C:$C,MATCH($A1960,'Smelter Reference List'!$E:$E,0)))</f>
        <v/>
      </c>
      <c r="D1960" s="161" t="str">
        <f ca="1">IF(ISERROR($S1960),"",OFFSET('Smelter Reference List'!$C$4,$S1960-4,0)&amp;"")</f>
        <v/>
      </c>
      <c r="E1960" s="161" t="str">
        <f ca="1">IF(ISERROR($S1960),"",OFFSET('Smelter Reference List'!$D$4,$S1960-4,0)&amp;"")</f>
        <v/>
      </c>
      <c r="F1960" s="161" t="str">
        <f ca="1">IF(ISERROR($S1960),"",OFFSET('Smelter Reference List'!$E$4,$S1960-4,0))</f>
        <v/>
      </c>
      <c r="G1960" s="161" t="str">
        <f ca="1">IF(C1960=$U$4,"Enter smelter details", IF(ISERROR($S1960),"",OFFSET('Smelter Reference List'!$F$4,$S1960-4,0)))</f>
        <v/>
      </c>
      <c r="H1960" s="247" t="str">
        <f ca="1">IF(ISERROR($S1960),"",OFFSET('Smelter Reference List'!$G$4,$S1960-4,0))</f>
        <v/>
      </c>
      <c r="I1960" s="248" t="str">
        <f ca="1">IF(ISERROR($S1960),"",OFFSET('Smelter Reference List'!$H$4,$S1960-4,0))</f>
        <v/>
      </c>
      <c r="J1960" s="248" t="str">
        <f ca="1">IF(ISERROR($S1960),"",OFFSET('Smelter Reference List'!$I$4,$S1960-4,0))</f>
        <v/>
      </c>
      <c r="K1960" s="245"/>
      <c r="L1960" s="245"/>
      <c r="M1960" s="245"/>
      <c r="N1960" s="245"/>
      <c r="O1960" s="245"/>
      <c r="P1960" s="245"/>
      <c r="Q1960" s="246"/>
      <c r="R1960" s="233"/>
      <c r="S1960" s="234" t="e">
        <f>IF(C1960="",NA(),MATCH($B1960&amp;$C1960,'Smelter Reference List'!$J:$J,0))</f>
        <v>#N/A</v>
      </c>
      <c r="T1960" s="235"/>
      <c r="U1960" s="235">
        <f t="shared" ca="1" si="62"/>
        <v>0</v>
      </c>
      <c r="V1960" s="235"/>
      <c r="W1960" s="235"/>
      <c r="Y1960" s="228" t="str">
        <f t="shared" si="63"/>
        <v/>
      </c>
    </row>
    <row r="1961" spans="1:25" s="228" customFormat="1" ht="20.25">
      <c r="A1961" s="257"/>
      <c r="B1961" s="232" t="str">
        <f>IF(LEN(A1961)=0,"",INDEX('Smelter Reference List'!$A:$A,MATCH($A1961,'Smelter Reference List'!$E:$E,0)))</f>
        <v/>
      </c>
      <c r="C1961" s="297" t="str">
        <f>IF(LEN(A1961)=0,"",INDEX('Smelter Reference List'!$C:$C,MATCH($A1961,'Smelter Reference List'!$E:$E,0)))</f>
        <v/>
      </c>
      <c r="D1961" s="161" t="str">
        <f ca="1">IF(ISERROR($S1961),"",OFFSET('Smelter Reference List'!$C$4,$S1961-4,0)&amp;"")</f>
        <v/>
      </c>
      <c r="E1961" s="161" t="str">
        <f ca="1">IF(ISERROR($S1961),"",OFFSET('Smelter Reference List'!$D$4,$S1961-4,0)&amp;"")</f>
        <v/>
      </c>
      <c r="F1961" s="161" t="str">
        <f ca="1">IF(ISERROR($S1961),"",OFFSET('Smelter Reference List'!$E$4,$S1961-4,0))</f>
        <v/>
      </c>
      <c r="G1961" s="161" t="str">
        <f ca="1">IF(C1961=$U$4,"Enter smelter details", IF(ISERROR($S1961),"",OFFSET('Smelter Reference List'!$F$4,$S1961-4,0)))</f>
        <v/>
      </c>
      <c r="H1961" s="247" t="str">
        <f ca="1">IF(ISERROR($S1961),"",OFFSET('Smelter Reference List'!$G$4,$S1961-4,0))</f>
        <v/>
      </c>
      <c r="I1961" s="248" t="str">
        <f ca="1">IF(ISERROR($S1961),"",OFFSET('Smelter Reference List'!$H$4,$S1961-4,0))</f>
        <v/>
      </c>
      <c r="J1961" s="248" t="str">
        <f ca="1">IF(ISERROR($S1961),"",OFFSET('Smelter Reference List'!$I$4,$S1961-4,0))</f>
        <v/>
      </c>
      <c r="K1961" s="245"/>
      <c r="L1961" s="245"/>
      <c r="M1961" s="245"/>
      <c r="N1961" s="245"/>
      <c r="O1961" s="245"/>
      <c r="P1961" s="245"/>
      <c r="Q1961" s="246"/>
      <c r="R1961" s="233"/>
      <c r="S1961" s="234" t="e">
        <f>IF(C1961="",NA(),MATCH($B1961&amp;$C1961,'Smelter Reference List'!$J:$J,0))</f>
        <v>#N/A</v>
      </c>
      <c r="T1961" s="235"/>
      <c r="U1961" s="235">
        <f t="shared" ca="1" si="62"/>
        <v>0</v>
      </c>
      <c r="V1961" s="235"/>
      <c r="W1961" s="235"/>
      <c r="Y1961" s="228" t="str">
        <f t="shared" si="63"/>
        <v/>
      </c>
    </row>
    <row r="1962" spans="1:25" s="228" customFormat="1" ht="20.25">
      <c r="A1962" s="257"/>
      <c r="B1962" s="232" t="str">
        <f>IF(LEN(A1962)=0,"",INDEX('Smelter Reference List'!$A:$A,MATCH($A1962,'Smelter Reference List'!$E:$E,0)))</f>
        <v/>
      </c>
      <c r="C1962" s="297" t="str">
        <f>IF(LEN(A1962)=0,"",INDEX('Smelter Reference List'!$C:$C,MATCH($A1962,'Smelter Reference List'!$E:$E,0)))</f>
        <v/>
      </c>
      <c r="D1962" s="161" t="str">
        <f ca="1">IF(ISERROR($S1962),"",OFFSET('Smelter Reference List'!$C$4,$S1962-4,0)&amp;"")</f>
        <v/>
      </c>
      <c r="E1962" s="161" t="str">
        <f ca="1">IF(ISERROR($S1962),"",OFFSET('Smelter Reference List'!$D$4,$S1962-4,0)&amp;"")</f>
        <v/>
      </c>
      <c r="F1962" s="161" t="str">
        <f ca="1">IF(ISERROR($S1962),"",OFFSET('Smelter Reference List'!$E$4,$S1962-4,0))</f>
        <v/>
      </c>
      <c r="G1962" s="161" t="str">
        <f ca="1">IF(C1962=$U$4,"Enter smelter details", IF(ISERROR($S1962),"",OFFSET('Smelter Reference List'!$F$4,$S1962-4,0)))</f>
        <v/>
      </c>
      <c r="H1962" s="247" t="str">
        <f ca="1">IF(ISERROR($S1962),"",OFFSET('Smelter Reference List'!$G$4,$S1962-4,0))</f>
        <v/>
      </c>
      <c r="I1962" s="248" t="str">
        <f ca="1">IF(ISERROR($S1962),"",OFFSET('Smelter Reference List'!$H$4,$S1962-4,0))</f>
        <v/>
      </c>
      <c r="J1962" s="248" t="str">
        <f ca="1">IF(ISERROR($S1962),"",OFFSET('Smelter Reference List'!$I$4,$S1962-4,0))</f>
        <v/>
      </c>
      <c r="K1962" s="245"/>
      <c r="L1962" s="245"/>
      <c r="M1962" s="245"/>
      <c r="N1962" s="245"/>
      <c r="O1962" s="245"/>
      <c r="P1962" s="245"/>
      <c r="Q1962" s="246"/>
      <c r="R1962" s="233"/>
      <c r="S1962" s="234" t="e">
        <f>IF(C1962="",NA(),MATCH($B1962&amp;$C1962,'Smelter Reference List'!$J:$J,0))</f>
        <v>#N/A</v>
      </c>
      <c r="T1962" s="235"/>
      <c r="U1962" s="235">
        <f t="shared" ca="1" si="62"/>
        <v>0</v>
      </c>
      <c r="V1962" s="235"/>
      <c r="W1962" s="235"/>
      <c r="Y1962" s="228" t="str">
        <f t="shared" si="63"/>
        <v/>
      </c>
    </row>
    <row r="1963" spans="1:25" s="228" customFormat="1" ht="20.25">
      <c r="A1963" s="257"/>
      <c r="B1963" s="232" t="str">
        <f>IF(LEN(A1963)=0,"",INDEX('Smelter Reference List'!$A:$A,MATCH($A1963,'Smelter Reference List'!$E:$E,0)))</f>
        <v/>
      </c>
      <c r="C1963" s="297" t="str">
        <f>IF(LEN(A1963)=0,"",INDEX('Smelter Reference List'!$C:$C,MATCH($A1963,'Smelter Reference List'!$E:$E,0)))</f>
        <v/>
      </c>
      <c r="D1963" s="161" t="str">
        <f ca="1">IF(ISERROR($S1963),"",OFFSET('Smelter Reference List'!$C$4,$S1963-4,0)&amp;"")</f>
        <v/>
      </c>
      <c r="E1963" s="161" t="str">
        <f ca="1">IF(ISERROR($S1963),"",OFFSET('Smelter Reference List'!$D$4,$S1963-4,0)&amp;"")</f>
        <v/>
      </c>
      <c r="F1963" s="161" t="str">
        <f ca="1">IF(ISERROR($S1963),"",OFFSET('Smelter Reference List'!$E$4,$S1963-4,0))</f>
        <v/>
      </c>
      <c r="G1963" s="161" t="str">
        <f ca="1">IF(C1963=$U$4,"Enter smelter details", IF(ISERROR($S1963),"",OFFSET('Smelter Reference List'!$F$4,$S1963-4,0)))</f>
        <v/>
      </c>
      <c r="H1963" s="247" t="str">
        <f ca="1">IF(ISERROR($S1963),"",OFFSET('Smelter Reference List'!$G$4,$S1963-4,0))</f>
        <v/>
      </c>
      <c r="I1963" s="248" t="str">
        <f ca="1">IF(ISERROR($S1963),"",OFFSET('Smelter Reference List'!$H$4,$S1963-4,0))</f>
        <v/>
      </c>
      <c r="J1963" s="248" t="str">
        <f ca="1">IF(ISERROR($S1963),"",OFFSET('Smelter Reference List'!$I$4,$S1963-4,0))</f>
        <v/>
      </c>
      <c r="K1963" s="245"/>
      <c r="L1963" s="245"/>
      <c r="M1963" s="245"/>
      <c r="N1963" s="245"/>
      <c r="O1963" s="245"/>
      <c r="P1963" s="245"/>
      <c r="Q1963" s="246"/>
      <c r="R1963" s="233"/>
      <c r="S1963" s="234" t="e">
        <f>IF(C1963="",NA(),MATCH($B1963&amp;$C1963,'Smelter Reference List'!$J:$J,0))</f>
        <v>#N/A</v>
      </c>
      <c r="T1963" s="235"/>
      <c r="U1963" s="235">
        <f t="shared" ca="1" si="62"/>
        <v>0</v>
      </c>
      <c r="V1963" s="235"/>
      <c r="W1963" s="235"/>
      <c r="Y1963" s="228" t="str">
        <f t="shared" si="63"/>
        <v/>
      </c>
    </row>
    <row r="1964" spans="1:25" s="228" customFormat="1" ht="20.25">
      <c r="A1964" s="257"/>
      <c r="B1964" s="232" t="str">
        <f>IF(LEN(A1964)=0,"",INDEX('Smelter Reference List'!$A:$A,MATCH($A1964,'Smelter Reference List'!$E:$E,0)))</f>
        <v/>
      </c>
      <c r="C1964" s="297" t="str">
        <f>IF(LEN(A1964)=0,"",INDEX('Smelter Reference List'!$C:$C,MATCH($A1964,'Smelter Reference List'!$E:$E,0)))</f>
        <v/>
      </c>
      <c r="D1964" s="161" t="str">
        <f ca="1">IF(ISERROR($S1964),"",OFFSET('Smelter Reference List'!$C$4,$S1964-4,0)&amp;"")</f>
        <v/>
      </c>
      <c r="E1964" s="161" t="str">
        <f ca="1">IF(ISERROR($S1964),"",OFFSET('Smelter Reference List'!$D$4,$S1964-4,0)&amp;"")</f>
        <v/>
      </c>
      <c r="F1964" s="161" t="str">
        <f ca="1">IF(ISERROR($S1964),"",OFFSET('Smelter Reference List'!$E$4,$S1964-4,0))</f>
        <v/>
      </c>
      <c r="G1964" s="161" t="str">
        <f ca="1">IF(C1964=$U$4,"Enter smelter details", IF(ISERROR($S1964),"",OFFSET('Smelter Reference List'!$F$4,$S1964-4,0)))</f>
        <v/>
      </c>
      <c r="H1964" s="247" t="str">
        <f ca="1">IF(ISERROR($S1964),"",OFFSET('Smelter Reference List'!$G$4,$S1964-4,0))</f>
        <v/>
      </c>
      <c r="I1964" s="248" t="str">
        <f ca="1">IF(ISERROR($S1964),"",OFFSET('Smelter Reference List'!$H$4,$S1964-4,0))</f>
        <v/>
      </c>
      <c r="J1964" s="248" t="str">
        <f ca="1">IF(ISERROR($S1964),"",OFFSET('Smelter Reference List'!$I$4,$S1964-4,0))</f>
        <v/>
      </c>
      <c r="K1964" s="245"/>
      <c r="L1964" s="245"/>
      <c r="M1964" s="245"/>
      <c r="N1964" s="245"/>
      <c r="O1964" s="245"/>
      <c r="P1964" s="245"/>
      <c r="Q1964" s="246"/>
      <c r="R1964" s="233"/>
      <c r="S1964" s="234" t="e">
        <f>IF(C1964="",NA(),MATCH($B1964&amp;$C1964,'Smelter Reference List'!$J:$J,0))</f>
        <v>#N/A</v>
      </c>
      <c r="T1964" s="235"/>
      <c r="U1964" s="235">
        <f t="shared" ca="1" si="62"/>
        <v>0</v>
      </c>
      <c r="V1964" s="235"/>
      <c r="W1964" s="235"/>
      <c r="Y1964" s="228" t="str">
        <f t="shared" si="63"/>
        <v/>
      </c>
    </row>
    <row r="1965" spans="1:25" s="228" customFormat="1" ht="20.25">
      <c r="A1965" s="257"/>
      <c r="B1965" s="232" t="str">
        <f>IF(LEN(A1965)=0,"",INDEX('Smelter Reference List'!$A:$A,MATCH($A1965,'Smelter Reference List'!$E:$E,0)))</f>
        <v/>
      </c>
      <c r="C1965" s="297" t="str">
        <f>IF(LEN(A1965)=0,"",INDEX('Smelter Reference List'!$C:$C,MATCH($A1965,'Smelter Reference List'!$E:$E,0)))</f>
        <v/>
      </c>
      <c r="D1965" s="161" t="str">
        <f ca="1">IF(ISERROR($S1965),"",OFFSET('Smelter Reference List'!$C$4,$S1965-4,0)&amp;"")</f>
        <v/>
      </c>
      <c r="E1965" s="161" t="str">
        <f ca="1">IF(ISERROR($S1965),"",OFFSET('Smelter Reference List'!$D$4,$S1965-4,0)&amp;"")</f>
        <v/>
      </c>
      <c r="F1965" s="161" t="str">
        <f ca="1">IF(ISERROR($S1965),"",OFFSET('Smelter Reference List'!$E$4,$S1965-4,0))</f>
        <v/>
      </c>
      <c r="G1965" s="161" t="str">
        <f ca="1">IF(C1965=$U$4,"Enter smelter details", IF(ISERROR($S1965),"",OFFSET('Smelter Reference List'!$F$4,$S1965-4,0)))</f>
        <v/>
      </c>
      <c r="H1965" s="247" t="str">
        <f ca="1">IF(ISERROR($S1965),"",OFFSET('Smelter Reference List'!$G$4,$S1965-4,0))</f>
        <v/>
      </c>
      <c r="I1965" s="248" t="str">
        <f ca="1">IF(ISERROR($S1965),"",OFFSET('Smelter Reference List'!$H$4,$S1965-4,0))</f>
        <v/>
      </c>
      <c r="J1965" s="248" t="str">
        <f ca="1">IF(ISERROR($S1965),"",OFFSET('Smelter Reference List'!$I$4,$S1965-4,0))</f>
        <v/>
      </c>
      <c r="K1965" s="245"/>
      <c r="L1965" s="245"/>
      <c r="M1965" s="245"/>
      <c r="N1965" s="245"/>
      <c r="O1965" s="245"/>
      <c r="P1965" s="245"/>
      <c r="Q1965" s="246"/>
      <c r="R1965" s="233"/>
      <c r="S1965" s="234" t="e">
        <f>IF(C1965="",NA(),MATCH($B1965&amp;$C1965,'Smelter Reference List'!$J:$J,0))</f>
        <v>#N/A</v>
      </c>
      <c r="T1965" s="235"/>
      <c r="U1965" s="235">
        <f t="shared" ca="1" si="62"/>
        <v>0</v>
      </c>
      <c r="V1965" s="235"/>
      <c r="W1965" s="235"/>
      <c r="Y1965" s="228" t="str">
        <f t="shared" si="63"/>
        <v/>
      </c>
    </row>
    <row r="1966" spans="1:25" s="228" customFormat="1" ht="20.25">
      <c r="A1966" s="257"/>
      <c r="B1966" s="232" t="str">
        <f>IF(LEN(A1966)=0,"",INDEX('Smelter Reference List'!$A:$A,MATCH($A1966,'Smelter Reference List'!$E:$E,0)))</f>
        <v/>
      </c>
      <c r="C1966" s="297" t="str">
        <f>IF(LEN(A1966)=0,"",INDEX('Smelter Reference List'!$C:$C,MATCH($A1966,'Smelter Reference List'!$E:$E,0)))</f>
        <v/>
      </c>
      <c r="D1966" s="161" t="str">
        <f ca="1">IF(ISERROR($S1966),"",OFFSET('Smelter Reference List'!$C$4,$S1966-4,0)&amp;"")</f>
        <v/>
      </c>
      <c r="E1966" s="161" t="str">
        <f ca="1">IF(ISERROR($S1966),"",OFFSET('Smelter Reference List'!$D$4,$S1966-4,0)&amp;"")</f>
        <v/>
      </c>
      <c r="F1966" s="161" t="str">
        <f ca="1">IF(ISERROR($S1966),"",OFFSET('Smelter Reference List'!$E$4,$S1966-4,0))</f>
        <v/>
      </c>
      <c r="G1966" s="161" t="str">
        <f ca="1">IF(C1966=$U$4,"Enter smelter details", IF(ISERROR($S1966),"",OFFSET('Smelter Reference List'!$F$4,$S1966-4,0)))</f>
        <v/>
      </c>
      <c r="H1966" s="247" t="str">
        <f ca="1">IF(ISERROR($S1966),"",OFFSET('Smelter Reference List'!$G$4,$S1966-4,0))</f>
        <v/>
      </c>
      <c r="I1966" s="248" t="str">
        <f ca="1">IF(ISERROR($S1966),"",OFFSET('Smelter Reference List'!$H$4,$S1966-4,0))</f>
        <v/>
      </c>
      <c r="J1966" s="248" t="str">
        <f ca="1">IF(ISERROR($S1966),"",OFFSET('Smelter Reference List'!$I$4,$S1966-4,0))</f>
        <v/>
      </c>
      <c r="K1966" s="245"/>
      <c r="L1966" s="245"/>
      <c r="M1966" s="245"/>
      <c r="N1966" s="245"/>
      <c r="O1966" s="245"/>
      <c r="P1966" s="245"/>
      <c r="Q1966" s="246"/>
      <c r="R1966" s="233"/>
      <c r="S1966" s="234" t="e">
        <f>IF(C1966="",NA(),MATCH($B1966&amp;$C1966,'Smelter Reference List'!$J:$J,0))</f>
        <v>#N/A</v>
      </c>
      <c r="T1966" s="235"/>
      <c r="U1966" s="235">
        <f t="shared" ca="1" si="62"/>
        <v>0</v>
      </c>
      <c r="V1966" s="235"/>
      <c r="W1966" s="235"/>
      <c r="Y1966" s="228" t="str">
        <f t="shared" si="63"/>
        <v/>
      </c>
    </row>
    <row r="1967" spans="1:25" s="228" customFormat="1" ht="20.25">
      <c r="A1967" s="257"/>
      <c r="B1967" s="232" t="str">
        <f>IF(LEN(A1967)=0,"",INDEX('Smelter Reference List'!$A:$A,MATCH($A1967,'Smelter Reference List'!$E:$E,0)))</f>
        <v/>
      </c>
      <c r="C1967" s="297" t="str">
        <f>IF(LEN(A1967)=0,"",INDEX('Smelter Reference List'!$C:$C,MATCH($A1967,'Smelter Reference List'!$E:$E,0)))</f>
        <v/>
      </c>
      <c r="D1967" s="161" t="str">
        <f ca="1">IF(ISERROR($S1967),"",OFFSET('Smelter Reference List'!$C$4,$S1967-4,0)&amp;"")</f>
        <v/>
      </c>
      <c r="E1967" s="161" t="str">
        <f ca="1">IF(ISERROR($S1967),"",OFFSET('Smelter Reference List'!$D$4,$S1967-4,0)&amp;"")</f>
        <v/>
      </c>
      <c r="F1967" s="161" t="str">
        <f ca="1">IF(ISERROR($S1967),"",OFFSET('Smelter Reference List'!$E$4,$S1967-4,0))</f>
        <v/>
      </c>
      <c r="G1967" s="161" t="str">
        <f ca="1">IF(C1967=$U$4,"Enter smelter details", IF(ISERROR($S1967),"",OFFSET('Smelter Reference List'!$F$4,$S1967-4,0)))</f>
        <v/>
      </c>
      <c r="H1967" s="247" t="str">
        <f ca="1">IF(ISERROR($S1967),"",OFFSET('Smelter Reference List'!$G$4,$S1967-4,0))</f>
        <v/>
      </c>
      <c r="I1967" s="248" t="str">
        <f ca="1">IF(ISERROR($S1967),"",OFFSET('Smelter Reference List'!$H$4,$S1967-4,0))</f>
        <v/>
      </c>
      <c r="J1967" s="248" t="str">
        <f ca="1">IF(ISERROR($S1967),"",OFFSET('Smelter Reference List'!$I$4,$S1967-4,0))</f>
        <v/>
      </c>
      <c r="K1967" s="245"/>
      <c r="L1967" s="245"/>
      <c r="M1967" s="245"/>
      <c r="N1967" s="245"/>
      <c r="O1967" s="245"/>
      <c r="P1967" s="245"/>
      <c r="Q1967" s="246"/>
      <c r="R1967" s="233"/>
      <c r="S1967" s="234" t="e">
        <f>IF(C1967="",NA(),MATCH($B1967&amp;$C1967,'Smelter Reference List'!$J:$J,0))</f>
        <v>#N/A</v>
      </c>
      <c r="T1967" s="235"/>
      <c r="U1967" s="235">
        <f t="shared" ca="1" si="62"/>
        <v>0</v>
      </c>
      <c r="V1967" s="235"/>
      <c r="W1967" s="235"/>
      <c r="Y1967" s="228" t="str">
        <f t="shared" si="63"/>
        <v/>
      </c>
    </row>
    <row r="1968" spans="1:25" s="228" customFormat="1" ht="20.25">
      <c r="A1968" s="257"/>
      <c r="B1968" s="232" t="str">
        <f>IF(LEN(A1968)=0,"",INDEX('Smelter Reference List'!$A:$A,MATCH($A1968,'Smelter Reference List'!$E:$E,0)))</f>
        <v/>
      </c>
      <c r="C1968" s="297" t="str">
        <f>IF(LEN(A1968)=0,"",INDEX('Smelter Reference List'!$C:$C,MATCH($A1968,'Smelter Reference List'!$E:$E,0)))</f>
        <v/>
      </c>
      <c r="D1968" s="161" t="str">
        <f ca="1">IF(ISERROR($S1968),"",OFFSET('Smelter Reference List'!$C$4,$S1968-4,0)&amp;"")</f>
        <v/>
      </c>
      <c r="E1968" s="161" t="str">
        <f ca="1">IF(ISERROR($S1968),"",OFFSET('Smelter Reference List'!$D$4,$S1968-4,0)&amp;"")</f>
        <v/>
      </c>
      <c r="F1968" s="161" t="str">
        <f ca="1">IF(ISERROR($S1968),"",OFFSET('Smelter Reference List'!$E$4,$S1968-4,0))</f>
        <v/>
      </c>
      <c r="G1968" s="161" t="str">
        <f ca="1">IF(C1968=$U$4,"Enter smelter details", IF(ISERROR($S1968),"",OFFSET('Smelter Reference List'!$F$4,$S1968-4,0)))</f>
        <v/>
      </c>
      <c r="H1968" s="247" t="str">
        <f ca="1">IF(ISERROR($S1968),"",OFFSET('Smelter Reference List'!$G$4,$S1968-4,0))</f>
        <v/>
      </c>
      <c r="I1968" s="248" t="str">
        <f ca="1">IF(ISERROR($S1968),"",OFFSET('Smelter Reference List'!$H$4,$S1968-4,0))</f>
        <v/>
      </c>
      <c r="J1968" s="248" t="str">
        <f ca="1">IF(ISERROR($S1968),"",OFFSET('Smelter Reference List'!$I$4,$S1968-4,0))</f>
        <v/>
      </c>
      <c r="K1968" s="245"/>
      <c r="L1968" s="245"/>
      <c r="M1968" s="245"/>
      <c r="N1968" s="245"/>
      <c r="O1968" s="245"/>
      <c r="P1968" s="245"/>
      <c r="Q1968" s="246"/>
      <c r="R1968" s="233"/>
      <c r="S1968" s="234" t="e">
        <f>IF(C1968="",NA(),MATCH($B1968&amp;$C1968,'Smelter Reference List'!$J:$J,0))</f>
        <v>#N/A</v>
      </c>
      <c r="T1968" s="235"/>
      <c r="U1968" s="235">
        <f t="shared" ca="1" si="62"/>
        <v>0</v>
      </c>
      <c r="V1968" s="235"/>
      <c r="W1968" s="235"/>
      <c r="Y1968" s="228" t="str">
        <f t="shared" si="63"/>
        <v/>
      </c>
    </row>
    <row r="1969" spans="1:25" s="228" customFormat="1" ht="20.25">
      <c r="A1969" s="257"/>
      <c r="B1969" s="232" t="str">
        <f>IF(LEN(A1969)=0,"",INDEX('Smelter Reference List'!$A:$A,MATCH($A1969,'Smelter Reference List'!$E:$E,0)))</f>
        <v/>
      </c>
      <c r="C1969" s="297" t="str">
        <f>IF(LEN(A1969)=0,"",INDEX('Smelter Reference List'!$C:$C,MATCH($A1969,'Smelter Reference List'!$E:$E,0)))</f>
        <v/>
      </c>
      <c r="D1969" s="161" t="str">
        <f ca="1">IF(ISERROR($S1969),"",OFFSET('Smelter Reference List'!$C$4,$S1969-4,0)&amp;"")</f>
        <v/>
      </c>
      <c r="E1969" s="161" t="str">
        <f ca="1">IF(ISERROR($S1969),"",OFFSET('Smelter Reference List'!$D$4,$S1969-4,0)&amp;"")</f>
        <v/>
      </c>
      <c r="F1969" s="161" t="str">
        <f ca="1">IF(ISERROR($S1969),"",OFFSET('Smelter Reference List'!$E$4,$S1969-4,0))</f>
        <v/>
      </c>
      <c r="G1969" s="161" t="str">
        <f ca="1">IF(C1969=$U$4,"Enter smelter details", IF(ISERROR($S1969),"",OFFSET('Smelter Reference List'!$F$4,$S1969-4,0)))</f>
        <v/>
      </c>
      <c r="H1969" s="247" t="str">
        <f ca="1">IF(ISERROR($S1969),"",OFFSET('Smelter Reference List'!$G$4,$S1969-4,0))</f>
        <v/>
      </c>
      <c r="I1969" s="248" t="str">
        <f ca="1">IF(ISERROR($S1969),"",OFFSET('Smelter Reference List'!$H$4,$S1969-4,0))</f>
        <v/>
      </c>
      <c r="J1969" s="248" t="str">
        <f ca="1">IF(ISERROR($S1969),"",OFFSET('Smelter Reference List'!$I$4,$S1969-4,0))</f>
        <v/>
      </c>
      <c r="K1969" s="245"/>
      <c r="L1969" s="245"/>
      <c r="M1969" s="245"/>
      <c r="N1969" s="245"/>
      <c r="O1969" s="245"/>
      <c r="P1969" s="245"/>
      <c r="Q1969" s="246"/>
      <c r="R1969" s="233"/>
      <c r="S1969" s="234" t="e">
        <f>IF(C1969="",NA(),MATCH($B1969&amp;$C1969,'Smelter Reference List'!$J:$J,0))</f>
        <v>#N/A</v>
      </c>
      <c r="T1969" s="235"/>
      <c r="U1969" s="235">
        <f t="shared" ca="1" si="62"/>
        <v>0</v>
      </c>
      <c r="V1969" s="235"/>
      <c r="W1969" s="235"/>
      <c r="Y1969" s="228" t="str">
        <f t="shared" si="63"/>
        <v/>
      </c>
    </row>
    <row r="1970" spans="1:25" s="228" customFormat="1" ht="20.25">
      <c r="A1970" s="257"/>
      <c r="B1970" s="232" t="str">
        <f>IF(LEN(A1970)=0,"",INDEX('Smelter Reference List'!$A:$A,MATCH($A1970,'Smelter Reference List'!$E:$E,0)))</f>
        <v/>
      </c>
      <c r="C1970" s="297" t="str">
        <f>IF(LEN(A1970)=0,"",INDEX('Smelter Reference List'!$C:$C,MATCH($A1970,'Smelter Reference List'!$E:$E,0)))</f>
        <v/>
      </c>
      <c r="D1970" s="161" t="str">
        <f ca="1">IF(ISERROR($S1970),"",OFFSET('Smelter Reference List'!$C$4,$S1970-4,0)&amp;"")</f>
        <v/>
      </c>
      <c r="E1970" s="161" t="str">
        <f ca="1">IF(ISERROR($S1970),"",OFFSET('Smelter Reference List'!$D$4,$S1970-4,0)&amp;"")</f>
        <v/>
      </c>
      <c r="F1970" s="161" t="str">
        <f ca="1">IF(ISERROR($S1970),"",OFFSET('Smelter Reference List'!$E$4,$S1970-4,0))</f>
        <v/>
      </c>
      <c r="G1970" s="161" t="str">
        <f ca="1">IF(C1970=$U$4,"Enter smelter details", IF(ISERROR($S1970),"",OFFSET('Smelter Reference List'!$F$4,$S1970-4,0)))</f>
        <v/>
      </c>
      <c r="H1970" s="247" t="str">
        <f ca="1">IF(ISERROR($S1970),"",OFFSET('Smelter Reference List'!$G$4,$S1970-4,0))</f>
        <v/>
      </c>
      <c r="I1970" s="248" t="str">
        <f ca="1">IF(ISERROR($S1970),"",OFFSET('Smelter Reference List'!$H$4,$S1970-4,0))</f>
        <v/>
      </c>
      <c r="J1970" s="248" t="str">
        <f ca="1">IF(ISERROR($S1970),"",OFFSET('Smelter Reference List'!$I$4,$S1970-4,0))</f>
        <v/>
      </c>
      <c r="K1970" s="245"/>
      <c r="L1970" s="245"/>
      <c r="M1970" s="245"/>
      <c r="N1970" s="245"/>
      <c r="O1970" s="245"/>
      <c r="P1970" s="245"/>
      <c r="Q1970" s="246"/>
      <c r="R1970" s="233"/>
      <c r="S1970" s="234" t="e">
        <f>IF(C1970="",NA(),MATCH($B1970&amp;$C1970,'Smelter Reference List'!$J:$J,0))</f>
        <v>#N/A</v>
      </c>
      <c r="T1970" s="235"/>
      <c r="U1970" s="235">
        <f t="shared" ca="1" si="62"/>
        <v>0</v>
      </c>
      <c r="V1970" s="235"/>
      <c r="W1970" s="235"/>
      <c r="Y1970" s="228" t="str">
        <f t="shared" si="63"/>
        <v/>
      </c>
    </row>
    <row r="1971" spans="1:25" s="228" customFormat="1" ht="20.25">
      <c r="A1971" s="257"/>
      <c r="B1971" s="232" t="str">
        <f>IF(LEN(A1971)=0,"",INDEX('Smelter Reference List'!$A:$A,MATCH($A1971,'Smelter Reference List'!$E:$E,0)))</f>
        <v/>
      </c>
      <c r="C1971" s="297" t="str">
        <f>IF(LEN(A1971)=0,"",INDEX('Smelter Reference List'!$C:$C,MATCH($A1971,'Smelter Reference List'!$E:$E,0)))</f>
        <v/>
      </c>
      <c r="D1971" s="161" t="str">
        <f ca="1">IF(ISERROR($S1971),"",OFFSET('Smelter Reference List'!$C$4,$S1971-4,0)&amp;"")</f>
        <v/>
      </c>
      <c r="E1971" s="161" t="str">
        <f ca="1">IF(ISERROR($S1971),"",OFFSET('Smelter Reference List'!$D$4,$S1971-4,0)&amp;"")</f>
        <v/>
      </c>
      <c r="F1971" s="161" t="str">
        <f ca="1">IF(ISERROR($S1971),"",OFFSET('Smelter Reference List'!$E$4,$S1971-4,0))</f>
        <v/>
      </c>
      <c r="G1971" s="161" t="str">
        <f ca="1">IF(C1971=$U$4,"Enter smelter details", IF(ISERROR($S1971),"",OFFSET('Smelter Reference List'!$F$4,$S1971-4,0)))</f>
        <v/>
      </c>
      <c r="H1971" s="247" t="str">
        <f ca="1">IF(ISERROR($S1971),"",OFFSET('Smelter Reference List'!$G$4,$S1971-4,0))</f>
        <v/>
      </c>
      <c r="I1971" s="248" t="str">
        <f ca="1">IF(ISERROR($S1971),"",OFFSET('Smelter Reference List'!$H$4,$S1971-4,0))</f>
        <v/>
      </c>
      <c r="J1971" s="248" t="str">
        <f ca="1">IF(ISERROR($S1971),"",OFFSET('Smelter Reference List'!$I$4,$S1971-4,0))</f>
        <v/>
      </c>
      <c r="K1971" s="245"/>
      <c r="L1971" s="245"/>
      <c r="M1971" s="245"/>
      <c r="N1971" s="245"/>
      <c r="O1971" s="245"/>
      <c r="P1971" s="245"/>
      <c r="Q1971" s="246"/>
      <c r="R1971" s="233"/>
      <c r="S1971" s="234" t="e">
        <f>IF(C1971="",NA(),MATCH($B1971&amp;$C1971,'Smelter Reference List'!$J:$J,0))</f>
        <v>#N/A</v>
      </c>
      <c r="T1971" s="235"/>
      <c r="U1971" s="235">
        <f t="shared" ca="1" si="62"/>
        <v>0</v>
      </c>
      <c r="V1971" s="235"/>
      <c r="W1971" s="235"/>
      <c r="Y1971" s="228" t="str">
        <f t="shared" si="63"/>
        <v/>
      </c>
    </row>
    <row r="1972" spans="1:25" s="228" customFormat="1" ht="20.25">
      <c r="A1972" s="257"/>
      <c r="B1972" s="232" t="str">
        <f>IF(LEN(A1972)=0,"",INDEX('Smelter Reference List'!$A:$A,MATCH($A1972,'Smelter Reference List'!$E:$E,0)))</f>
        <v/>
      </c>
      <c r="C1972" s="297" t="str">
        <f>IF(LEN(A1972)=0,"",INDEX('Smelter Reference List'!$C:$C,MATCH($A1972,'Smelter Reference List'!$E:$E,0)))</f>
        <v/>
      </c>
      <c r="D1972" s="161" t="str">
        <f ca="1">IF(ISERROR($S1972),"",OFFSET('Smelter Reference List'!$C$4,$S1972-4,0)&amp;"")</f>
        <v/>
      </c>
      <c r="E1972" s="161" t="str">
        <f ca="1">IF(ISERROR($S1972),"",OFFSET('Smelter Reference List'!$D$4,$S1972-4,0)&amp;"")</f>
        <v/>
      </c>
      <c r="F1972" s="161" t="str">
        <f ca="1">IF(ISERROR($S1972),"",OFFSET('Smelter Reference List'!$E$4,$S1972-4,0))</f>
        <v/>
      </c>
      <c r="G1972" s="161" t="str">
        <f ca="1">IF(C1972=$U$4,"Enter smelter details", IF(ISERROR($S1972),"",OFFSET('Smelter Reference List'!$F$4,$S1972-4,0)))</f>
        <v/>
      </c>
      <c r="H1972" s="247" t="str">
        <f ca="1">IF(ISERROR($S1972),"",OFFSET('Smelter Reference List'!$G$4,$S1972-4,0))</f>
        <v/>
      </c>
      <c r="I1972" s="248" t="str">
        <f ca="1">IF(ISERROR($S1972),"",OFFSET('Smelter Reference List'!$H$4,$S1972-4,0))</f>
        <v/>
      </c>
      <c r="J1972" s="248" t="str">
        <f ca="1">IF(ISERROR($S1972),"",OFFSET('Smelter Reference List'!$I$4,$S1972-4,0))</f>
        <v/>
      </c>
      <c r="K1972" s="245"/>
      <c r="L1972" s="245"/>
      <c r="M1972" s="245"/>
      <c r="N1972" s="245"/>
      <c r="O1972" s="245"/>
      <c r="P1972" s="245"/>
      <c r="Q1972" s="246"/>
      <c r="R1972" s="233"/>
      <c r="S1972" s="234" t="e">
        <f>IF(C1972="",NA(),MATCH($B1972&amp;$C1972,'Smelter Reference List'!$J:$J,0))</f>
        <v>#N/A</v>
      </c>
      <c r="T1972" s="235"/>
      <c r="U1972" s="235">
        <f t="shared" ca="1" si="62"/>
        <v>0</v>
      </c>
      <c r="V1972" s="235"/>
      <c r="W1972" s="235"/>
      <c r="Y1972" s="228" t="str">
        <f t="shared" si="63"/>
        <v/>
      </c>
    </row>
    <row r="1973" spans="1:25" s="228" customFormat="1" ht="20.25">
      <c r="A1973" s="257"/>
      <c r="B1973" s="232" t="str">
        <f>IF(LEN(A1973)=0,"",INDEX('Smelter Reference List'!$A:$A,MATCH($A1973,'Smelter Reference List'!$E:$E,0)))</f>
        <v/>
      </c>
      <c r="C1973" s="297" t="str">
        <f>IF(LEN(A1973)=0,"",INDEX('Smelter Reference List'!$C:$C,MATCH($A1973,'Smelter Reference List'!$E:$E,0)))</f>
        <v/>
      </c>
      <c r="D1973" s="161" t="str">
        <f ca="1">IF(ISERROR($S1973),"",OFFSET('Smelter Reference List'!$C$4,$S1973-4,0)&amp;"")</f>
        <v/>
      </c>
      <c r="E1973" s="161" t="str">
        <f ca="1">IF(ISERROR($S1973),"",OFFSET('Smelter Reference List'!$D$4,$S1973-4,0)&amp;"")</f>
        <v/>
      </c>
      <c r="F1973" s="161" t="str">
        <f ca="1">IF(ISERROR($S1973),"",OFFSET('Smelter Reference List'!$E$4,$S1973-4,0))</f>
        <v/>
      </c>
      <c r="G1973" s="161" t="str">
        <f ca="1">IF(C1973=$U$4,"Enter smelter details", IF(ISERROR($S1973),"",OFFSET('Smelter Reference List'!$F$4,$S1973-4,0)))</f>
        <v/>
      </c>
      <c r="H1973" s="247" t="str">
        <f ca="1">IF(ISERROR($S1973),"",OFFSET('Smelter Reference List'!$G$4,$S1973-4,0))</f>
        <v/>
      </c>
      <c r="I1973" s="248" t="str">
        <f ca="1">IF(ISERROR($S1973),"",OFFSET('Smelter Reference List'!$H$4,$S1973-4,0))</f>
        <v/>
      </c>
      <c r="J1973" s="248" t="str">
        <f ca="1">IF(ISERROR($S1973),"",OFFSET('Smelter Reference List'!$I$4,$S1973-4,0))</f>
        <v/>
      </c>
      <c r="K1973" s="245"/>
      <c r="L1973" s="245"/>
      <c r="M1973" s="245"/>
      <c r="N1973" s="245"/>
      <c r="O1973" s="245"/>
      <c r="P1973" s="245"/>
      <c r="Q1973" s="246"/>
      <c r="R1973" s="233"/>
      <c r="S1973" s="234" t="e">
        <f>IF(C1973="",NA(),MATCH($B1973&amp;$C1973,'Smelter Reference List'!$J:$J,0))</f>
        <v>#N/A</v>
      </c>
      <c r="T1973" s="235"/>
      <c r="U1973" s="235">
        <f t="shared" ca="1" si="62"/>
        <v>0</v>
      </c>
      <c r="V1973" s="235"/>
      <c r="W1973" s="235"/>
      <c r="Y1973" s="228" t="str">
        <f t="shared" si="63"/>
        <v/>
      </c>
    </row>
    <row r="1974" spans="1:25" s="228" customFormat="1" ht="20.25">
      <c r="A1974" s="257"/>
      <c r="B1974" s="232" t="str">
        <f>IF(LEN(A1974)=0,"",INDEX('Smelter Reference List'!$A:$A,MATCH($A1974,'Smelter Reference List'!$E:$E,0)))</f>
        <v/>
      </c>
      <c r="C1974" s="297" t="str">
        <f>IF(LEN(A1974)=0,"",INDEX('Smelter Reference List'!$C:$C,MATCH($A1974,'Smelter Reference List'!$E:$E,0)))</f>
        <v/>
      </c>
      <c r="D1974" s="161" t="str">
        <f ca="1">IF(ISERROR($S1974),"",OFFSET('Smelter Reference List'!$C$4,$S1974-4,0)&amp;"")</f>
        <v/>
      </c>
      <c r="E1974" s="161" t="str">
        <f ca="1">IF(ISERROR($S1974),"",OFFSET('Smelter Reference List'!$D$4,$S1974-4,0)&amp;"")</f>
        <v/>
      </c>
      <c r="F1974" s="161" t="str">
        <f ca="1">IF(ISERROR($S1974),"",OFFSET('Smelter Reference List'!$E$4,$S1974-4,0))</f>
        <v/>
      </c>
      <c r="G1974" s="161" t="str">
        <f ca="1">IF(C1974=$U$4,"Enter smelter details", IF(ISERROR($S1974),"",OFFSET('Smelter Reference List'!$F$4,$S1974-4,0)))</f>
        <v/>
      </c>
      <c r="H1974" s="247" t="str">
        <f ca="1">IF(ISERROR($S1974),"",OFFSET('Smelter Reference List'!$G$4,$S1974-4,0))</f>
        <v/>
      </c>
      <c r="I1974" s="248" t="str">
        <f ca="1">IF(ISERROR($S1974),"",OFFSET('Smelter Reference List'!$H$4,$S1974-4,0))</f>
        <v/>
      </c>
      <c r="J1974" s="248" t="str">
        <f ca="1">IF(ISERROR($S1974),"",OFFSET('Smelter Reference List'!$I$4,$S1974-4,0))</f>
        <v/>
      </c>
      <c r="K1974" s="245"/>
      <c r="L1974" s="245"/>
      <c r="M1974" s="245"/>
      <c r="N1974" s="245"/>
      <c r="O1974" s="245"/>
      <c r="P1974" s="245"/>
      <c r="Q1974" s="246"/>
      <c r="R1974" s="233"/>
      <c r="S1974" s="234" t="e">
        <f>IF(C1974="",NA(),MATCH($B1974&amp;$C1974,'Smelter Reference List'!$J:$J,0))</f>
        <v>#N/A</v>
      </c>
      <c r="T1974" s="235"/>
      <c r="U1974" s="235">
        <f t="shared" ca="1" si="62"/>
        <v>0</v>
      </c>
      <c r="V1974" s="235"/>
      <c r="W1974" s="235"/>
      <c r="Y1974" s="228" t="str">
        <f t="shared" si="63"/>
        <v/>
      </c>
    </row>
    <row r="1975" spans="1:25" s="228" customFormat="1" ht="20.25">
      <c r="A1975" s="257"/>
      <c r="B1975" s="232" t="str">
        <f>IF(LEN(A1975)=0,"",INDEX('Smelter Reference List'!$A:$A,MATCH($A1975,'Smelter Reference List'!$E:$E,0)))</f>
        <v/>
      </c>
      <c r="C1975" s="297" t="str">
        <f>IF(LEN(A1975)=0,"",INDEX('Smelter Reference List'!$C:$C,MATCH($A1975,'Smelter Reference List'!$E:$E,0)))</f>
        <v/>
      </c>
      <c r="D1975" s="161" t="str">
        <f ca="1">IF(ISERROR($S1975),"",OFFSET('Smelter Reference List'!$C$4,$S1975-4,0)&amp;"")</f>
        <v/>
      </c>
      <c r="E1975" s="161" t="str">
        <f ca="1">IF(ISERROR($S1975),"",OFFSET('Smelter Reference List'!$D$4,$S1975-4,0)&amp;"")</f>
        <v/>
      </c>
      <c r="F1975" s="161" t="str">
        <f ca="1">IF(ISERROR($S1975),"",OFFSET('Smelter Reference List'!$E$4,$S1975-4,0))</f>
        <v/>
      </c>
      <c r="G1975" s="161" t="str">
        <f ca="1">IF(C1975=$U$4,"Enter smelter details", IF(ISERROR($S1975),"",OFFSET('Smelter Reference List'!$F$4,$S1975-4,0)))</f>
        <v/>
      </c>
      <c r="H1975" s="247" t="str">
        <f ca="1">IF(ISERROR($S1975),"",OFFSET('Smelter Reference List'!$G$4,$S1975-4,0))</f>
        <v/>
      </c>
      <c r="I1975" s="248" t="str">
        <f ca="1">IF(ISERROR($S1975),"",OFFSET('Smelter Reference List'!$H$4,$S1975-4,0))</f>
        <v/>
      </c>
      <c r="J1975" s="248" t="str">
        <f ca="1">IF(ISERROR($S1975),"",OFFSET('Smelter Reference List'!$I$4,$S1975-4,0))</f>
        <v/>
      </c>
      <c r="K1975" s="245"/>
      <c r="L1975" s="245"/>
      <c r="M1975" s="245"/>
      <c r="N1975" s="245"/>
      <c r="O1975" s="245"/>
      <c r="P1975" s="245"/>
      <c r="Q1975" s="246"/>
      <c r="R1975" s="233"/>
      <c r="S1975" s="234" t="e">
        <f>IF(C1975="",NA(),MATCH($B1975&amp;$C1975,'Smelter Reference List'!$J:$J,0))</f>
        <v>#N/A</v>
      </c>
      <c r="T1975" s="235"/>
      <c r="U1975" s="235">
        <f t="shared" ca="1" si="62"/>
        <v>0</v>
      </c>
      <c r="V1975" s="235"/>
      <c r="W1975" s="235"/>
      <c r="Y1975" s="228" t="str">
        <f t="shared" si="63"/>
        <v/>
      </c>
    </row>
    <row r="1976" spans="1:25" s="228" customFormat="1" ht="20.25">
      <c r="A1976" s="257"/>
      <c r="B1976" s="232" t="str">
        <f>IF(LEN(A1976)=0,"",INDEX('Smelter Reference List'!$A:$A,MATCH($A1976,'Smelter Reference List'!$E:$E,0)))</f>
        <v/>
      </c>
      <c r="C1976" s="297" t="str">
        <f>IF(LEN(A1976)=0,"",INDEX('Smelter Reference List'!$C:$C,MATCH($A1976,'Smelter Reference List'!$E:$E,0)))</f>
        <v/>
      </c>
      <c r="D1976" s="161" t="str">
        <f ca="1">IF(ISERROR($S1976),"",OFFSET('Smelter Reference List'!$C$4,$S1976-4,0)&amp;"")</f>
        <v/>
      </c>
      <c r="E1976" s="161" t="str">
        <f ca="1">IF(ISERROR($S1976),"",OFFSET('Smelter Reference List'!$D$4,$S1976-4,0)&amp;"")</f>
        <v/>
      </c>
      <c r="F1976" s="161" t="str">
        <f ca="1">IF(ISERROR($S1976),"",OFFSET('Smelter Reference List'!$E$4,$S1976-4,0))</f>
        <v/>
      </c>
      <c r="G1976" s="161" t="str">
        <f ca="1">IF(C1976=$U$4,"Enter smelter details", IF(ISERROR($S1976),"",OFFSET('Smelter Reference List'!$F$4,$S1976-4,0)))</f>
        <v/>
      </c>
      <c r="H1976" s="247" t="str">
        <f ca="1">IF(ISERROR($S1976),"",OFFSET('Smelter Reference List'!$G$4,$S1976-4,0))</f>
        <v/>
      </c>
      <c r="I1976" s="248" t="str">
        <f ca="1">IF(ISERROR($S1976),"",OFFSET('Smelter Reference List'!$H$4,$S1976-4,0))</f>
        <v/>
      </c>
      <c r="J1976" s="248" t="str">
        <f ca="1">IF(ISERROR($S1976),"",OFFSET('Smelter Reference List'!$I$4,$S1976-4,0))</f>
        <v/>
      </c>
      <c r="K1976" s="245"/>
      <c r="L1976" s="245"/>
      <c r="M1976" s="245"/>
      <c r="N1976" s="245"/>
      <c r="O1976" s="245"/>
      <c r="P1976" s="245"/>
      <c r="Q1976" s="246"/>
      <c r="R1976" s="233"/>
      <c r="S1976" s="234" t="e">
        <f>IF(C1976="",NA(),MATCH($B1976&amp;$C1976,'Smelter Reference List'!$J:$J,0))</f>
        <v>#N/A</v>
      </c>
      <c r="T1976" s="235"/>
      <c r="U1976" s="235">
        <f t="shared" ca="1" si="62"/>
        <v>0</v>
      </c>
      <c r="V1976" s="235"/>
      <c r="W1976" s="235"/>
      <c r="Y1976" s="228" t="str">
        <f t="shared" si="63"/>
        <v/>
      </c>
    </row>
    <row r="1977" spans="1:25" s="228" customFormat="1" ht="20.25">
      <c r="A1977" s="257"/>
      <c r="B1977" s="232" t="str">
        <f>IF(LEN(A1977)=0,"",INDEX('Smelter Reference List'!$A:$A,MATCH($A1977,'Smelter Reference List'!$E:$E,0)))</f>
        <v/>
      </c>
      <c r="C1977" s="297" t="str">
        <f>IF(LEN(A1977)=0,"",INDEX('Smelter Reference List'!$C:$C,MATCH($A1977,'Smelter Reference List'!$E:$E,0)))</f>
        <v/>
      </c>
      <c r="D1977" s="161" t="str">
        <f ca="1">IF(ISERROR($S1977),"",OFFSET('Smelter Reference List'!$C$4,$S1977-4,0)&amp;"")</f>
        <v/>
      </c>
      <c r="E1977" s="161" t="str">
        <f ca="1">IF(ISERROR($S1977),"",OFFSET('Smelter Reference List'!$D$4,$S1977-4,0)&amp;"")</f>
        <v/>
      </c>
      <c r="F1977" s="161" t="str">
        <f ca="1">IF(ISERROR($S1977),"",OFFSET('Smelter Reference List'!$E$4,$S1977-4,0))</f>
        <v/>
      </c>
      <c r="G1977" s="161" t="str">
        <f ca="1">IF(C1977=$U$4,"Enter smelter details", IF(ISERROR($S1977),"",OFFSET('Smelter Reference List'!$F$4,$S1977-4,0)))</f>
        <v/>
      </c>
      <c r="H1977" s="247" t="str">
        <f ca="1">IF(ISERROR($S1977),"",OFFSET('Smelter Reference List'!$G$4,$S1977-4,0))</f>
        <v/>
      </c>
      <c r="I1977" s="248" t="str">
        <f ca="1">IF(ISERROR($S1977),"",OFFSET('Smelter Reference List'!$H$4,$S1977-4,0))</f>
        <v/>
      </c>
      <c r="J1977" s="248" t="str">
        <f ca="1">IF(ISERROR($S1977),"",OFFSET('Smelter Reference List'!$I$4,$S1977-4,0))</f>
        <v/>
      </c>
      <c r="K1977" s="245"/>
      <c r="L1977" s="245"/>
      <c r="M1977" s="245"/>
      <c r="N1977" s="245"/>
      <c r="O1977" s="245"/>
      <c r="P1977" s="245"/>
      <c r="Q1977" s="246"/>
      <c r="R1977" s="233"/>
      <c r="S1977" s="234" t="e">
        <f>IF(C1977="",NA(),MATCH($B1977&amp;$C1977,'Smelter Reference List'!$J:$J,0))</f>
        <v>#N/A</v>
      </c>
      <c r="T1977" s="235"/>
      <c r="U1977" s="235">
        <f t="shared" ca="1" si="62"/>
        <v>0</v>
      </c>
      <c r="V1977" s="235"/>
      <c r="W1977" s="235"/>
      <c r="Y1977" s="228" t="str">
        <f t="shared" si="63"/>
        <v/>
      </c>
    </row>
    <row r="1978" spans="1:25" s="228" customFormat="1" ht="20.25">
      <c r="A1978" s="257"/>
      <c r="B1978" s="232" t="str">
        <f>IF(LEN(A1978)=0,"",INDEX('Smelter Reference List'!$A:$A,MATCH($A1978,'Smelter Reference List'!$E:$E,0)))</f>
        <v/>
      </c>
      <c r="C1978" s="297" t="str">
        <f>IF(LEN(A1978)=0,"",INDEX('Smelter Reference List'!$C:$C,MATCH($A1978,'Smelter Reference List'!$E:$E,0)))</f>
        <v/>
      </c>
      <c r="D1978" s="161" t="str">
        <f ca="1">IF(ISERROR($S1978),"",OFFSET('Smelter Reference List'!$C$4,$S1978-4,0)&amp;"")</f>
        <v/>
      </c>
      <c r="E1978" s="161" t="str">
        <f ca="1">IF(ISERROR($S1978),"",OFFSET('Smelter Reference List'!$D$4,$S1978-4,0)&amp;"")</f>
        <v/>
      </c>
      <c r="F1978" s="161" t="str">
        <f ca="1">IF(ISERROR($S1978),"",OFFSET('Smelter Reference List'!$E$4,$S1978-4,0))</f>
        <v/>
      </c>
      <c r="G1978" s="161" t="str">
        <f ca="1">IF(C1978=$U$4,"Enter smelter details", IF(ISERROR($S1978),"",OFFSET('Smelter Reference List'!$F$4,$S1978-4,0)))</f>
        <v/>
      </c>
      <c r="H1978" s="247" t="str">
        <f ca="1">IF(ISERROR($S1978),"",OFFSET('Smelter Reference List'!$G$4,$S1978-4,0))</f>
        <v/>
      </c>
      <c r="I1978" s="248" t="str">
        <f ca="1">IF(ISERROR($S1978),"",OFFSET('Smelter Reference List'!$H$4,$S1978-4,0))</f>
        <v/>
      </c>
      <c r="J1978" s="248" t="str">
        <f ca="1">IF(ISERROR($S1978),"",OFFSET('Smelter Reference List'!$I$4,$S1978-4,0))</f>
        <v/>
      </c>
      <c r="K1978" s="245"/>
      <c r="L1978" s="245"/>
      <c r="M1978" s="245"/>
      <c r="N1978" s="245"/>
      <c r="O1978" s="245"/>
      <c r="P1978" s="245"/>
      <c r="Q1978" s="246"/>
      <c r="R1978" s="233"/>
      <c r="S1978" s="234" t="e">
        <f>IF(C1978="",NA(),MATCH($B1978&amp;$C1978,'Smelter Reference List'!$J:$J,0))</f>
        <v>#N/A</v>
      </c>
      <c r="T1978" s="235"/>
      <c r="U1978" s="235">
        <f t="shared" ca="1" si="62"/>
        <v>0</v>
      </c>
      <c r="V1978" s="235"/>
      <c r="W1978" s="235"/>
      <c r="Y1978" s="228" t="str">
        <f t="shared" si="63"/>
        <v/>
      </c>
    </row>
    <row r="1979" spans="1:25" s="228" customFormat="1" ht="20.25">
      <c r="A1979" s="257"/>
      <c r="B1979" s="232" t="str">
        <f>IF(LEN(A1979)=0,"",INDEX('Smelter Reference List'!$A:$A,MATCH($A1979,'Smelter Reference List'!$E:$E,0)))</f>
        <v/>
      </c>
      <c r="C1979" s="297" t="str">
        <f>IF(LEN(A1979)=0,"",INDEX('Smelter Reference List'!$C:$C,MATCH($A1979,'Smelter Reference List'!$E:$E,0)))</f>
        <v/>
      </c>
      <c r="D1979" s="161" t="str">
        <f ca="1">IF(ISERROR($S1979),"",OFFSET('Smelter Reference List'!$C$4,$S1979-4,0)&amp;"")</f>
        <v/>
      </c>
      <c r="E1979" s="161" t="str">
        <f ca="1">IF(ISERROR($S1979),"",OFFSET('Smelter Reference List'!$D$4,$S1979-4,0)&amp;"")</f>
        <v/>
      </c>
      <c r="F1979" s="161" t="str">
        <f ca="1">IF(ISERROR($S1979),"",OFFSET('Smelter Reference List'!$E$4,$S1979-4,0))</f>
        <v/>
      </c>
      <c r="G1979" s="161" t="str">
        <f ca="1">IF(C1979=$U$4,"Enter smelter details", IF(ISERROR($S1979),"",OFFSET('Smelter Reference List'!$F$4,$S1979-4,0)))</f>
        <v/>
      </c>
      <c r="H1979" s="247" t="str">
        <f ca="1">IF(ISERROR($S1979),"",OFFSET('Smelter Reference List'!$G$4,$S1979-4,0))</f>
        <v/>
      </c>
      <c r="I1979" s="248" t="str">
        <f ca="1">IF(ISERROR($S1979),"",OFFSET('Smelter Reference List'!$H$4,$S1979-4,0))</f>
        <v/>
      </c>
      <c r="J1979" s="248" t="str">
        <f ca="1">IF(ISERROR($S1979),"",OFFSET('Smelter Reference List'!$I$4,$S1979-4,0))</f>
        <v/>
      </c>
      <c r="K1979" s="245"/>
      <c r="L1979" s="245"/>
      <c r="M1979" s="245"/>
      <c r="N1979" s="245"/>
      <c r="O1979" s="245"/>
      <c r="P1979" s="245"/>
      <c r="Q1979" s="246"/>
      <c r="R1979" s="233"/>
      <c r="S1979" s="234" t="e">
        <f>IF(C1979="",NA(),MATCH($B1979&amp;$C1979,'Smelter Reference List'!$J:$J,0))</f>
        <v>#N/A</v>
      </c>
      <c r="T1979" s="235"/>
      <c r="U1979" s="235">
        <f t="shared" ca="1" si="62"/>
        <v>0</v>
      </c>
      <c r="V1979" s="235"/>
      <c r="W1979" s="235"/>
      <c r="Y1979" s="228" t="str">
        <f t="shared" si="63"/>
        <v/>
      </c>
    </row>
    <row r="1980" spans="1:25" s="228" customFormat="1" ht="20.25">
      <c r="A1980" s="257"/>
      <c r="B1980" s="232" t="str">
        <f>IF(LEN(A1980)=0,"",INDEX('Smelter Reference List'!$A:$A,MATCH($A1980,'Smelter Reference List'!$E:$E,0)))</f>
        <v/>
      </c>
      <c r="C1980" s="297" t="str">
        <f>IF(LEN(A1980)=0,"",INDEX('Smelter Reference List'!$C:$C,MATCH($A1980,'Smelter Reference List'!$E:$E,0)))</f>
        <v/>
      </c>
      <c r="D1980" s="161" t="str">
        <f ca="1">IF(ISERROR($S1980),"",OFFSET('Smelter Reference List'!$C$4,$S1980-4,0)&amp;"")</f>
        <v/>
      </c>
      <c r="E1980" s="161" t="str">
        <f ca="1">IF(ISERROR($S1980),"",OFFSET('Smelter Reference List'!$D$4,$S1980-4,0)&amp;"")</f>
        <v/>
      </c>
      <c r="F1980" s="161" t="str">
        <f ca="1">IF(ISERROR($S1980),"",OFFSET('Smelter Reference List'!$E$4,$S1980-4,0))</f>
        <v/>
      </c>
      <c r="G1980" s="161" t="str">
        <f ca="1">IF(C1980=$U$4,"Enter smelter details", IF(ISERROR($S1980),"",OFFSET('Smelter Reference List'!$F$4,$S1980-4,0)))</f>
        <v/>
      </c>
      <c r="H1980" s="247" t="str">
        <f ca="1">IF(ISERROR($S1980),"",OFFSET('Smelter Reference List'!$G$4,$S1980-4,0))</f>
        <v/>
      </c>
      <c r="I1980" s="248" t="str">
        <f ca="1">IF(ISERROR($S1980),"",OFFSET('Smelter Reference List'!$H$4,$S1980-4,0))</f>
        <v/>
      </c>
      <c r="J1980" s="248" t="str">
        <f ca="1">IF(ISERROR($S1980),"",OFFSET('Smelter Reference List'!$I$4,$S1980-4,0))</f>
        <v/>
      </c>
      <c r="K1980" s="245"/>
      <c r="L1980" s="245"/>
      <c r="M1980" s="245"/>
      <c r="N1980" s="245"/>
      <c r="O1980" s="245"/>
      <c r="P1980" s="245"/>
      <c r="Q1980" s="246"/>
      <c r="R1980" s="233"/>
      <c r="S1980" s="234" t="e">
        <f>IF(C1980="",NA(),MATCH($B1980&amp;$C1980,'Smelter Reference List'!$J:$J,0))</f>
        <v>#N/A</v>
      </c>
      <c r="T1980" s="235"/>
      <c r="U1980" s="235">
        <f t="shared" ca="1" si="62"/>
        <v>0</v>
      </c>
      <c r="V1980" s="235"/>
      <c r="W1980" s="235"/>
      <c r="Y1980" s="228" t="str">
        <f t="shared" si="63"/>
        <v/>
      </c>
    </row>
    <row r="1981" spans="1:25" s="228" customFormat="1" ht="20.25">
      <c r="A1981" s="257"/>
      <c r="B1981" s="232" t="str">
        <f>IF(LEN(A1981)=0,"",INDEX('Smelter Reference List'!$A:$A,MATCH($A1981,'Smelter Reference List'!$E:$E,0)))</f>
        <v/>
      </c>
      <c r="C1981" s="297" t="str">
        <f>IF(LEN(A1981)=0,"",INDEX('Smelter Reference List'!$C:$C,MATCH($A1981,'Smelter Reference List'!$E:$E,0)))</f>
        <v/>
      </c>
      <c r="D1981" s="161" t="str">
        <f ca="1">IF(ISERROR($S1981),"",OFFSET('Smelter Reference List'!$C$4,$S1981-4,0)&amp;"")</f>
        <v/>
      </c>
      <c r="E1981" s="161" t="str">
        <f ca="1">IF(ISERROR($S1981),"",OFFSET('Smelter Reference List'!$D$4,$S1981-4,0)&amp;"")</f>
        <v/>
      </c>
      <c r="F1981" s="161" t="str">
        <f ca="1">IF(ISERROR($S1981),"",OFFSET('Smelter Reference List'!$E$4,$S1981-4,0))</f>
        <v/>
      </c>
      <c r="G1981" s="161" t="str">
        <f ca="1">IF(C1981=$U$4,"Enter smelter details", IF(ISERROR($S1981),"",OFFSET('Smelter Reference List'!$F$4,$S1981-4,0)))</f>
        <v/>
      </c>
      <c r="H1981" s="247" t="str">
        <f ca="1">IF(ISERROR($S1981),"",OFFSET('Smelter Reference List'!$G$4,$S1981-4,0))</f>
        <v/>
      </c>
      <c r="I1981" s="248" t="str">
        <f ca="1">IF(ISERROR($S1981),"",OFFSET('Smelter Reference List'!$H$4,$S1981-4,0))</f>
        <v/>
      </c>
      <c r="J1981" s="248" t="str">
        <f ca="1">IF(ISERROR($S1981),"",OFFSET('Smelter Reference List'!$I$4,$S1981-4,0))</f>
        <v/>
      </c>
      <c r="K1981" s="245"/>
      <c r="L1981" s="245"/>
      <c r="M1981" s="245"/>
      <c r="N1981" s="245"/>
      <c r="O1981" s="245"/>
      <c r="P1981" s="245"/>
      <c r="Q1981" s="246"/>
      <c r="R1981" s="233"/>
      <c r="S1981" s="234" t="e">
        <f>IF(C1981="",NA(),MATCH($B1981&amp;$C1981,'Smelter Reference List'!$J:$J,0))</f>
        <v>#N/A</v>
      </c>
      <c r="T1981" s="235"/>
      <c r="U1981" s="235">
        <f t="shared" ca="1" si="62"/>
        <v>0</v>
      </c>
      <c r="V1981" s="235"/>
      <c r="W1981" s="235"/>
      <c r="Y1981" s="228" t="str">
        <f t="shared" si="63"/>
        <v/>
      </c>
    </row>
    <row r="1982" spans="1:25" s="228" customFormat="1" ht="20.25">
      <c r="A1982" s="257"/>
      <c r="B1982" s="232" t="str">
        <f>IF(LEN(A1982)=0,"",INDEX('Smelter Reference List'!$A:$A,MATCH($A1982,'Smelter Reference List'!$E:$E,0)))</f>
        <v/>
      </c>
      <c r="C1982" s="297" t="str">
        <f>IF(LEN(A1982)=0,"",INDEX('Smelter Reference List'!$C:$C,MATCH($A1982,'Smelter Reference List'!$E:$E,0)))</f>
        <v/>
      </c>
      <c r="D1982" s="161" t="str">
        <f ca="1">IF(ISERROR($S1982),"",OFFSET('Smelter Reference List'!$C$4,$S1982-4,0)&amp;"")</f>
        <v/>
      </c>
      <c r="E1982" s="161" t="str">
        <f ca="1">IF(ISERROR($S1982),"",OFFSET('Smelter Reference List'!$D$4,$S1982-4,0)&amp;"")</f>
        <v/>
      </c>
      <c r="F1982" s="161" t="str">
        <f ca="1">IF(ISERROR($S1982),"",OFFSET('Smelter Reference List'!$E$4,$S1982-4,0))</f>
        <v/>
      </c>
      <c r="G1982" s="161" t="str">
        <f ca="1">IF(C1982=$U$4,"Enter smelter details", IF(ISERROR($S1982),"",OFFSET('Smelter Reference List'!$F$4,$S1982-4,0)))</f>
        <v/>
      </c>
      <c r="H1982" s="247" t="str">
        <f ca="1">IF(ISERROR($S1982),"",OFFSET('Smelter Reference List'!$G$4,$S1982-4,0))</f>
        <v/>
      </c>
      <c r="I1982" s="248" t="str">
        <f ca="1">IF(ISERROR($S1982),"",OFFSET('Smelter Reference List'!$H$4,$S1982-4,0))</f>
        <v/>
      </c>
      <c r="J1982" s="248" t="str">
        <f ca="1">IF(ISERROR($S1982),"",OFFSET('Smelter Reference List'!$I$4,$S1982-4,0))</f>
        <v/>
      </c>
      <c r="K1982" s="245"/>
      <c r="L1982" s="245"/>
      <c r="M1982" s="245"/>
      <c r="N1982" s="245"/>
      <c r="O1982" s="245"/>
      <c r="P1982" s="245"/>
      <c r="Q1982" s="246"/>
      <c r="R1982" s="233"/>
      <c r="S1982" s="234" t="e">
        <f>IF(C1982="",NA(),MATCH($B1982&amp;$C1982,'Smelter Reference List'!$J:$J,0))</f>
        <v>#N/A</v>
      </c>
      <c r="T1982" s="235"/>
      <c r="U1982" s="235">
        <f t="shared" ca="1" si="62"/>
        <v>0</v>
      </c>
      <c r="V1982" s="235"/>
      <c r="W1982" s="235"/>
      <c r="Y1982" s="228" t="str">
        <f t="shared" si="63"/>
        <v/>
      </c>
    </row>
    <row r="1983" spans="1:25" s="228" customFormat="1" ht="20.25">
      <c r="A1983" s="257"/>
      <c r="B1983" s="232" t="str">
        <f>IF(LEN(A1983)=0,"",INDEX('Smelter Reference List'!$A:$A,MATCH($A1983,'Smelter Reference List'!$E:$E,0)))</f>
        <v/>
      </c>
      <c r="C1983" s="297" t="str">
        <f>IF(LEN(A1983)=0,"",INDEX('Smelter Reference List'!$C:$C,MATCH($A1983,'Smelter Reference List'!$E:$E,0)))</f>
        <v/>
      </c>
      <c r="D1983" s="161" t="str">
        <f ca="1">IF(ISERROR($S1983),"",OFFSET('Smelter Reference List'!$C$4,$S1983-4,0)&amp;"")</f>
        <v/>
      </c>
      <c r="E1983" s="161" t="str">
        <f ca="1">IF(ISERROR($S1983),"",OFFSET('Smelter Reference List'!$D$4,$S1983-4,0)&amp;"")</f>
        <v/>
      </c>
      <c r="F1983" s="161" t="str">
        <f ca="1">IF(ISERROR($S1983),"",OFFSET('Smelter Reference List'!$E$4,$S1983-4,0))</f>
        <v/>
      </c>
      <c r="G1983" s="161" t="str">
        <f ca="1">IF(C1983=$U$4,"Enter smelter details", IF(ISERROR($S1983),"",OFFSET('Smelter Reference List'!$F$4,$S1983-4,0)))</f>
        <v/>
      </c>
      <c r="H1983" s="247" t="str">
        <f ca="1">IF(ISERROR($S1983),"",OFFSET('Smelter Reference List'!$G$4,$S1983-4,0))</f>
        <v/>
      </c>
      <c r="I1983" s="248" t="str">
        <f ca="1">IF(ISERROR($S1983),"",OFFSET('Smelter Reference List'!$H$4,$S1983-4,0))</f>
        <v/>
      </c>
      <c r="J1983" s="248" t="str">
        <f ca="1">IF(ISERROR($S1983),"",OFFSET('Smelter Reference List'!$I$4,$S1983-4,0))</f>
        <v/>
      </c>
      <c r="K1983" s="245"/>
      <c r="L1983" s="245"/>
      <c r="M1983" s="245"/>
      <c r="N1983" s="245"/>
      <c r="O1983" s="245"/>
      <c r="P1983" s="245"/>
      <c r="Q1983" s="246"/>
      <c r="R1983" s="233"/>
      <c r="S1983" s="234" t="e">
        <f>IF(C1983="",NA(),MATCH($B1983&amp;$C1983,'Smelter Reference List'!$J:$J,0))</f>
        <v>#N/A</v>
      </c>
      <c r="T1983" s="235"/>
      <c r="U1983" s="235">
        <f t="shared" ca="1" si="62"/>
        <v>0</v>
      </c>
      <c r="V1983" s="235"/>
      <c r="W1983" s="235"/>
      <c r="Y1983" s="228" t="str">
        <f t="shared" si="63"/>
        <v/>
      </c>
    </row>
    <row r="1984" spans="1:25" s="228" customFormat="1" ht="20.25">
      <c r="A1984" s="257"/>
      <c r="B1984" s="232" t="str">
        <f>IF(LEN(A1984)=0,"",INDEX('Smelter Reference List'!$A:$A,MATCH($A1984,'Smelter Reference List'!$E:$E,0)))</f>
        <v/>
      </c>
      <c r="C1984" s="297" t="str">
        <f>IF(LEN(A1984)=0,"",INDEX('Smelter Reference List'!$C:$C,MATCH($A1984,'Smelter Reference List'!$E:$E,0)))</f>
        <v/>
      </c>
      <c r="D1984" s="161" t="str">
        <f ca="1">IF(ISERROR($S1984),"",OFFSET('Smelter Reference List'!$C$4,$S1984-4,0)&amp;"")</f>
        <v/>
      </c>
      <c r="E1984" s="161" t="str">
        <f ca="1">IF(ISERROR($S1984),"",OFFSET('Smelter Reference List'!$D$4,$S1984-4,0)&amp;"")</f>
        <v/>
      </c>
      <c r="F1984" s="161" t="str">
        <f ca="1">IF(ISERROR($S1984),"",OFFSET('Smelter Reference List'!$E$4,$S1984-4,0))</f>
        <v/>
      </c>
      <c r="G1984" s="161" t="str">
        <f ca="1">IF(C1984=$U$4,"Enter smelter details", IF(ISERROR($S1984),"",OFFSET('Smelter Reference List'!$F$4,$S1984-4,0)))</f>
        <v/>
      </c>
      <c r="H1984" s="247" t="str">
        <f ca="1">IF(ISERROR($S1984),"",OFFSET('Smelter Reference List'!$G$4,$S1984-4,0))</f>
        <v/>
      </c>
      <c r="I1984" s="248" t="str">
        <f ca="1">IF(ISERROR($S1984),"",OFFSET('Smelter Reference List'!$H$4,$S1984-4,0))</f>
        <v/>
      </c>
      <c r="J1984" s="248" t="str">
        <f ca="1">IF(ISERROR($S1984),"",OFFSET('Smelter Reference List'!$I$4,$S1984-4,0))</f>
        <v/>
      </c>
      <c r="K1984" s="245"/>
      <c r="L1984" s="245"/>
      <c r="M1984" s="245"/>
      <c r="N1984" s="245"/>
      <c r="O1984" s="245"/>
      <c r="P1984" s="245"/>
      <c r="Q1984" s="246"/>
      <c r="R1984" s="233"/>
      <c r="S1984" s="234" t="e">
        <f>IF(C1984="",NA(),MATCH($B1984&amp;$C1984,'Smelter Reference List'!$J:$J,0))</f>
        <v>#N/A</v>
      </c>
      <c r="T1984" s="235"/>
      <c r="U1984" s="235">
        <f t="shared" ca="1" si="62"/>
        <v>0</v>
      </c>
      <c r="V1984" s="235"/>
      <c r="W1984" s="235"/>
      <c r="Y1984" s="228" t="str">
        <f t="shared" si="63"/>
        <v/>
      </c>
    </row>
    <row r="1985" spans="1:25" s="228" customFormat="1" ht="20.25">
      <c r="A1985" s="257"/>
      <c r="B1985" s="232" t="str">
        <f>IF(LEN(A1985)=0,"",INDEX('Smelter Reference List'!$A:$A,MATCH($A1985,'Smelter Reference List'!$E:$E,0)))</f>
        <v/>
      </c>
      <c r="C1985" s="297" t="str">
        <f>IF(LEN(A1985)=0,"",INDEX('Smelter Reference List'!$C:$C,MATCH($A1985,'Smelter Reference List'!$E:$E,0)))</f>
        <v/>
      </c>
      <c r="D1985" s="161" t="str">
        <f ca="1">IF(ISERROR($S1985),"",OFFSET('Smelter Reference List'!$C$4,$S1985-4,0)&amp;"")</f>
        <v/>
      </c>
      <c r="E1985" s="161" t="str">
        <f ca="1">IF(ISERROR($S1985),"",OFFSET('Smelter Reference List'!$D$4,$S1985-4,0)&amp;"")</f>
        <v/>
      </c>
      <c r="F1985" s="161" t="str">
        <f ca="1">IF(ISERROR($S1985),"",OFFSET('Smelter Reference List'!$E$4,$S1985-4,0))</f>
        <v/>
      </c>
      <c r="G1985" s="161" t="str">
        <f ca="1">IF(C1985=$U$4,"Enter smelter details", IF(ISERROR($S1985),"",OFFSET('Smelter Reference List'!$F$4,$S1985-4,0)))</f>
        <v/>
      </c>
      <c r="H1985" s="247" t="str">
        <f ca="1">IF(ISERROR($S1985),"",OFFSET('Smelter Reference List'!$G$4,$S1985-4,0))</f>
        <v/>
      </c>
      <c r="I1985" s="248" t="str">
        <f ca="1">IF(ISERROR($S1985),"",OFFSET('Smelter Reference List'!$H$4,$S1985-4,0))</f>
        <v/>
      </c>
      <c r="J1985" s="248" t="str">
        <f ca="1">IF(ISERROR($S1985),"",OFFSET('Smelter Reference List'!$I$4,$S1985-4,0))</f>
        <v/>
      </c>
      <c r="K1985" s="245"/>
      <c r="L1985" s="245"/>
      <c r="M1985" s="245"/>
      <c r="N1985" s="245"/>
      <c r="O1985" s="245"/>
      <c r="P1985" s="245"/>
      <c r="Q1985" s="246"/>
      <c r="R1985" s="233"/>
      <c r="S1985" s="234" t="e">
        <f>IF(C1985="",NA(),MATCH($B1985&amp;$C1985,'Smelter Reference List'!$J:$J,0))</f>
        <v>#N/A</v>
      </c>
      <c r="T1985" s="235"/>
      <c r="U1985" s="235">
        <f t="shared" ca="1" si="62"/>
        <v>0</v>
      </c>
      <c r="V1985" s="235"/>
      <c r="W1985" s="235"/>
      <c r="Y1985" s="228" t="str">
        <f t="shared" si="63"/>
        <v/>
      </c>
    </row>
    <row r="1986" spans="1:25" s="228" customFormat="1" ht="20.25">
      <c r="A1986" s="257"/>
      <c r="B1986" s="232" t="str">
        <f>IF(LEN(A1986)=0,"",INDEX('Smelter Reference List'!$A:$A,MATCH($A1986,'Smelter Reference List'!$E:$E,0)))</f>
        <v/>
      </c>
      <c r="C1986" s="297" t="str">
        <f>IF(LEN(A1986)=0,"",INDEX('Smelter Reference List'!$C:$C,MATCH($A1986,'Smelter Reference List'!$E:$E,0)))</f>
        <v/>
      </c>
      <c r="D1986" s="161" t="str">
        <f ca="1">IF(ISERROR($S1986),"",OFFSET('Smelter Reference List'!$C$4,$S1986-4,0)&amp;"")</f>
        <v/>
      </c>
      <c r="E1986" s="161" t="str">
        <f ca="1">IF(ISERROR($S1986),"",OFFSET('Smelter Reference List'!$D$4,$S1986-4,0)&amp;"")</f>
        <v/>
      </c>
      <c r="F1986" s="161" t="str">
        <f ca="1">IF(ISERROR($S1986),"",OFFSET('Smelter Reference List'!$E$4,$S1986-4,0))</f>
        <v/>
      </c>
      <c r="G1986" s="161" t="str">
        <f ca="1">IF(C1986=$U$4,"Enter smelter details", IF(ISERROR($S1986),"",OFFSET('Smelter Reference List'!$F$4,$S1986-4,0)))</f>
        <v/>
      </c>
      <c r="H1986" s="247" t="str">
        <f ca="1">IF(ISERROR($S1986),"",OFFSET('Smelter Reference List'!$G$4,$S1986-4,0))</f>
        <v/>
      </c>
      <c r="I1986" s="248" t="str">
        <f ca="1">IF(ISERROR($S1986),"",OFFSET('Smelter Reference List'!$H$4,$S1986-4,0))</f>
        <v/>
      </c>
      <c r="J1986" s="248" t="str">
        <f ca="1">IF(ISERROR($S1986),"",OFFSET('Smelter Reference List'!$I$4,$S1986-4,0))</f>
        <v/>
      </c>
      <c r="K1986" s="245"/>
      <c r="L1986" s="245"/>
      <c r="M1986" s="245"/>
      <c r="N1986" s="245"/>
      <c r="O1986" s="245"/>
      <c r="P1986" s="245"/>
      <c r="Q1986" s="246"/>
      <c r="R1986" s="233"/>
      <c r="S1986" s="234" t="e">
        <f>IF(C1986="",NA(),MATCH($B1986&amp;$C1986,'Smelter Reference List'!$J:$J,0))</f>
        <v>#N/A</v>
      </c>
      <c r="T1986" s="235"/>
      <c r="U1986" s="235">
        <f t="shared" ca="1" si="62"/>
        <v>0</v>
      </c>
      <c r="V1986" s="235"/>
      <c r="W1986" s="235"/>
      <c r="Y1986" s="228" t="str">
        <f t="shared" si="63"/>
        <v/>
      </c>
    </row>
    <row r="1987" spans="1:25" s="228" customFormat="1" ht="20.25">
      <c r="A1987" s="257"/>
      <c r="B1987" s="232" t="str">
        <f>IF(LEN(A1987)=0,"",INDEX('Smelter Reference List'!$A:$A,MATCH($A1987,'Smelter Reference List'!$E:$E,0)))</f>
        <v/>
      </c>
      <c r="C1987" s="297" t="str">
        <f>IF(LEN(A1987)=0,"",INDEX('Smelter Reference List'!$C:$C,MATCH($A1987,'Smelter Reference List'!$E:$E,0)))</f>
        <v/>
      </c>
      <c r="D1987" s="161" t="str">
        <f ca="1">IF(ISERROR($S1987),"",OFFSET('Smelter Reference List'!$C$4,$S1987-4,0)&amp;"")</f>
        <v/>
      </c>
      <c r="E1987" s="161" t="str">
        <f ca="1">IF(ISERROR($S1987),"",OFFSET('Smelter Reference List'!$D$4,$S1987-4,0)&amp;"")</f>
        <v/>
      </c>
      <c r="F1987" s="161" t="str">
        <f ca="1">IF(ISERROR($S1987),"",OFFSET('Smelter Reference List'!$E$4,$S1987-4,0))</f>
        <v/>
      </c>
      <c r="G1987" s="161" t="str">
        <f ca="1">IF(C1987=$U$4,"Enter smelter details", IF(ISERROR($S1987),"",OFFSET('Smelter Reference List'!$F$4,$S1987-4,0)))</f>
        <v/>
      </c>
      <c r="H1987" s="247" t="str">
        <f ca="1">IF(ISERROR($S1987),"",OFFSET('Smelter Reference List'!$G$4,$S1987-4,0))</f>
        <v/>
      </c>
      <c r="I1987" s="248" t="str">
        <f ca="1">IF(ISERROR($S1987),"",OFFSET('Smelter Reference List'!$H$4,$S1987-4,0))</f>
        <v/>
      </c>
      <c r="J1987" s="248" t="str">
        <f ca="1">IF(ISERROR($S1987),"",OFFSET('Smelter Reference List'!$I$4,$S1987-4,0))</f>
        <v/>
      </c>
      <c r="K1987" s="245"/>
      <c r="L1987" s="245"/>
      <c r="M1987" s="245"/>
      <c r="N1987" s="245"/>
      <c r="O1987" s="245"/>
      <c r="P1987" s="245"/>
      <c r="Q1987" s="246"/>
      <c r="R1987" s="233"/>
      <c r="S1987" s="234" t="e">
        <f>IF(C1987="",NA(),MATCH($B1987&amp;$C1987,'Smelter Reference List'!$J:$J,0))</f>
        <v>#N/A</v>
      </c>
      <c r="T1987" s="235"/>
      <c r="U1987" s="235">
        <f t="shared" ca="1" si="62"/>
        <v>0</v>
      </c>
      <c r="V1987" s="235"/>
      <c r="W1987" s="235"/>
      <c r="Y1987" s="228" t="str">
        <f t="shared" si="63"/>
        <v/>
      </c>
    </row>
    <row r="1988" spans="1:25" s="228" customFormat="1" ht="20.25">
      <c r="A1988" s="257"/>
      <c r="B1988" s="232" t="str">
        <f>IF(LEN(A1988)=0,"",INDEX('Smelter Reference List'!$A:$A,MATCH($A1988,'Smelter Reference List'!$E:$E,0)))</f>
        <v/>
      </c>
      <c r="C1988" s="297" t="str">
        <f>IF(LEN(A1988)=0,"",INDEX('Smelter Reference List'!$C:$C,MATCH($A1988,'Smelter Reference List'!$E:$E,0)))</f>
        <v/>
      </c>
      <c r="D1988" s="161" t="str">
        <f ca="1">IF(ISERROR($S1988),"",OFFSET('Smelter Reference List'!$C$4,$S1988-4,0)&amp;"")</f>
        <v/>
      </c>
      <c r="E1988" s="161" t="str">
        <f ca="1">IF(ISERROR($S1988),"",OFFSET('Smelter Reference List'!$D$4,$S1988-4,0)&amp;"")</f>
        <v/>
      </c>
      <c r="F1988" s="161" t="str">
        <f ca="1">IF(ISERROR($S1988),"",OFFSET('Smelter Reference List'!$E$4,$S1988-4,0))</f>
        <v/>
      </c>
      <c r="G1988" s="161" t="str">
        <f ca="1">IF(C1988=$U$4,"Enter smelter details", IF(ISERROR($S1988),"",OFFSET('Smelter Reference List'!$F$4,$S1988-4,0)))</f>
        <v/>
      </c>
      <c r="H1988" s="247" t="str">
        <f ca="1">IF(ISERROR($S1988),"",OFFSET('Smelter Reference List'!$G$4,$S1988-4,0))</f>
        <v/>
      </c>
      <c r="I1988" s="248" t="str">
        <f ca="1">IF(ISERROR($S1988),"",OFFSET('Smelter Reference List'!$H$4,$S1988-4,0))</f>
        <v/>
      </c>
      <c r="J1988" s="248" t="str">
        <f ca="1">IF(ISERROR($S1988),"",OFFSET('Smelter Reference List'!$I$4,$S1988-4,0))</f>
        <v/>
      </c>
      <c r="K1988" s="245"/>
      <c r="L1988" s="245"/>
      <c r="M1988" s="245"/>
      <c r="N1988" s="245"/>
      <c r="O1988" s="245"/>
      <c r="P1988" s="245"/>
      <c r="Q1988" s="246"/>
      <c r="R1988" s="233"/>
      <c r="S1988" s="234" t="e">
        <f>IF(C1988="",NA(),MATCH($B1988&amp;$C1988,'Smelter Reference List'!$J:$J,0))</f>
        <v>#N/A</v>
      </c>
      <c r="T1988" s="235"/>
      <c r="U1988" s="235">
        <f t="shared" ca="1" si="62"/>
        <v>0</v>
      </c>
      <c r="V1988" s="235"/>
      <c r="W1988" s="235"/>
      <c r="Y1988" s="228" t="str">
        <f t="shared" si="63"/>
        <v/>
      </c>
    </row>
    <row r="1989" spans="1:25" s="228" customFormat="1" ht="20.25">
      <c r="A1989" s="257"/>
      <c r="B1989" s="232" t="str">
        <f>IF(LEN(A1989)=0,"",INDEX('Smelter Reference List'!$A:$A,MATCH($A1989,'Smelter Reference List'!$E:$E,0)))</f>
        <v/>
      </c>
      <c r="C1989" s="297" t="str">
        <f>IF(LEN(A1989)=0,"",INDEX('Smelter Reference List'!$C:$C,MATCH($A1989,'Smelter Reference List'!$E:$E,0)))</f>
        <v/>
      </c>
      <c r="D1989" s="161" t="str">
        <f ca="1">IF(ISERROR($S1989),"",OFFSET('Smelter Reference List'!$C$4,$S1989-4,0)&amp;"")</f>
        <v/>
      </c>
      <c r="E1989" s="161" t="str">
        <f ca="1">IF(ISERROR($S1989),"",OFFSET('Smelter Reference List'!$D$4,$S1989-4,0)&amp;"")</f>
        <v/>
      </c>
      <c r="F1989" s="161" t="str">
        <f ca="1">IF(ISERROR($S1989),"",OFFSET('Smelter Reference List'!$E$4,$S1989-4,0))</f>
        <v/>
      </c>
      <c r="G1989" s="161" t="str">
        <f ca="1">IF(C1989=$U$4,"Enter smelter details", IF(ISERROR($S1989),"",OFFSET('Smelter Reference List'!$F$4,$S1989-4,0)))</f>
        <v/>
      </c>
      <c r="H1989" s="247" t="str">
        <f ca="1">IF(ISERROR($S1989),"",OFFSET('Smelter Reference List'!$G$4,$S1989-4,0))</f>
        <v/>
      </c>
      <c r="I1989" s="248" t="str">
        <f ca="1">IF(ISERROR($S1989),"",OFFSET('Smelter Reference List'!$H$4,$S1989-4,0))</f>
        <v/>
      </c>
      <c r="J1989" s="248" t="str">
        <f ca="1">IF(ISERROR($S1989),"",OFFSET('Smelter Reference List'!$I$4,$S1989-4,0))</f>
        <v/>
      </c>
      <c r="K1989" s="245"/>
      <c r="L1989" s="245"/>
      <c r="M1989" s="245"/>
      <c r="N1989" s="245"/>
      <c r="O1989" s="245"/>
      <c r="P1989" s="245"/>
      <c r="Q1989" s="246"/>
      <c r="R1989" s="233"/>
      <c r="S1989" s="234" t="e">
        <f>IF(C1989="",NA(),MATCH($B1989&amp;$C1989,'Smelter Reference List'!$J:$J,0))</f>
        <v>#N/A</v>
      </c>
      <c r="T1989" s="235"/>
      <c r="U1989" s="235">
        <f t="shared" ca="1" si="62"/>
        <v>0</v>
      </c>
      <c r="V1989" s="235"/>
      <c r="W1989" s="235"/>
      <c r="Y1989" s="228" t="str">
        <f t="shared" si="63"/>
        <v/>
      </c>
    </row>
    <row r="1990" spans="1:25" s="228" customFormat="1" ht="20.25">
      <c r="A1990" s="257"/>
      <c r="B1990" s="232" t="str">
        <f>IF(LEN(A1990)=0,"",INDEX('Smelter Reference List'!$A:$A,MATCH($A1990,'Smelter Reference List'!$E:$E,0)))</f>
        <v/>
      </c>
      <c r="C1990" s="297" t="str">
        <f>IF(LEN(A1990)=0,"",INDEX('Smelter Reference List'!$C:$C,MATCH($A1990,'Smelter Reference List'!$E:$E,0)))</f>
        <v/>
      </c>
      <c r="D1990" s="161" t="str">
        <f ca="1">IF(ISERROR($S1990),"",OFFSET('Smelter Reference List'!$C$4,$S1990-4,0)&amp;"")</f>
        <v/>
      </c>
      <c r="E1990" s="161" t="str">
        <f ca="1">IF(ISERROR($S1990),"",OFFSET('Smelter Reference List'!$D$4,$S1990-4,0)&amp;"")</f>
        <v/>
      </c>
      <c r="F1990" s="161" t="str">
        <f ca="1">IF(ISERROR($S1990),"",OFFSET('Smelter Reference List'!$E$4,$S1990-4,0))</f>
        <v/>
      </c>
      <c r="G1990" s="161" t="str">
        <f ca="1">IF(C1990=$U$4,"Enter smelter details", IF(ISERROR($S1990),"",OFFSET('Smelter Reference List'!$F$4,$S1990-4,0)))</f>
        <v/>
      </c>
      <c r="H1990" s="247" t="str">
        <f ca="1">IF(ISERROR($S1990),"",OFFSET('Smelter Reference List'!$G$4,$S1990-4,0))</f>
        <v/>
      </c>
      <c r="I1990" s="248" t="str">
        <f ca="1">IF(ISERROR($S1990),"",OFFSET('Smelter Reference List'!$H$4,$S1990-4,0))</f>
        <v/>
      </c>
      <c r="J1990" s="248" t="str">
        <f ca="1">IF(ISERROR($S1990),"",OFFSET('Smelter Reference List'!$I$4,$S1990-4,0))</f>
        <v/>
      </c>
      <c r="K1990" s="245"/>
      <c r="L1990" s="245"/>
      <c r="M1990" s="245"/>
      <c r="N1990" s="245"/>
      <c r="O1990" s="245"/>
      <c r="P1990" s="245"/>
      <c r="Q1990" s="246"/>
      <c r="R1990" s="233"/>
      <c r="S1990" s="234" t="e">
        <f>IF(C1990="",NA(),MATCH($B1990&amp;$C1990,'Smelter Reference List'!$J:$J,0))</f>
        <v>#N/A</v>
      </c>
      <c r="T1990" s="235"/>
      <c r="U1990" s="235">
        <f t="shared" ca="1" si="62"/>
        <v>0</v>
      </c>
      <c r="V1990" s="235"/>
      <c r="W1990" s="235"/>
      <c r="Y1990" s="228" t="str">
        <f t="shared" si="63"/>
        <v/>
      </c>
    </row>
    <row r="1991" spans="1:25" s="228" customFormat="1" ht="20.25">
      <c r="A1991" s="257"/>
      <c r="B1991" s="232" t="str">
        <f>IF(LEN(A1991)=0,"",INDEX('Smelter Reference List'!$A:$A,MATCH($A1991,'Smelter Reference List'!$E:$E,0)))</f>
        <v/>
      </c>
      <c r="C1991" s="297" t="str">
        <f>IF(LEN(A1991)=0,"",INDEX('Smelter Reference List'!$C:$C,MATCH($A1991,'Smelter Reference List'!$E:$E,0)))</f>
        <v/>
      </c>
      <c r="D1991" s="161" t="str">
        <f ca="1">IF(ISERROR($S1991),"",OFFSET('Smelter Reference List'!$C$4,$S1991-4,0)&amp;"")</f>
        <v/>
      </c>
      <c r="E1991" s="161" t="str">
        <f ca="1">IF(ISERROR($S1991),"",OFFSET('Smelter Reference List'!$D$4,$S1991-4,0)&amp;"")</f>
        <v/>
      </c>
      <c r="F1991" s="161" t="str">
        <f ca="1">IF(ISERROR($S1991),"",OFFSET('Smelter Reference List'!$E$4,$S1991-4,0))</f>
        <v/>
      </c>
      <c r="G1991" s="161" t="str">
        <f ca="1">IF(C1991=$U$4,"Enter smelter details", IF(ISERROR($S1991),"",OFFSET('Smelter Reference List'!$F$4,$S1991-4,0)))</f>
        <v/>
      </c>
      <c r="H1991" s="247" t="str">
        <f ca="1">IF(ISERROR($S1991),"",OFFSET('Smelter Reference List'!$G$4,$S1991-4,0))</f>
        <v/>
      </c>
      <c r="I1991" s="248" t="str">
        <f ca="1">IF(ISERROR($S1991),"",OFFSET('Smelter Reference List'!$H$4,$S1991-4,0))</f>
        <v/>
      </c>
      <c r="J1991" s="248" t="str">
        <f ca="1">IF(ISERROR($S1991),"",OFFSET('Smelter Reference List'!$I$4,$S1991-4,0))</f>
        <v/>
      </c>
      <c r="K1991" s="245"/>
      <c r="L1991" s="245"/>
      <c r="M1991" s="245"/>
      <c r="N1991" s="245"/>
      <c r="O1991" s="245"/>
      <c r="P1991" s="245"/>
      <c r="Q1991" s="246"/>
      <c r="R1991" s="233"/>
      <c r="S1991" s="234" t="e">
        <f>IF(C1991="",NA(),MATCH($B1991&amp;$C1991,'Smelter Reference List'!$J:$J,0))</f>
        <v>#N/A</v>
      </c>
      <c r="T1991" s="235"/>
      <c r="U1991" s="235">
        <f t="shared" ca="1" si="62"/>
        <v>0</v>
      </c>
      <c r="V1991" s="235"/>
      <c r="W1991" s="235"/>
      <c r="Y1991" s="228" t="str">
        <f t="shared" si="63"/>
        <v/>
      </c>
    </row>
    <row r="1992" spans="1:25" s="228" customFormat="1" ht="20.25">
      <c r="A1992" s="257"/>
      <c r="B1992" s="232" t="str">
        <f>IF(LEN(A1992)=0,"",INDEX('Smelter Reference List'!$A:$A,MATCH($A1992,'Smelter Reference List'!$E:$E,0)))</f>
        <v/>
      </c>
      <c r="C1992" s="297" t="str">
        <f>IF(LEN(A1992)=0,"",INDEX('Smelter Reference List'!$C:$C,MATCH($A1992,'Smelter Reference List'!$E:$E,0)))</f>
        <v/>
      </c>
      <c r="D1992" s="161" t="str">
        <f ca="1">IF(ISERROR($S1992),"",OFFSET('Smelter Reference List'!$C$4,$S1992-4,0)&amp;"")</f>
        <v/>
      </c>
      <c r="E1992" s="161" t="str">
        <f ca="1">IF(ISERROR($S1992),"",OFFSET('Smelter Reference List'!$D$4,$S1992-4,0)&amp;"")</f>
        <v/>
      </c>
      <c r="F1992" s="161" t="str">
        <f ca="1">IF(ISERROR($S1992),"",OFFSET('Smelter Reference List'!$E$4,$S1992-4,0))</f>
        <v/>
      </c>
      <c r="G1992" s="161" t="str">
        <f ca="1">IF(C1992=$U$4,"Enter smelter details", IF(ISERROR($S1992),"",OFFSET('Smelter Reference List'!$F$4,$S1992-4,0)))</f>
        <v/>
      </c>
      <c r="H1992" s="247" t="str">
        <f ca="1">IF(ISERROR($S1992),"",OFFSET('Smelter Reference List'!$G$4,$S1992-4,0))</f>
        <v/>
      </c>
      <c r="I1992" s="248" t="str">
        <f ca="1">IF(ISERROR($S1992),"",OFFSET('Smelter Reference List'!$H$4,$S1992-4,0))</f>
        <v/>
      </c>
      <c r="J1992" s="248" t="str">
        <f ca="1">IF(ISERROR($S1992),"",OFFSET('Smelter Reference List'!$I$4,$S1992-4,0))</f>
        <v/>
      </c>
      <c r="K1992" s="245"/>
      <c r="L1992" s="245"/>
      <c r="M1992" s="245"/>
      <c r="N1992" s="245"/>
      <c r="O1992" s="245"/>
      <c r="P1992" s="245"/>
      <c r="Q1992" s="246"/>
      <c r="R1992" s="233"/>
      <c r="S1992" s="234" t="e">
        <f>IF(C1992="",NA(),MATCH($B1992&amp;$C1992,'Smelter Reference List'!$J:$J,0))</f>
        <v>#N/A</v>
      </c>
      <c r="T1992" s="235"/>
      <c r="U1992" s="235">
        <f t="shared" ca="1" si="62"/>
        <v>0</v>
      </c>
      <c r="V1992" s="235"/>
      <c r="W1992" s="235"/>
      <c r="Y1992" s="228" t="str">
        <f t="shared" si="63"/>
        <v/>
      </c>
    </row>
    <row r="1993" spans="1:25" s="228" customFormat="1" ht="20.25">
      <c r="A1993" s="257"/>
      <c r="B1993" s="232" t="str">
        <f>IF(LEN(A1993)=0,"",INDEX('Smelter Reference List'!$A:$A,MATCH($A1993,'Smelter Reference List'!$E:$E,0)))</f>
        <v/>
      </c>
      <c r="C1993" s="297" t="str">
        <f>IF(LEN(A1993)=0,"",INDEX('Smelter Reference List'!$C:$C,MATCH($A1993,'Smelter Reference List'!$E:$E,0)))</f>
        <v/>
      </c>
      <c r="D1993" s="161" t="str">
        <f ca="1">IF(ISERROR($S1993),"",OFFSET('Smelter Reference List'!$C$4,$S1993-4,0)&amp;"")</f>
        <v/>
      </c>
      <c r="E1993" s="161" t="str">
        <f ca="1">IF(ISERROR($S1993),"",OFFSET('Smelter Reference List'!$D$4,$S1993-4,0)&amp;"")</f>
        <v/>
      </c>
      <c r="F1993" s="161" t="str">
        <f ca="1">IF(ISERROR($S1993),"",OFFSET('Smelter Reference List'!$E$4,$S1993-4,0))</f>
        <v/>
      </c>
      <c r="G1993" s="161" t="str">
        <f ca="1">IF(C1993=$U$4,"Enter smelter details", IF(ISERROR($S1993),"",OFFSET('Smelter Reference List'!$F$4,$S1993-4,0)))</f>
        <v/>
      </c>
      <c r="H1993" s="247" t="str">
        <f ca="1">IF(ISERROR($S1993),"",OFFSET('Smelter Reference List'!$G$4,$S1993-4,0))</f>
        <v/>
      </c>
      <c r="I1993" s="248" t="str">
        <f ca="1">IF(ISERROR($S1993),"",OFFSET('Smelter Reference List'!$H$4,$S1993-4,0))</f>
        <v/>
      </c>
      <c r="J1993" s="248" t="str">
        <f ca="1">IF(ISERROR($S1993),"",OFFSET('Smelter Reference List'!$I$4,$S1993-4,0))</f>
        <v/>
      </c>
      <c r="K1993" s="245"/>
      <c r="L1993" s="245"/>
      <c r="M1993" s="245"/>
      <c r="N1993" s="245"/>
      <c r="O1993" s="245"/>
      <c r="P1993" s="245"/>
      <c r="Q1993" s="246"/>
      <c r="R1993" s="233"/>
      <c r="S1993" s="234" t="e">
        <f>IF(C1993="",NA(),MATCH($B1993&amp;$C1993,'Smelter Reference List'!$J:$J,0))</f>
        <v>#N/A</v>
      </c>
      <c r="T1993" s="235"/>
      <c r="U1993" s="235">
        <f t="shared" ca="1" si="62"/>
        <v>0</v>
      </c>
      <c r="V1993" s="235"/>
      <c r="W1993" s="235"/>
      <c r="Y1993" s="228" t="str">
        <f t="shared" si="63"/>
        <v/>
      </c>
    </row>
    <row r="1994" spans="1:25" s="228" customFormat="1" ht="20.25">
      <c r="A1994" s="257"/>
      <c r="B1994" s="232" t="str">
        <f>IF(LEN(A1994)=0,"",INDEX('Smelter Reference List'!$A:$A,MATCH($A1994,'Smelter Reference List'!$E:$E,0)))</f>
        <v/>
      </c>
      <c r="C1994" s="297" t="str">
        <f>IF(LEN(A1994)=0,"",INDEX('Smelter Reference List'!$C:$C,MATCH($A1994,'Smelter Reference List'!$E:$E,0)))</f>
        <v/>
      </c>
      <c r="D1994" s="161" t="str">
        <f ca="1">IF(ISERROR($S1994),"",OFFSET('Smelter Reference List'!$C$4,$S1994-4,0)&amp;"")</f>
        <v/>
      </c>
      <c r="E1994" s="161" t="str">
        <f ca="1">IF(ISERROR($S1994),"",OFFSET('Smelter Reference List'!$D$4,$S1994-4,0)&amp;"")</f>
        <v/>
      </c>
      <c r="F1994" s="161" t="str">
        <f ca="1">IF(ISERROR($S1994),"",OFFSET('Smelter Reference List'!$E$4,$S1994-4,0))</f>
        <v/>
      </c>
      <c r="G1994" s="161" t="str">
        <f ca="1">IF(C1994=$U$4,"Enter smelter details", IF(ISERROR($S1994),"",OFFSET('Smelter Reference List'!$F$4,$S1994-4,0)))</f>
        <v/>
      </c>
      <c r="H1994" s="247" t="str">
        <f ca="1">IF(ISERROR($S1994),"",OFFSET('Smelter Reference List'!$G$4,$S1994-4,0))</f>
        <v/>
      </c>
      <c r="I1994" s="248" t="str">
        <f ca="1">IF(ISERROR($S1994),"",OFFSET('Smelter Reference List'!$H$4,$S1994-4,0))</f>
        <v/>
      </c>
      <c r="J1994" s="248" t="str">
        <f ca="1">IF(ISERROR($S1994),"",OFFSET('Smelter Reference List'!$I$4,$S1994-4,0))</f>
        <v/>
      </c>
      <c r="K1994" s="245"/>
      <c r="L1994" s="245"/>
      <c r="M1994" s="245"/>
      <c r="N1994" s="245"/>
      <c r="O1994" s="245"/>
      <c r="P1994" s="245"/>
      <c r="Q1994" s="246"/>
      <c r="R1994" s="233"/>
      <c r="S1994" s="234" t="e">
        <f>IF(C1994="",NA(),MATCH($B1994&amp;$C1994,'Smelter Reference List'!$J:$J,0))</f>
        <v>#N/A</v>
      </c>
      <c r="T1994" s="235"/>
      <c r="U1994" s="235">
        <f t="shared" ca="1" si="62"/>
        <v>0</v>
      </c>
      <c r="V1994" s="235"/>
      <c r="W1994" s="235"/>
      <c r="Y1994" s="228" t="str">
        <f t="shared" si="63"/>
        <v/>
      </c>
    </row>
    <row r="1995" spans="1:25" s="228" customFormat="1" ht="20.25">
      <c r="A1995" s="257"/>
      <c r="B1995" s="232" t="str">
        <f>IF(LEN(A1995)=0,"",INDEX('Smelter Reference List'!$A:$A,MATCH($A1995,'Smelter Reference List'!$E:$E,0)))</f>
        <v/>
      </c>
      <c r="C1995" s="297" t="str">
        <f>IF(LEN(A1995)=0,"",INDEX('Smelter Reference List'!$C:$C,MATCH($A1995,'Smelter Reference List'!$E:$E,0)))</f>
        <v/>
      </c>
      <c r="D1995" s="161" t="str">
        <f ca="1">IF(ISERROR($S1995),"",OFFSET('Smelter Reference List'!$C$4,$S1995-4,0)&amp;"")</f>
        <v/>
      </c>
      <c r="E1995" s="161" t="str">
        <f ca="1">IF(ISERROR($S1995),"",OFFSET('Smelter Reference List'!$D$4,$S1995-4,0)&amp;"")</f>
        <v/>
      </c>
      <c r="F1995" s="161" t="str">
        <f ca="1">IF(ISERROR($S1995),"",OFFSET('Smelter Reference List'!$E$4,$S1995-4,0))</f>
        <v/>
      </c>
      <c r="G1995" s="161" t="str">
        <f ca="1">IF(C1995=$U$4,"Enter smelter details", IF(ISERROR($S1995),"",OFFSET('Smelter Reference List'!$F$4,$S1995-4,0)))</f>
        <v/>
      </c>
      <c r="H1995" s="247" t="str">
        <f ca="1">IF(ISERROR($S1995),"",OFFSET('Smelter Reference List'!$G$4,$S1995-4,0))</f>
        <v/>
      </c>
      <c r="I1995" s="248" t="str">
        <f ca="1">IF(ISERROR($S1995),"",OFFSET('Smelter Reference List'!$H$4,$S1995-4,0))</f>
        <v/>
      </c>
      <c r="J1995" s="248" t="str">
        <f ca="1">IF(ISERROR($S1995),"",OFFSET('Smelter Reference List'!$I$4,$S1995-4,0))</f>
        <v/>
      </c>
      <c r="K1995" s="245"/>
      <c r="L1995" s="245"/>
      <c r="M1995" s="245"/>
      <c r="N1995" s="245"/>
      <c r="O1995" s="245"/>
      <c r="P1995" s="245"/>
      <c r="Q1995" s="246"/>
      <c r="R1995" s="233"/>
      <c r="S1995" s="234" t="e">
        <f>IF(C1995="",NA(),MATCH($B1995&amp;$C1995,'Smelter Reference List'!$J:$J,0))</f>
        <v>#N/A</v>
      </c>
      <c r="T1995" s="235"/>
      <c r="U1995" s="235">
        <f t="shared" ca="1" si="62"/>
        <v>0</v>
      </c>
      <c r="V1995" s="235"/>
      <c r="W1995" s="235"/>
      <c r="Y1995" s="228" t="str">
        <f t="shared" si="63"/>
        <v/>
      </c>
    </row>
    <row r="1996" spans="1:25" s="228" customFormat="1" ht="20.25">
      <c r="A1996" s="257"/>
      <c r="B1996" s="232" t="str">
        <f>IF(LEN(A1996)=0,"",INDEX('Smelter Reference List'!$A:$A,MATCH($A1996,'Smelter Reference List'!$E:$E,0)))</f>
        <v/>
      </c>
      <c r="C1996" s="297" t="str">
        <f>IF(LEN(A1996)=0,"",INDEX('Smelter Reference List'!$C:$C,MATCH($A1996,'Smelter Reference List'!$E:$E,0)))</f>
        <v/>
      </c>
      <c r="D1996" s="161" t="str">
        <f ca="1">IF(ISERROR($S1996),"",OFFSET('Smelter Reference List'!$C$4,$S1996-4,0)&amp;"")</f>
        <v/>
      </c>
      <c r="E1996" s="161" t="str">
        <f ca="1">IF(ISERROR($S1996),"",OFFSET('Smelter Reference List'!$D$4,$S1996-4,0)&amp;"")</f>
        <v/>
      </c>
      <c r="F1996" s="161" t="str">
        <f ca="1">IF(ISERROR($S1996),"",OFFSET('Smelter Reference List'!$E$4,$S1996-4,0))</f>
        <v/>
      </c>
      <c r="G1996" s="161" t="str">
        <f ca="1">IF(C1996=$U$4,"Enter smelter details", IF(ISERROR($S1996),"",OFFSET('Smelter Reference List'!$F$4,$S1996-4,0)))</f>
        <v/>
      </c>
      <c r="H1996" s="247" t="str">
        <f ca="1">IF(ISERROR($S1996),"",OFFSET('Smelter Reference List'!$G$4,$S1996-4,0))</f>
        <v/>
      </c>
      <c r="I1996" s="248" t="str">
        <f ca="1">IF(ISERROR($S1996),"",OFFSET('Smelter Reference List'!$H$4,$S1996-4,0))</f>
        <v/>
      </c>
      <c r="J1996" s="248" t="str">
        <f ca="1">IF(ISERROR($S1996),"",OFFSET('Smelter Reference List'!$I$4,$S1996-4,0))</f>
        <v/>
      </c>
      <c r="K1996" s="245"/>
      <c r="L1996" s="245"/>
      <c r="M1996" s="245"/>
      <c r="N1996" s="245"/>
      <c r="O1996" s="245"/>
      <c r="P1996" s="245"/>
      <c r="Q1996" s="246"/>
      <c r="R1996" s="233"/>
      <c r="S1996" s="234" t="e">
        <f>IF(C1996="",NA(),MATCH($B1996&amp;$C1996,'Smelter Reference List'!$J:$J,0))</f>
        <v>#N/A</v>
      </c>
      <c r="T1996" s="235"/>
      <c r="U1996" s="235">
        <f t="shared" ca="1" si="62"/>
        <v>0</v>
      </c>
      <c r="V1996" s="235"/>
      <c r="W1996" s="235"/>
      <c r="Y1996" s="228" t="str">
        <f t="shared" si="63"/>
        <v/>
      </c>
    </row>
    <row r="1997" spans="1:25" s="228" customFormat="1" ht="20.25">
      <c r="A1997" s="257"/>
      <c r="B1997" s="232" t="str">
        <f>IF(LEN(A1997)=0,"",INDEX('Smelter Reference List'!$A:$A,MATCH($A1997,'Smelter Reference List'!$E:$E,0)))</f>
        <v/>
      </c>
      <c r="C1997" s="297" t="str">
        <f>IF(LEN(A1997)=0,"",INDEX('Smelter Reference List'!$C:$C,MATCH($A1997,'Smelter Reference List'!$E:$E,0)))</f>
        <v/>
      </c>
      <c r="D1997" s="161" t="str">
        <f ca="1">IF(ISERROR($S1997),"",OFFSET('Smelter Reference List'!$C$4,$S1997-4,0)&amp;"")</f>
        <v/>
      </c>
      <c r="E1997" s="161" t="str">
        <f ca="1">IF(ISERROR($S1997),"",OFFSET('Smelter Reference List'!$D$4,$S1997-4,0)&amp;"")</f>
        <v/>
      </c>
      <c r="F1997" s="161" t="str">
        <f ca="1">IF(ISERROR($S1997),"",OFFSET('Smelter Reference List'!$E$4,$S1997-4,0))</f>
        <v/>
      </c>
      <c r="G1997" s="161" t="str">
        <f ca="1">IF(C1997=$U$4,"Enter smelter details", IF(ISERROR($S1997),"",OFFSET('Smelter Reference List'!$F$4,$S1997-4,0)))</f>
        <v/>
      </c>
      <c r="H1997" s="247" t="str">
        <f ca="1">IF(ISERROR($S1997),"",OFFSET('Smelter Reference List'!$G$4,$S1997-4,0))</f>
        <v/>
      </c>
      <c r="I1997" s="248" t="str">
        <f ca="1">IF(ISERROR($S1997),"",OFFSET('Smelter Reference List'!$H$4,$S1997-4,0))</f>
        <v/>
      </c>
      <c r="J1997" s="248" t="str">
        <f ca="1">IF(ISERROR($S1997),"",OFFSET('Smelter Reference List'!$I$4,$S1997-4,0))</f>
        <v/>
      </c>
      <c r="K1997" s="245"/>
      <c r="L1997" s="245"/>
      <c r="M1997" s="245"/>
      <c r="N1997" s="245"/>
      <c r="O1997" s="245"/>
      <c r="P1997" s="245"/>
      <c r="Q1997" s="246"/>
      <c r="R1997" s="233"/>
      <c r="S1997" s="234" t="e">
        <f>IF(C1997="",NA(),MATCH($B1997&amp;$C1997,'Smelter Reference List'!$J:$J,0))</f>
        <v>#N/A</v>
      </c>
      <c r="T1997" s="235"/>
      <c r="U1997" s="235">
        <f t="shared" ca="1" si="62"/>
        <v>0</v>
      </c>
      <c r="V1997" s="235"/>
      <c r="W1997" s="235"/>
      <c r="Y1997" s="228" t="str">
        <f t="shared" si="63"/>
        <v/>
      </c>
    </row>
    <row r="1998" spans="1:25" s="228" customFormat="1" ht="20.25">
      <c r="A1998" s="257"/>
      <c r="B1998" s="232" t="str">
        <f>IF(LEN(A1998)=0,"",INDEX('Smelter Reference List'!$A:$A,MATCH($A1998,'Smelter Reference List'!$E:$E,0)))</f>
        <v/>
      </c>
      <c r="C1998" s="297" t="str">
        <f>IF(LEN(A1998)=0,"",INDEX('Smelter Reference List'!$C:$C,MATCH($A1998,'Smelter Reference List'!$E:$E,0)))</f>
        <v/>
      </c>
      <c r="D1998" s="161" t="str">
        <f ca="1">IF(ISERROR($S1998),"",OFFSET('Smelter Reference List'!$C$4,$S1998-4,0)&amp;"")</f>
        <v/>
      </c>
      <c r="E1998" s="161" t="str">
        <f ca="1">IF(ISERROR($S1998),"",OFFSET('Smelter Reference List'!$D$4,$S1998-4,0)&amp;"")</f>
        <v/>
      </c>
      <c r="F1998" s="161" t="str">
        <f ca="1">IF(ISERROR($S1998),"",OFFSET('Smelter Reference List'!$E$4,$S1998-4,0))</f>
        <v/>
      </c>
      <c r="G1998" s="161" t="str">
        <f ca="1">IF(C1998=$U$4,"Enter smelter details", IF(ISERROR($S1998),"",OFFSET('Smelter Reference List'!$F$4,$S1998-4,0)))</f>
        <v/>
      </c>
      <c r="H1998" s="247" t="str">
        <f ca="1">IF(ISERROR($S1998),"",OFFSET('Smelter Reference List'!$G$4,$S1998-4,0))</f>
        <v/>
      </c>
      <c r="I1998" s="248" t="str">
        <f ca="1">IF(ISERROR($S1998),"",OFFSET('Smelter Reference List'!$H$4,$S1998-4,0))</f>
        <v/>
      </c>
      <c r="J1998" s="248" t="str">
        <f ca="1">IF(ISERROR($S1998),"",OFFSET('Smelter Reference List'!$I$4,$S1998-4,0))</f>
        <v/>
      </c>
      <c r="K1998" s="245"/>
      <c r="L1998" s="245"/>
      <c r="M1998" s="245"/>
      <c r="N1998" s="245"/>
      <c r="O1998" s="245"/>
      <c r="P1998" s="245"/>
      <c r="Q1998" s="246"/>
      <c r="R1998" s="233"/>
      <c r="S1998" s="234" t="e">
        <f>IF(C1998="",NA(),MATCH($B1998&amp;$C1998,'Smelter Reference List'!$J:$J,0))</f>
        <v>#N/A</v>
      </c>
      <c r="T1998" s="235"/>
      <c r="U1998" s="235">
        <f t="shared" ca="1" si="62"/>
        <v>0</v>
      </c>
      <c r="V1998" s="235"/>
      <c r="W1998" s="235"/>
      <c r="Y1998" s="228" t="str">
        <f t="shared" si="63"/>
        <v/>
      </c>
    </row>
    <row r="1999" spans="1:25" s="228" customFormat="1" ht="20.25">
      <c r="A1999" s="257"/>
      <c r="B1999" s="232" t="str">
        <f>IF(LEN(A1999)=0,"",INDEX('Smelter Reference List'!$A:$A,MATCH($A1999,'Smelter Reference List'!$E:$E,0)))</f>
        <v/>
      </c>
      <c r="C1999" s="297" t="str">
        <f>IF(LEN(A1999)=0,"",INDEX('Smelter Reference List'!$C:$C,MATCH($A1999,'Smelter Reference List'!$E:$E,0)))</f>
        <v/>
      </c>
      <c r="D1999" s="161" t="str">
        <f ca="1">IF(ISERROR($S1999),"",OFFSET('Smelter Reference List'!$C$4,$S1999-4,0)&amp;"")</f>
        <v/>
      </c>
      <c r="E1999" s="161" t="str">
        <f ca="1">IF(ISERROR($S1999),"",OFFSET('Smelter Reference List'!$D$4,$S1999-4,0)&amp;"")</f>
        <v/>
      </c>
      <c r="F1999" s="161" t="str">
        <f ca="1">IF(ISERROR($S1999),"",OFFSET('Smelter Reference List'!$E$4,$S1999-4,0))</f>
        <v/>
      </c>
      <c r="G1999" s="161" t="str">
        <f ca="1">IF(C1999=$U$4,"Enter smelter details", IF(ISERROR($S1999),"",OFFSET('Smelter Reference List'!$F$4,$S1999-4,0)))</f>
        <v/>
      </c>
      <c r="H1999" s="247" t="str">
        <f ca="1">IF(ISERROR($S1999),"",OFFSET('Smelter Reference List'!$G$4,$S1999-4,0))</f>
        <v/>
      </c>
      <c r="I1999" s="248" t="str">
        <f ca="1">IF(ISERROR($S1999),"",OFFSET('Smelter Reference List'!$H$4,$S1999-4,0))</f>
        <v/>
      </c>
      <c r="J1999" s="248" t="str">
        <f ca="1">IF(ISERROR($S1999),"",OFFSET('Smelter Reference List'!$I$4,$S1999-4,0))</f>
        <v/>
      </c>
      <c r="K1999" s="245"/>
      <c r="L1999" s="245"/>
      <c r="M1999" s="245"/>
      <c r="N1999" s="245"/>
      <c r="O1999" s="245"/>
      <c r="P1999" s="245"/>
      <c r="Q1999" s="246"/>
      <c r="R1999" s="233"/>
      <c r="S1999" s="234" t="e">
        <f>IF(C1999="",NA(),MATCH($B1999&amp;$C1999,'Smelter Reference List'!$J:$J,0))</f>
        <v>#N/A</v>
      </c>
      <c r="T1999" s="235"/>
      <c r="U1999" s="235">
        <f t="shared" ca="1" si="62"/>
        <v>0</v>
      </c>
      <c r="V1999" s="235"/>
      <c r="W1999" s="235"/>
      <c r="Y1999" s="228" t="str">
        <f t="shared" si="63"/>
        <v/>
      </c>
    </row>
    <row r="2000" spans="1:25" s="228" customFormat="1" ht="20.25">
      <c r="A2000" s="257"/>
      <c r="B2000" s="232" t="str">
        <f>IF(LEN(A2000)=0,"",INDEX('Smelter Reference List'!$A:$A,MATCH($A2000,'Smelter Reference List'!$E:$E,0)))</f>
        <v/>
      </c>
      <c r="C2000" s="297" t="str">
        <f>IF(LEN(A2000)=0,"",INDEX('Smelter Reference List'!$C:$C,MATCH($A2000,'Smelter Reference List'!$E:$E,0)))</f>
        <v/>
      </c>
      <c r="D2000" s="161" t="str">
        <f ca="1">IF(ISERROR($S2000),"",OFFSET('Smelter Reference List'!$C$4,$S2000-4,0)&amp;"")</f>
        <v/>
      </c>
      <c r="E2000" s="161" t="str">
        <f ca="1">IF(ISERROR($S2000),"",OFFSET('Smelter Reference List'!$D$4,$S2000-4,0)&amp;"")</f>
        <v/>
      </c>
      <c r="F2000" s="161" t="str">
        <f ca="1">IF(ISERROR($S2000),"",OFFSET('Smelter Reference List'!$E$4,$S2000-4,0))</f>
        <v/>
      </c>
      <c r="G2000" s="161" t="str">
        <f ca="1">IF(C2000=$U$4,"Enter smelter details", IF(ISERROR($S2000),"",OFFSET('Smelter Reference List'!$F$4,$S2000-4,0)))</f>
        <v/>
      </c>
      <c r="H2000" s="247" t="str">
        <f ca="1">IF(ISERROR($S2000),"",OFFSET('Smelter Reference List'!$G$4,$S2000-4,0))</f>
        <v/>
      </c>
      <c r="I2000" s="248" t="str">
        <f ca="1">IF(ISERROR($S2000),"",OFFSET('Smelter Reference List'!$H$4,$S2000-4,0))</f>
        <v/>
      </c>
      <c r="J2000" s="248" t="str">
        <f ca="1">IF(ISERROR($S2000),"",OFFSET('Smelter Reference List'!$I$4,$S2000-4,0))</f>
        <v/>
      </c>
      <c r="K2000" s="245"/>
      <c r="L2000" s="245"/>
      <c r="M2000" s="245"/>
      <c r="N2000" s="245"/>
      <c r="O2000" s="245"/>
      <c r="P2000" s="245"/>
      <c r="Q2000" s="246"/>
      <c r="R2000" s="233"/>
      <c r="S2000" s="234" t="e">
        <f>IF(C2000="",NA(),MATCH($B2000&amp;$C2000,'Smelter Reference List'!$J:$J,0))</f>
        <v>#N/A</v>
      </c>
      <c r="T2000" s="235"/>
      <c r="U2000" s="235">
        <f t="shared" ca="1" si="62"/>
        <v>0</v>
      </c>
      <c r="V2000" s="235"/>
      <c r="W2000" s="235"/>
      <c r="Y2000" s="228" t="str">
        <f t="shared" si="63"/>
        <v/>
      </c>
    </row>
    <row r="2001" spans="1:25" s="228" customFormat="1" ht="20.25">
      <c r="A2001" s="257"/>
      <c r="B2001" s="232" t="str">
        <f>IF(LEN(A2001)=0,"",INDEX('Smelter Reference List'!$A:$A,MATCH($A2001,'Smelter Reference List'!$E:$E,0)))</f>
        <v/>
      </c>
      <c r="C2001" s="297" t="str">
        <f>IF(LEN(A2001)=0,"",INDEX('Smelter Reference List'!$C:$C,MATCH($A2001,'Smelter Reference List'!$E:$E,0)))</f>
        <v/>
      </c>
      <c r="D2001" s="161" t="str">
        <f ca="1">IF(ISERROR($S2001),"",OFFSET('Smelter Reference List'!$C$4,$S2001-4,0)&amp;"")</f>
        <v/>
      </c>
      <c r="E2001" s="161" t="str">
        <f ca="1">IF(ISERROR($S2001),"",OFFSET('Smelter Reference List'!$D$4,$S2001-4,0)&amp;"")</f>
        <v/>
      </c>
      <c r="F2001" s="161" t="str">
        <f ca="1">IF(ISERROR($S2001),"",OFFSET('Smelter Reference List'!$E$4,$S2001-4,0))</f>
        <v/>
      </c>
      <c r="G2001" s="161" t="str">
        <f ca="1">IF(C2001=$U$4,"Enter smelter details", IF(ISERROR($S2001),"",OFFSET('Smelter Reference List'!$F$4,$S2001-4,0)))</f>
        <v/>
      </c>
      <c r="H2001" s="247" t="str">
        <f ca="1">IF(ISERROR($S2001),"",OFFSET('Smelter Reference List'!$G$4,$S2001-4,0))</f>
        <v/>
      </c>
      <c r="I2001" s="248" t="str">
        <f ca="1">IF(ISERROR($S2001),"",OFFSET('Smelter Reference List'!$H$4,$S2001-4,0))</f>
        <v/>
      </c>
      <c r="J2001" s="248" t="str">
        <f ca="1">IF(ISERROR($S2001),"",OFFSET('Smelter Reference List'!$I$4,$S2001-4,0))</f>
        <v/>
      </c>
      <c r="K2001" s="245"/>
      <c r="L2001" s="245"/>
      <c r="M2001" s="245"/>
      <c r="N2001" s="245"/>
      <c r="O2001" s="245"/>
      <c r="P2001" s="245"/>
      <c r="Q2001" s="246"/>
      <c r="R2001" s="233"/>
      <c r="S2001" s="234" t="e">
        <f>IF(C2001="",NA(),MATCH($B2001&amp;$C2001,'Smelter Reference List'!$J:$J,0))</f>
        <v>#N/A</v>
      </c>
      <c r="T2001" s="235"/>
      <c r="U2001" s="235">
        <f t="shared" ca="1" si="62"/>
        <v>0</v>
      </c>
      <c r="V2001" s="235"/>
      <c r="W2001" s="235"/>
      <c r="Y2001" s="228" t="str">
        <f t="shared" si="63"/>
        <v/>
      </c>
    </row>
    <row r="2002" spans="1:25" s="228" customFormat="1" ht="20.25">
      <c r="A2002" s="257"/>
      <c r="B2002" s="232" t="str">
        <f>IF(LEN(A2002)=0,"",INDEX('Smelter Reference List'!$A:$A,MATCH($A2002,'Smelter Reference List'!$E:$E,0)))</f>
        <v/>
      </c>
      <c r="C2002" s="297" t="str">
        <f>IF(LEN(A2002)=0,"",INDEX('Smelter Reference List'!$C:$C,MATCH($A2002,'Smelter Reference List'!$E:$E,0)))</f>
        <v/>
      </c>
      <c r="D2002" s="161" t="str">
        <f ca="1">IF(ISERROR($S2002),"",OFFSET('Smelter Reference List'!$C$4,$S2002-4,0)&amp;"")</f>
        <v/>
      </c>
      <c r="E2002" s="161" t="str">
        <f ca="1">IF(ISERROR($S2002),"",OFFSET('Smelter Reference List'!$D$4,$S2002-4,0)&amp;"")</f>
        <v/>
      </c>
      <c r="F2002" s="161" t="str">
        <f ca="1">IF(ISERROR($S2002),"",OFFSET('Smelter Reference List'!$E$4,$S2002-4,0))</f>
        <v/>
      </c>
      <c r="G2002" s="161" t="str">
        <f ca="1">IF(C2002=$U$4,"Enter smelter details", IF(ISERROR($S2002),"",OFFSET('Smelter Reference List'!$F$4,$S2002-4,0)))</f>
        <v/>
      </c>
      <c r="H2002" s="247" t="str">
        <f ca="1">IF(ISERROR($S2002),"",OFFSET('Smelter Reference List'!$G$4,$S2002-4,0))</f>
        <v/>
      </c>
      <c r="I2002" s="248" t="str">
        <f ca="1">IF(ISERROR($S2002),"",OFFSET('Smelter Reference List'!$H$4,$S2002-4,0))</f>
        <v/>
      </c>
      <c r="J2002" s="248" t="str">
        <f ca="1">IF(ISERROR($S2002),"",OFFSET('Smelter Reference List'!$I$4,$S2002-4,0))</f>
        <v/>
      </c>
      <c r="K2002" s="245"/>
      <c r="L2002" s="245"/>
      <c r="M2002" s="245"/>
      <c r="N2002" s="245"/>
      <c r="O2002" s="245"/>
      <c r="P2002" s="245"/>
      <c r="Q2002" s="246"/>
      <c r="R2002" s="233"/>
      <c r="S2002" s="234" t="e">
        <f>IF(C2002="",NA(),MATCH($B2002&amp;$C2002,'Smelter Reference List'!$J:$J,0))</f>
        <v>#N/A</v>
      </c>
      <c r="T2002" s="235"/>
      <c r="U2002" s="235">
        <f t="shared" ca="1" si="62"/>
        <v>0</v>
      </c>
      <c r="V2002" s="235"/>
      <c r="W2002" s="235"/>
      <c r="Y2002" s="228" t="str">
        <f t="shared" si="63"/>
        <v/>
      </c>
    </row>
    <row r="2003" spans="1:25" s="228" customFormat="1" ht="20.25">
      <c r="A2003" s="257"/>
      <c r="B2003" s="232" t="str">
        <f>IF(LEN(A2003)=0,"",INDEX('Smelter Reference List'!$A:$A,MATCH($A2003,'Smelter Reference List'!$E:$E,0)))</f>
        <v/>
      </c>
      <c r="C2003" s="297" t="str">
        <f>IF(LEN(A2003)=0,"",INDEX('Smelter Reference List'!$C:$C,MATCH($A2003,'Smelter Reference List'!$E:$E,0)))</f>
        <v/>
      </c>
      <c r="D2003" s="161" t="str">
        <f ca="1">IF(ISERROR($S2003),"",OFFSET('Smelter Reference List'!$C$4,$S2003-4,0)&amp;"")</f>
        <v/>
      </c>
      <c r="E2003" s="161" t="str">
        <f ca="1">IF(ISERROR($S2003),"",OFFSET('Smelter Reference List'!$D$4,$S2003-4,0)&amp;"")</f>
        <v/>
      </c>
      <c r="F2003" s="161" t="str">
        <f ca="1">IF(ISERROR($S2003),"",OFFSET('Smelter Reference List'!$E$4,$S2003-4,0))</f>
        <v/>
      </c>
      <c r="G2003" s="161" t="str">
        <f ca="1">IF(C2003=$U$4,"Enter smelter details", IF(ISERROR($S2003),"",OFFSET('Smelter Reference List'!$F$4,$S2003-4,0)))</f>
        <v/>
      </c>
      <c r="H2003" s="247" t="str">
        <f ca="1">IF(ISERROR($S2003),"",OFFSET('Smelter Reference List'!$G$4,$S2003-4,0))</f>
        <v/>
      </c>
      <c r="I2003" s="248" t="str">
        <f ca="1">IF(ISERROR($S2003),"",OFFSET('Smelter Reference List'!$H$4,$S2003-4,0))</f>
        <v/>
      </c>
      <c r="J2003" s="248" t="str">
        <f ca="1">IF(ISERROR($S2003),"",OFFSET('Smelter Reference List'!$I$4,$S2003-4,0))</f>
        <v/>
      </c>
      <c r="K2003" s="245"/>
      <c r="L2003" s="245"/>
      <c r="M2003" s="245"/>
      <c r="N2003" s="245"/>
      <c r="O2003" s="245"/>
      <c r="P2003" s="245"/>
      <c r="Q2003" s="246"/>
      <c r="R2003" s="233"/>
      <c r="S2003" s="234" t="e">
        <f>IF(C2003="",NA(),MATCH($B2003&amp;$C2003,'Smelter Reference List'!$J:$J,0))</f>
        <v>#N/A</v>
      </c>
      <c r="T2003" s="235"/>
      <c r="U2003" s="235">
        <f t="shared" ca="1" si="62"/>
        <v>0</v>
      </c>
      <c r="V2003" s="235"/>
      <c r="W2003" s="235"/>
      <c r="Y2003" s="228" t="str">
        <f t="shared" si="63"/>
        <v/>
      </c>
    </row>
    <row r="2004" spans="1:25" s="228" customFormat="1" ht="20.25">
      <c r="A2004" s="257"/>
      <c r="B2004" s="232" t="str">
        <f>IF(LEN(A2004)=0,"",INDEX('Smelter Reference List'!$A:$A,MATCH($A2004,'Smelter Reference List'!$E:$E,0)))</f>
        <v/>
      </c>
      <c r="C2004" s="297" t="str">
        <f>IF(LEN(A2004)=0,"",INDEX('Smelter Reference List'!$C:$C,MATCH($A2004,'Smelter Reference List'!$E:$E,0)))</f>
        <v/>
      </c>
      <c r="D2004" s="161" t="str">
        <f ca="1">IF(ISERROR($S2004),"",OFFSET('Smelter Reference List'!$C$4,$S2004-4,0)&amp;"")</f>
        <v/>
      </c>
      <c r="E2004" s="161" t="str">
        <f ca="1">IF(ISERROR($S2004),"",OFFSET('Smelter Reference List'!$D$4,$S2004-4,0)&amp;"")</f>
        <v/>
      </c>
      <c r="F2004" s="161" t="str">
        <f ca="1">IF(ISERROR($S2004),"",OFFSET('Smelter Reference List'!$E$4,$S2004-4,0))</f>
        <v/>
      </c>
      <c r="G2004" s="161" t="str">
        <f ca="1">IF(C2004=$U$4,"Enter smelter details", IF(ISERROR($S2004),"",OFFSET('Smelter Reference List'!$F$4,$S2004-4,0)))</f>
        <v/>
      </c>
      <c r="H2004" s="247" t="str">
        <f ca="1">IF(ISERROR($S2004),"",OFFSET('Smelter Reference List'!$G$4,$S2004-4,0))</f>
        <v/>
      </c>
      <c r="I2004" s="248" t="str">
        <f ca="1">IF(ISERROR($S2004),"",OFFSET('Smelter Reference List'!$H$4,$S2004-4,0))</f>
        <v/>
      </c>
      <c r="J2004" s="248" t="str">
        <f ca="1">IF(ISERROR($S2004),"",OFFSET('Smelter Reference List'!$I$4,$S2004-4,0))</f>
        <v/>
      </c>
      <c r="K2004" s="245"/>
      <c r="L2004" s="245"/>
      <c r="M2004" s="245"/>
      <c r="N2004" s="245"/>
      <c r="O2004" s="245"/>
      <c r="P2004" s="245"/>
      <c r="Q2004" s="246"/>
      <c r="R2004" s="233"/>
      <c r="S2004" s="234" t="e">
        <f>IF(C2004="",NA(),MATCH($B2004&amp;$C2004,'Smelter Reference List'!$J:$J,0))</f>
        <v>#N/A</v>
      </c>
      <c r="T2004" s="235"/>
      <c r="U2004" s="235">
        <f t="shared" ca="1" si="62"/>
        <v>0</v>
      </c>
      <c r="V2004" s="235"/>
      <c r="W2004" s="235"/>
      <c r="Y2004" s="228" t="str">
        <f t="shared" si="63"/>
        <v/>
      </c>
    </row>
    <row r="2005" spans="1:25" s="228" customFormat="1" ht="20.25">
      <c r="A2005" s="257"/>
      <c r="B2005" s="232" t="str">
        <f>IF(LEN(A2005)=0,"",INDEX('Smelter Reference List'!$A:$A,MATCH($A2005,'Smelter Reference List'!$E:$E,0)))</f>
        <v/>
      </c>
      <c r="C2005" s="297" t="str">
        <f>IF(LEN(A2005)=0,"",INDEX('Smelter Reference List'!$C:$C,MATCH($A2005,'Smelter Reference List'!$E:$E,0)))</f>
        <v/>
      </c>
      <c r="D2005" s="161" t="str">
        <f ca="1">IF(ISERROR($S2005),"",OFFSET('Smelter Reference List'!$C$4,$S2005-4,0)&amp;"")</f>
        <v/>
      </c>
      <c r="E2005" s="161" t="str">
        <f ca="1">IF(ISERROR($S2005),"",OFFSET('Smelter Reference List'!$D$4,$S2005-4,0)&amp;"")</f>
        <v/>
      </c>
      <c r="F2005" s="161" t="str">
        <f ca="1">IF(ISERROR($S2005),"",OFFSET('Smelter Reference List'!$E$4,$S2005-4,0))</f>
        <v/>
      </c>
      <c r="G2005" s="161" t="str">
        <f ca="1">IF(C2005=$U$4,"Enter smelter details", IF(ISERROR($S2005),"",OFFSET('Smelter Reference List'!$F$4,$S2005-4,0)))</f>
        <v/>
      </c>
      <c r="H2005" s="247" t="str">
        <f ca="1">IF(ISERROR($S2005),"",OFFSET('Smelter Reference List'!$G$4,$S2005-4,0))</f>
        <v/>
      </c>
      <c r="I2005" s="248" t="str">
        <f ca="1">IF(ISERROR($S2005),"",OFFSET('Smelter Reference List'!$H$4,$S2005-4,0))</f>
        <v/>
      </c>
      <c r="J2005" s="248" t="str">
        <f ca="1">IF(ISERROR($S2005),"",OFFSET('Smelter Reference List'!$I$4,$S2005-4,0))</f>
        <v/>
      </c>
      <c r="K2005" s="245"/>
      <c r="L2005" s="245"/>
      <c r="M2005" s="245"/>
      <c r="N2005" s="245"/>
      <c r="O2005" s="245"/>
      <c r="P2005" s="245"/>
      <c r="Q2005" s="246"/>
      <c r="R2005" s="233"/>
      <c r="S2005" s="234" t="e">
        <f>IF(C2005="",NA(),MATCH($B2005&amp;$C2005,'Smelter Reference List'!$J:$J,0))</f>
        <v>#N/A</v>
      </c>
      <c r="T2005" s="235"/>
      <c r="U2005" s="235">
        <f t="shared" ca="1" si="62"/>
        <v>0</v>
      </c>
      <c r="V2005" s="235"/>
      <c r="W2005" s="235"/>
      <c r="Y2005" s="228" t="str">
        <f t="shared" si="63"/>
        <v/>
      </c>
    </row>
    <row r="2006" spans="1:25" s="228" customFormat="1" ht="20.25">
      <c r="A2006" s="257"/>
      <c r="B2006" s="232" t="str">
        <f>IF(LEN(A2006)=0,"",INDEX('Smelter Reference List'!$A:$A,MATCH($A2006,'Smelter Reference List'!$E:$E,0)))</f>
        <v/>
      </c>
      <c r="C2006" s="297" t="str">
        <f>IF(LEN(A2006)=0,"",INDEX('Smelter Reference List'!$C:$C,MATCH($A2006,'Smelter Reference List'!$E:$E,0)))</f>
        <v/>
      </c>
      <c r="D2006" s="161" t="str">
        <f ca="1">IF(ISERROR($S2006),"",OFFSET('Smelter Reference List'!$C$4,$S2006-4,0)&amp;"")</f>
        <v/>
      </c>
      <c r="E2006" s="161" t="str">
        <f ca="1">IF(ISERROR($S2006),"",OFFSET('Smelter Reference List'!$D$4,$S2006-4,0)&amp;"")</f>
        <v/>
      </c>
      <c r="F2006" s="161" t="str">
        <f ca="1">IF(ISERROR($S2006),"",OFFSET('Smelter Reference List'!$E$4,$S2006-4,0))</f>
        <v/>
      </c>
      <c r="G2006" s="161" t="str">
        <f ca="1">IF(C2006=$U$4,"Enter smelter details", IF(ISERROR($S2006),"",OFFSET('Smelter Reference List'!$F$4,$S2006-4,0)))</f>
        <v/>
      </c>
      <c r="H2006" s="247" t="str">
        <f ca="1">IF(ISERROR($S2006),"",OFFSET('Smelter Reference List'!$G$4,$S2006-4,0))</f>
        <v/>
      </c>
      <c r="I2006" s="248" t="str">
        <f ca="1">IF(ISERROR($S2006),"",OFFSET('Smelter Reference List'!$H$4,$S2006-4,0))</f>
        <v/>
      </c>
      <c r="J2006" s="248" t="str">
        <f ca="1">IF(ISERROR($S2006),"",OFFSET('Smelter Reference List'!$I$4,$S2006-4,0))</f>
        <v/>
      </c>
      <c r="K2006" s="245"/>
      <c r="L2006" s="245"/>
      <c r="M2006" s="245"/>
      <c r="N2006" s="245"/>
      <c r="O2006" s="245"/>
      <c r="P2006" s="245"/>
      <c r="Q2006" s="246"/>
      <c r="R2006" s="233"/>
      <c r="S2006" s="234" t="e">
        <f>IF(C2006="",NA(),MATCH($B2006&amp;$C2006,'Smelter Reference List'!$J:$J,0))</f>
        <v>#N/A</v>
      </c>
      <c r="T2006" s="235"/>
      <c r="U2006" s="235">
        <f t="shared" ca="1" si="62"/>
        <v>0</v>
      </c>
      <c r="V2006" s="235"/>
      <c r="W2006" s="235"/>
      <c r="Y2006" s="228" t="str">
        <f t="shared" si="63"/>
        <v/>
      </c>
    </row>
    <row r="2007" spans="1:25" s="228" customFormat="1" ht="20.25">
      <c r="A2007" s="257"/>
      <c r="B2007" s="232" t="str">
        <f>IF(LEN(A2007)=0,"",INDEX('Smelter Reference List'!$A:$A,MATCH($A2007,'Smelter Reference List'!$E:$E,0)))</f>
        <v/>
      </c>
      <c r="C2007" s="297" t="str">
        <f>IF(LEN(A2007)=0,"",INDEX('Smelter Reference List'!$C:$C,MATCH($A2007,'Smelter Reference List'!$E:$E,0)))</f>
        <v/>
      </c>
      <c r="D2007" s="161" t="str">
        <f ca="1">IF(ISERROR($S2007),"",OFFSET('Smelter Reference List'!$C$4,$S2007-4,0)&amp;"")</f>
        <v/>
      </c>
      <c r="E2007" s="161" t="str">
        <f ca="1">IF(ISERROR($S2007),"",OFFSET('Smelter Reference List'!$D$4,$S2007-4,0)&amp;"")</f>
        <v/>
      </c>
      <c r="F2007" s="161" t="str">
        <f ca="1">IF(ISERROR($S2007),"",OFFSET('Smelter Reference List'!$E$4,$S2007-4,0))</f>
        <v/>
      </c>
      <c r="G2007" s="161" t="str">
        <f ca="1">IF(C2007=$U$4,"Enter smelter details", IF(ISERROR($S2007),"",OFFSET('Smelter Reference List'!$F$4,$S2007-4,0)))</f>
        <v/>
      </c>
      <c r="H2007" s="247" t="str">
        <f ca="1">IF(ISERROR($S2007),"",OFFSET('Smelter Reference List'!$G$4,$S2007-4,0))</f>
        <v/>
      </c>
      <c r="I2007" s="248" t="str">
        <f ca="1">IF(ISERROR($S2007),"",OFFSET('Smelter Reference List'!$H$4,$S2007-4,0))</f>
        <v/>
      </c>
      <c r="J2007" s="248" t="str">
        <f ca="1">IF(ISERROR($S2007),"",OFFSET('Smelter Reference List'!$I$4,$S2007-4,0))</f>
        <v/>
      </c>
      <c r="K2007" s="245"/>
      <c r="L2007" s="245"/>
      <c r="M2007" s="245"/>
      <c r="N2007" s="245"/>
      <c r="O2007" s="245"/>
      <c r="P2007" s="245"/>
      <c r="Q2007" s="246"/>
      <c r="R2007" s="233"/>
      <c r="S2007" s="234" t="e">
        <f>IF(C2007="",NA(),MATCH($B2007&amp;$C2007,'Smelter Reference List'!$J:$J,0))</f>
        <v>#N/A</v>
      </c>
      <c r="T2007" s="235"/>
      <c r="U2007" s="235">
        <f t="shared" ca="1" si="62"/>
        <v>0</v>
      </c>
      <c r="V2007" s="235"/>
      <c r="W2007" s="235"/>
      <c r="Y2007" s="228" t="str">
        <f t="shared" si="63"/>
        <v/>
      </c>
    </row>
    <row r="2008" spans="1:25" s="228" customFormat="1" ht="20.25">
      <c r="A2008" s="257"/>
      <c r="B2008" s="232" t="str">
        <f>IF(LEN(A2008)=0,"",INDEX('Smelter Reference List'!$A:$A,MATCH($A2008,'Smelter Reference List'!$E:$E,0)))</f>
        <v/>
      </c>
      <c r="C2008" s="297" t="str">
        <f>IF(LEN(A2008)=0,"",INDEX('Smelter Reference List'!$C:$C,MATCH($A2008,'Smelter Reference List'!$E:$E,0)))</f>
        <v/>
      </c>
      <c r="D2008" s="161" t="str">
        <f ca="1">IF(ISERROR($S2008),"",OFFSET('Smelter Reference List'!$C$4,$S2008-4,0)&amp;"")</f>
        <v/>
      </c>
      <c r="E2008" s="161" t="str">
        <f ca="1">IF(ISERROR($S2008),"",OFFSET('Smelter Reference List'!$D$4,$S2008-4,0)&amp;"")</f>
        <v/>
      </c>
      <c r="F2008" s="161" t="str">
        <f ca="1">IF(ISERROR($S2008),"",OFFSET('Smelter Reference List'!$E$4,$S2008-4,0))</f>
        <v/>
      </c>
      <c r="G2008" s="161" t="str">
        <f ca="1">IF(C2008=$U$4,"Enter smelter details", IF(ISERROR($S2008),"",OFFSET('Smelter Reference List'!$F$4,$S2008-4,0)))</f>
        <v/>
      </c>
      <c r="H2008" s="247" t="str">
        <f ca="1">IF(ISERROR($S2008),"",OFFSET('Smelter Reference List'!$G$4,$S2008-4,0))</f>
        <v/>
      </c>
      <c r="I2008" s="248" t="str">
        <f ca="1">IF(ISERROR($S2008),"",OFFSET('Smelter Reference List'!$H$4,$S2008-4,0))</f>
        <v/>
      </c>
      <c r="J2008" s="248" t="str">
        <f ca="1">IF(ISERROR($S2008),"",OFFSET('Smelter Reference List'!$I$4,$S2008-4,0))</f>
        <v/>
      </c>
      <c r="K2008" s="245"/>
      <c r="L2008" s="245"/>
      <c r="M2008" s="245"/>
      <c r="N2008" s="245"/>
      <c r="O2008" s="245"/>
      <c r="P2008" s="245"/>
      <c r="Q2008" s="246"/>
      <c r="R2008" s="233"/>
      <c r="S2008" s="234" t="e">
        <f>IF(C2008="",NA(),MATCH($B2008&amp;$C2008,'Smelter Reference List'!$J:$J,0))</f>
        <v>#N/A</v>
      </c>
      <c r="T2008" s="235"/>
      <c r="U2008" s="235">
        <f t="shared" ref="U2008:U2071" ca="1" si="64">IF(AND(C2008="Smelter not listed",OR(LEN(D2008)=0,LEN(E2008)=0)),1,0)</f>
        <v>0</v>
      </c>
      <c r="V2008" s="235"/>
      <c r="W2008" s="235"/>
      <c r="Y2008" s="228" t="str">
        <f t="shared" ref="Y2008:Y2071" si="65">B2008&amp;C2008</f>
        <v/>
      </c>
    </row>
    <row r="2009" spans="1:25" s="228" customFormat="1" ht="20.25">
      <c r="A2009" s="257"/>
      <c r="B2009" s="232" t="str">
        <f>IF(LEN(A2009)=0,"",INDEX('Smelter Reference List'!$A:$A,MATCH($A2009,'Smelter Reference List'!$E:$E,0)))</f>
        <v/>
      </c>
      <c r="C2009" s="297" t="str">
        <f>IF(LEN(A2009)=0,"",INDEX('Smelter Reference List'!$C:$C,MATCH($A2009,'Smelter Reference List'!$E:$E,0)))</f>
        <v/>
      </c>
      <c r="D2009" s="161" t="str">
        <f ca="1">IF(ISERROR($S2009),"",OFFSET('Smelter Reference List'!$C$4,$S2009-4,0)&amp;"")</f>
        <v/>
      </c>
      <c r="E2009" s="161" t="str">
        <f ca="1">IF(ISERROR($S2009),"",OFFSET('Smelter Reference List'!$D$4,$S2009-4,0)&amp;"")</f>
        <v/>
      </c>
      <c r="F2009" s="161" t="str">
        <f ca="1">IF(ISERROR($S2009),"",OFFSET('Smelter Reference List'!$E$4,$S2009-4,0))</f>
        <v/>
      </c>
      <c r="G2009" s="161" t="str">
        <f ca="1">IF(C2009=$U$4,"Enter smelter details", IF(ISERROR($S2009),"",OFFSET('Smelter Reference List'!$F$4,$S2009-4,0)))</f>
        <v/>
      </c>
      <c r="H2009" s="247" t="str">
        <f ca="1">IF(ISERROR($S2009),"",OFFSET('Smelter Reference List'!$G$4,$S2009-4,0))</f>
        <v/>
      </c>
      <c r="I2009" s="248" t="str">
        <f ca="1">IF(ISERROR($S2009),"",OFFSET('Smelter Reference List'!$H$4,$S2009-4,0))</f>
        <v/>
      </c>
      <c r="J2009" s="248" t="str">
        <f ca="1">IF(ISERROR($S2009),"",OFFSET('Smelter Reference List'!$I$4,$S2009-4,0))</f>
        <v/>
      </c>
      <c r="K2009" s="245"/>
      <c r="L2009" s="245"/>
      <c r="M2009" s="245"/>
      <c r="N2009" s="245"/>
      <c r="O2009" s="245"/>
      <c r="P2009" s="245"/>
      <c r="Q2009" s="246"/>
      <c r="R2009" s="233"/>
      <c r="S2009" s="234" t="e">
        <f>IF(C2009="",NA(),MATCH($B2009&amp;$C2009,'Smelter Reference List'!$J:$J,0))</f>
        <v>#N/A</v>
      </c>
      <c r="T2009" s="235"/>
      <c r="U2009" s="235">
        <f t="shared" ca="1" si="64"/>
        <v>0</v>
      </c>
      <c r="V2009" s="235"/>
      <c r="W2009" s="235"/>
      <c r="Y2009" s="228" t="str">
        <f t="shared" si="65"/>
        <v/>
      </c>
    </row>
    <row r="2010" spans="1:25" s="228" customFormat="1" ht="20.25">
      <c r="A2010" s="257"/>
      <c r="B2010" s="232" t="str">
        <f>IF(LEN(A2010)=0,"",INDEX('Smelter Reference List'!$A:$A,MATCH($A2010,'Smelter Reference List'!$E:$E,0)))</f>
        <v/>
      </c>
      <c r="C2010" s="297" t="str">
        <f>IF(LEN(A2010)=0,"",INDEX('Smelter Reference List'!$C:$C,MATCH($A2010,'Smelter Reference List'!$E:$E,0)))</f>
        <v/>
      </c>
      <c r="D2010" s="161" t="str">
        <f ca="1">IF(ISERROR($S2010),"",OFFSET('Smelter Reference List'!$C$4,$S2010-4,0)&amp;"")</f>
        <v/>
      </c>
      <c r="E2010" s="161" t="str">
        <f ca="1">IF(ISERROR($S2010),"",OFFSET('Smelter Reference List'!$D$4,$S2010-4,0)&amp;"")</f>
        <v/>
      </c>
      <c r="F2010" s="161" t="str">
        <f ca="1">IF(ISERROR($S2010),"",OFFSET('Smelter Reference List'!$E$4,$S2010-4,0))</f>
        <v/>
      </c>
      <c r="G2010" s="161" t="str">
        <f ca="1">IF(C2010=$U$4,"Enter smelter details", IF(ISERROR($S2010),"",OFFSET('Smelter Reference List'!$F$4,$S2010-4,0)))</f>
        <v/>
      </c>
      <c r="H2010" s="247" t="str">
        <f ca="1">IF(ISERROR($S2010),"",OFFSET('Smelter Reference List'!$G$4,$S2010-4,0))</f>
        <v/>
      </c>
      <c r="I2010" s="248" t="str">
        <f ca="1">IF(ISERROR($S2010),"",OFFSET('Smelter Reference List'!$H$4,$S2010-4,0))</f>
        <v/>
      </c>
      <c r="J2010" s="248" t="str">
        <f ca="1">IF(ISERROR($S2010),"",OFFSET('Smelter Reference List'!$I$4,$S2010-4,0))</f>
        <v/>
      </c>
      <c r="K2010" s="245"/>
      <c r="L2010" s="245"/>
      <c r="M2010" s="245"/>
      <c r="N2010" s="245"/>
      <c r="O2010" s="245"/>
      <c r="P2010" s="245"/>
      <c r="Q2010" s="246"/>
      <c r="R2010" s="233"/>
      <c r="S2010" s="234" t="e">
        <f>IF(C2010="",NA(),MATCH($B2010&amp;$C2010,'Smelter Reference List'!$J:$J,0))</f>
        <v>#N/A</v>
      </c>
      <c r="T2010" s="235"/>
      <c r="U2010" s="235">
        <f t="shared" ca="1" si="64"/>
        <v>0</v>
      </c>
      <c r="V2010" s="235"/>
      <c r="W2010" s="235"/>
      <c r="Y2010" s="228" t="str">
        <f t="shared" si="65"/>
        <v/>
      </c>
    </row>
    <row r="2011" spans="1:25" s="228" customFormat="1" ht="20.25">
      <c r="A2011" s="257"/>
      <c r="B2011" s="232" t="str">
        <f>IF(LEN(A2011)=0,"",INDEX('Smelter Reference List'!$A:$A,MATCH($A2011,'Smelter Reference List'!$E:$E,0)))</f>
        <v/>
      </c>
      <c r="C2011" s="297" t="str">
        <f>IF(LEN(A2011)=0,"",INDEX('Smelter Reference List'!$C:$C,MATCH($A2011,'Smelter Reference List'!$E:$E,0)))</f>
        <v/>
      </c>
      <c r="D2011" s="161" t="str">
        <f ca="1">IF(ISERROR($S2011),"",OFFSET('Smelter Reference List'!$C$4,$S2011-4,0)&amp;"")</f>
        <v/>
      </c>
      <c r="E2011" s="161" t="str">
        <f ca="1">IF(ISERROR($S2011),"",OFFSET('Smelter Reference List'!$D$4,$S2011-4,0)&amp;"")</f>
        <v/>
      </c>
      <c r="F2011" s="161" t="str">
        <f ca="1">IF(ISERROR($S2011),"",OFFSET('Smelter Reference List'!$E$4,$S2011-4,0))</f>
        <v/>
      </c>
      <c r="G2011" s="161" t="str">
        <f ca="1">IF(C2011=$U$4,"Enter smelter details", IF(ISERROR($S2011),"",OFFSET('Smelter Reference List'!$F$4,$S2011-4,0)))</f>
        <v/>
      </c>
      <c r="H2011" s="247" t="str">
        <f ca="1">IF(ISERROR($S2011),"",OFFSET('Smelter Reference List'!$G$4,$S2011-4,0))</f>
        <v/>
      </c>
      <c r="I2011" s="248" t="str">
        <f ca="1">IF(ISERROR($S2011),"",OFFSET('Smelter Reference List'!$H$4,$S2011-4,0))</f>
        <v/>
      </c>
      <c r="J2011" s="248" t="str">
        <f ca="1">IF(ISERROR($S2011),"",OFFSET('Smelter Reference List'!$I$4,$S2011-4,0))</f>
        <v/>
      </c>
      <c r="K2011" s="245"/>
      <c r="L2011" s="245"/>
      <c r="M2011" s="245"/>
      <c r="N2011" s="245"/>
      <c r="O2011" s="245"/>
      <c r="P2011" s="245"/>
      <c r="Q2011" s="246"/>
      <c r="R2011" s="233"/>
      <c r="S2011" s="234" t="e">
        <f>IF(C2011="",NA(),MATCH($B2011&amp;$C2011,'Smelter Reference List'!$J:$J,0))</f>
        <v>#N/A</v>
      </c>
      <c r="T2011" s="235"/>
      <c r="U2011" s="235">
        <f t="shared" ca="1" si="64"/>
        <v>0</v>
      </c>
      <c r="V2011" s="235"/>
      <c r="W2011" s="235"/>
      <c r="Y2011" s="228" t="str">
        <f t="shared" si="65"/>
        <v/>
      </c>
    </row>
    <row r="2012" spans="1:25" s="228" customFormat="1" ht="20.25">
      <c r="A2012" s="257"/>
      <c r="B2012" s="232" t="str">
        <f>IF(LEN(A2012)=0,"",INDEX('Smelter Reference List'!$A:$A,MATCH($A2012,'Smelter Reference List'!$E:$E,0)))</f>
        <v/>
      </c>
      <c r="C2012" s="297" t="str">
        <f>IF(LEN(A2012)=0,"",INDEX('Smelter Reference List'!$C:$C,MATCH($A2012,'Smelter Reference List'!$E:$E,0)))</f>
        <v/>
      </c>
      <c r="D2012" s="161" t="str">
        <f ca="1">IF(ISERROR($S2012),"",OFFSET('Smelter Reference List'!$C$4,$S2012-4,0)&amp;"")</f>
        <v/>
      </c>
      <c r="E2012" s="161" t="str">
        <f ca="1">IF(ISERROR($S2012),"",OFFSET('Smelter Reference List'!$D$4,$S2012-4,0)&amp;"")</f>
        <v/>
      </c>
      <c r="F2012" s="161" t="str">
        <f ca="1">IF(ISERROR($S2012),"",OFFSET('Smelter Reference List'!$E$4,$S2012-4,0))</f>
        <v/>
      </c>
      <c r="G2012" s="161" t="str">
        <f ca="1">IF(C2012=$U$4,"Enter smelter details", IF(ISERROR($S2012),"",OFFSET('Smelter Reference List'!$F$4,$S2012-4,0)))</f>
        <v/>
      </c>
      <c r="H2012" s="247" t="str">
        <f ca="1">IF(ISERROR($S2012),"",OFFSET('Smelter Reference List'!$G$4,$S2012-4,0))</f>
        <v/>
      </c>
      <c r="I2012" s="248" t="str">
        <f ca="1">IF(ISERROR($S2012),"",OFFSET('Smelter Reference List'!$H$4,$S2012-4,0))</f>
        <v/>
      </c>
      <c r="J2012" s="248" t="str">
        <f ca="1">IF(ISERROR($S2012),"",OFFSET('Smelter Reference List'!$I$4,$S2012-4,0))</f>
        <v/>
      </c>
      <c r="K2012" s="245"/>
      <c r="L2012" s="245"/>
      <c r="M2012" s="245"/>
      <c r="N2012" s="245"/>
      <c r="O2012" s="245"/>
      <c r="P2012" s="245"/>
      <c r="Q2012" s="246"/>
      <c r="R2012" s="233"/>
      <c r="S2012" s="234" t="e">
        <f>IF(C2012="",NA(),MATCH($B2012&amp;$C2012,'Smelter Reference List'!$J:$J,0))</f>
        <v>#N/A</v>
      </c>
      <c r="T2012" s="235"/>
      <c r="U2012" s="235">
        <f t="shared" ca="1" si="64"/>
        <v>0</v>
      </c>
      <c r="V2012" s="235"/>
      <c r="W2012" s="235"/>
      <c r="Y2012" s="228" t="str">
        <f t="shared" si="65"/>
        <v/>
      </c>
    </row>
    <row r="2013" spans="1:25" s="228" customFormat="1" ht="20.25">
      <c r="A2013" s="257"/>
      <c r="B2013" s="232" t="str">
        <f>IF(LEN(A2013)=0,"",INDEX('Smelter Reference List'!$A:$A,MATCH($A2013,'Smelter Reference List'!$E:$E,0)))</f>
        <v/>
      </c>
      <c r="C2013" s="297" t="str">
        <f>IF(LEN(A2013)=0,"",INDEX('Smelter Reference List'!$C:$C,MATCH($A2013,'Smelter Reference List'!$E:$E,0)))</f>
        <v/>
      </c>
      <c r="D2013" s="161" t="str">
        <f ca="1">IF(ISERROR($S2013),"",OFFSET('Smelter Reference List'!$C$4,$S2013-4,0)&amp;"")</f>
        <v/>
      </c>
      <c r="E2013" s="161" t="str">
        <f ca="1">IF(ISERROR($S2013),"",OFFSET('Smelter Reference List'!$D$4,$S2013-4,0)&amp;"")</f>
        <v/>
      </c>
      <c r="F2013" s="161" t="str">
        <f ca="1">IF(ISERROR($S2013),"",OFFSET('Smelter Reference List'!$E$4,$S2013-4,0))</f>
        <v/>
      </c>
      <c r="G2013" s="161" t="str">
        <f ca="1">IF(C2013=$U$4,"Enter smelter details", IF(ISERROR($S2013),"",OFFSET('Smelter Reference List'!$F$4,$S2013-4,0)))</f>
        <v/>
      </c>
      <c r="H2013" s="247" t="str">
        <f ca="1">IF(ISERROR($S2013),"",OFFSET('Smelter Reference List'!$G$4,$S2013-4,0))</f>
        <v/>
      </c>
      <c r="I2013" s="248" t="str">
        <f ca="1">IF(ISERROR($S2013),"",OFFSET('Smelter Reference List'!$H$4,$S2013-4,0))</f>
        <v/>
      </c>
      <c r="J2013" s="248" t="str">
        <f ca="1">IF(ISERROR($S2013),"",OFFSET('Smelter Reference List'!$I$4,$S2013-4,0))</f>
        <v/>
      </c>
      <c r="K2013" s="245"/>
      <c r="L2013" s="245"/>
      <c r="M2013" s="245"/>
      <c r="N2013" s="245"/>
      <c r="O2013" s="245"/>
      <c r="P2013" s="245"/>
      <c r="Q2013" s="246"/>
      <c r="R2013" s="233"/>
      <c r="S2013" s="234" t="e">
        <f>IF(C2013="",NA(),MATCH($B2013&amp;$C2013,'Smelter Reference List'!$J:$J,0))</f>
        <v>#N/A</v>
      </c>
      <c r="T2013" s="235"/>
      <c r="U2013" s="235">
        <f t="shared" ca="1" si="64"/>
        <v>0</v>
      </c>
      <c r="V2013" s="235"/>
      <c r="W2013" s="235"/>
      <c r="Y2013" s="228" t="str">
        <f t="shared" si="65"/>
        <v/>
      </c>
    </row>
    <row r="2014" spans="1:25" s="228" customFormat="1" ht="20.25">
      <c r="A2014" s="257"/>
      <c r="B2014" s="232" t="str">
        <f>IF(LEN(A2014)=0,"",INDEX('Smelter Reference List'!$A:$A,MATCH($A2014,'Smelter Reference List'!$E:$E,0)))</f>
        <v/>
      </c>
      <c r="C2014" s="297" t="str">
        <f>IF(LEN(A2014)=0,"",INDEX('Smelter Reference List'!$C:$C,MATCH($A2014,'Smelter Reference List'!$E:$E,0)))</f>
        <v/>
      </c>
      <c r="D2014" s="161" t="str">
        <f ca="1">IF(ISERROR($S2014),"",OFFSET('Smelter Reference List'!$C$4,$S2014-4,0)&amp;"")</f>
        <v/>
      </c>
      <c r="E2014" s="161" t="str">
        <f ca="1">IF(ISERROR($S2014),"",OFFSET('Smelter Reference List'!$D$4,$S2014-4,0)&amp;"")</f>
        <v/>
      </c>
      <c r="F2014" s="161" t="str">
        <f ca="1">IF(ISERROR($S2014),"",OFFSET('Smelter Reference List'!$E$4,$S2014-4,0))</f>
        <v/>
      </c>
      <c r="G2014" s="161" t="str">
        <f ca="1">IF(C2014=$U$4,"Enter smelter details", IF(ISERROR($S2014),"",OFFSET('Smelter Reference List'!$F$4,$S2014-4,0)))</f>
        <v/>
      </c>
      <c r="H2014" s="247" t="str">
        <f ca="1">IF(ISERROR($S2014),"",OFFSET('Smelter Reference List'!$G$4,$S2014-4,0))</f>
        <v/>
      </c>
      <c r="I2014" s="248" t="str">
        <f ca="1">IF(ISERROR($S2014),"",OFFSET('Smelter Reference List'!$H$4,$S2014-4,0))</f>
        <v/>
      </c>
      <c r="J2014" s="248" t="str">
        <f ca="1">IF(ISERROR($S2014),"",OFFSET('Smelter Reference List'!$I$4,$S2014-4,0))</f>
        <v/>
      </c>
      <c r="K2014" s="245"/>
      <c r="L2014" s="245"/>
      <c r="M2014" s="245"/>
      <c r="N2014" s="245"/>
      <c r="O2014" s="245"/>
      <c r="P2014" s="245"/>
      <c r="Q2014" s="246"/>
      <c r="R2014" s="233"/>
      <c r="S2014" s="234" t="e">
        <f>IF(C2014="",NA(),MATCH($B2014&amp;$C2014,'Smelter Reference List'!$J:$J,0))</f>
        <v>#N/A</v>
      </c>
      <c r="T2014" s="235"/>
      <c r="U2014" s="235">
        <f t="shared" ca="1" si="64"/>
        <v>0</v>
      </c>
      <c r="V2014" s="235"/>
      <c r="W2014" s="235"/>
      <c r="Y2014" s="228" t="str">
        <f t="shared" si="65"/>
        <v/>
      </c>
    </row>
    <row r="2015" spans="1:25" s="228" customFormat="1" ht="20.25">
      <c r="A2015" s="257"/>
      <c r="B2015" s="232" t="str">
        <f>IF(LEN(A2015)=0,"",INDEX('Smelter Reference List'!$A:$A,MATCH($A2015,'Smelter Reference List'!$E:$E,0)))</f>
        <v/>
      </c>
      <c r="C2015" s="297" t="str">
        <f>IF(LEN(A2015)=0,"",INDEX('Smelter Reference List'!$C:$C,MATCH($A2015,'Smelter Reference List'!$E:$E,0)))</f>
        <v/>
      </c>
      <c r="D2015" s="161" t="str">
        <f ca="1">IF(ISERROR($S2015),"",OFFSET('Smelter Reference List'!$C$4,$S2015-4,0)&amp;"")</f>
        <v/>
      </c>
      <c r="E2015" s="161" t="str">
        <f ca="1">IF(ISERROR($S2015),"",OFFSET('Smelter Reference List'!$D$4,$S2015-4,0)&amp;"")</f>
        <v/>
      </c>
      <c r="F2015" s="161" t="str">
        <f ca="1">IF(ISERROR($S2015),"",OFFSET('Smelter Reference List'!$E$4,$S2015-4,0))</f>
        <v/>
      </c>
      <c r="G2015" s="161" t="str">
        <f ca="1">IF(C2015=$U$4,"Enter smelter details", IF(ISERROR($S2015),"",OFFSET('Smelter Reference List'!$F$4,$S2015-4,0)))</f>
        <v/>
      </c>
      <c r="H2015" s="247" t="str">
        <f ca="1">IF(ISERROR($S2015),"",OFFSET('Smelter Reference List'!$G$4,$S2015-4,0))</f>
        <v/>
      </c>
      <c r="I2015" s="248" t="str">
        <f ca="1">IF(ISERROR($S2015),"",OFFSET('Smelter Reference List'!$H$4,$S2015-4,0))</f>
        <v/>
      </c>
      <c r="J2015" s="248" t="str">
        <f ca="1">IF(ISERROR($S2015),"",OFFSET('Smelter Reference List'!$I$4,$S2015-4,0))</f>
        <v/>
      </c>
      <c r="K2015" s="245"/>
      <c r="L2015" s="245"/>
      <c r="M2015" s="245"/>
      <c r="N2015" s="245"/>
      <c r="O2015" s="245"/>
      <c r="P2015" s="245"/>
      <c r="Q2015" s="246"/>
      <c r="R2015" s="233"/>
      <c r="S2015" s="234" t="e">
        <f>IF(C2015="",NA(),MATCH($B2015&amp;$C2015,'Smelter Reference List'!$J:$J,0))</f>
        <v>#N/A</v>
      </c>
      <c r="T2015" s="235"/>
      <c r="U2015" s="235">
        <f t="shared" ca="1" si="64"/>
        <v>0</v>
      </c>
      <c r="V2015" s="235"/>
      <c r="W2015" s="235"/>
      <c r="Y2015" s="228" t="str">
        <f t="shared" si="65"/>
        <v/>
      </c>
    </row>
    <row r="2016" spans="1:25" s="228" customFormat="1" ht="20.25">
      <c r="A2016" s="257"/>
      <c r="B2016" s="232" t="str">
        <f>IF(LEN(A2016)=0,"",INDEX('Smelter Reference List'!$A:$A,MATCH($A2016,'Smelter Reference List'!$E:$E,0)))</f>
        <v/>
      </c>
      <c r="C2016" s="297" t="str">
        <f>IF(LEN(A2016)=0,"",INDEX('Smelter Reference List'!$C:$C,MATCH($A2016,'Smelter Reference List'!$E:$E,0)))</f>
        <v/>
      </c>
      <c r="D2016" s="161" t="str">
        <f ca="1">IF(ISERROR($S2016),"",OFFSET('Smelter Reference List'!$C$4,$S2016-4,0)&amp;"")</f>
        <v/>
      </c>
      <c r="E2016" s="161" t="str">
        <f ca="1">IF(ISERROR($S2016),"",OFFSET('Smelter Reference List'!$D$4,$S2016-4,0)&amp;"")</f>
        <v/>
      </c>
      <c r="F2016" s="161" t="str">
        <f ca="1">IF(ISERROR($S2016),"",OFFSET('Smelter Reference List'!$E$4,$S2016-4,0))</f>
        <v/>
      </c>
      <c r="G2016" s="161" t="str">
        <f ca="1">IF(C2016=$U$4,"Enter smelter details", IF(ISERROR($S2016),"",OFFSET('Smelter Reference List'!$F$4,$S2016-4,0)))</f>
        <v/>
      </c>
      <c r="H2016" s="247" t="str">
        <f ca="1">IF(ISERROR($S2016),"",OFFSET('Smelter Reference List'!$G$4,$S2016-4,0))</f>
        <v/>
      </c>
      <c r="I2016" s="248" t="str">
        <f ca="1">IF(ISERROR($S2016),"",OFFSET('Smelter Reference List'!$H$4,$S2016-4,0))</f>
        <v/>
      </c>
      <c r="J2016" s="248" t="str">
        <f ca="1">IF(ISERROR($S2016),"",OFFSET('Smelter Reference List'!$I$4,$S2016-4,0))</f>
        <v/>
      </c>
      <c r="K2016" s="245"/>
      <c r="L2016" s="245"/>
      <c r="M2016" s="245"/>
      <c r="N2016" s="245"/>
      <c r="O2016" s="245"/>
      <c r="P2016" s="245"/>
      <c r="Q2016" s="246"/>
      <c r="R2016" s="233"/>
      <c r="S2016" s="234" t="e">
        <f>IF(C2016="",NA(),MATCH($B2016&amp;$C2016,'Smelter Reference List'!$J:$J,0))</f>
        <v>#N/A</v>
      </c>
      <c r="T2016" s="235"/>
      <c r="U2016" s="235">
        <f t="shared" ca="1" si="64"/>
        <v>0</v>
      </c>
      <c r="V2016" s="235"/>
      <c r="W2016" s="235"/>
      <c r="Y2016" s="228" t="str">
        <f t="shared" si="65"/>
        <v/>
      </c>
    </row>
    <row r="2017" spans="1:25" s="228" customFormat="1" ht="20.25">
      <c r="A2017" s="257"/>
      <c r="B2017" s="232" t="str">
        <f>IF(LEN(A2017)=0,"",INDEX('Smelter Reference List'!$A:$A,MATCH($A2017,'Smelter Reference List'!$E:$E,0)))</f>
        <v/>
      </c>
      <c r="C2017" s="297" t="str">
        <f>IF(LEN(A2017)=0,"",INDEX('Smelter Reference List'!$C:$C,MATCH($A2017,'Smelter Reference List'!$E:$E,0)))</f>
        <v/>
      </c>
      <c r="D2017" s="161" t="str">
        <f ca="1">IF(ISERROR($S2017),"",OFFSET('Smelter Reference List'!$C$4,$S2017-4,0)&amp;"")</f>
        <v/>
      </c>
      <c r="E2017" s="161" t="str">
        <f ca="1">IF(ISERROR($S2017),"",OFFSET('Smelter Reference List'!$D$4,$S2017-4,0)&amp;"")</f>
        <v/>
      </c>
      <c r="F2017" s="161" t="str">
        <f ca="1">IF(ISERROR($S2017),"",OFFSET('Smelter Reference List'!$E$4,$S2017-4,0))</f>
        <v/>
      </c>
      <c r="G2017" s="161" t="str">
        <f ca="1">IF(C2017=$U$4,"Enter smelter details", IF(ISERROR($S2017),"",OFFSET('Smelter Reference List'!$F$4,$S2017-4,0)))</f>
        <v/>
      </c>
      <c r="H2017" s="247" t="str">
        <f ca="1">IF(ISERROR($S2017),"",OFFSET('Smelter Reference List'!$G$4,$S2017-4,0))</f>
        <v/>
      </c>
      <c r="I2017" s="248" t="str">
        <f ca="1">IF(ISERROR($S2017),"",OFFSET('Smelter Reference List'!$H$4,$S2017-4,0))</f>
        <v/>
      </c>
      <c r="J2017" s="248" t="str">
        <f ca="1">IF(ISERROR($S2017),"",OFFSET('Smelter Reference List'!$I$4,$S2017-4,0))</f>
        <v/>
      </c>
      <c r="K2017" s="245"/>
      <c r="L2017" s="245"/>
      <c r="M2017" s="245"/>
      <c r="N2017" s="245"/>
      <c r="O2017" s="245"/>
      <c r="P2017" s="245"/>
      <c r="Q2017" s="246"/>
      <c r="R2017" s="233"/>
      <c r="S2017" s="234" t="e">
        <f>IF(C2017="",NA(),MATCH($B2017&amp;$C2017,'Smelter Reference List'!$J:$J,0))</f>
        <v>#N/A</v>
      </c>
      <c r="T2017" s="235"/>
      <c r="U2017" s="235">
        <f t="shared" ca="1" si="64"/>
        <v>0</v>
      </c>
      <c r="V2017" s="235"/>
      <c r="W2017" s="235"/>
      <c r="Y2017" s="228" t="str">
        <f t="shared" si="65"/>
        <v/>
      </c>
    </row>
    <row r="2018" spans="1:25" s="228" customFormat="1" ht="20.25">
      <c r="A2018" s="257"/>
      <c r="B2018" s="232" t="str">
        <f>IF(LEN(A2018)=0,"",INDEX('Smelter Reference List'!$A:$A,MATCH($A2018,'Smelter Reference List'!$E:$E,0)))</f>
        <v/>
      </c>
      <c r="C2018" s="297" t="str">
        <f>IF(LEN(A2018)=0,"",INDEX('Smelter Reference List'!$C:$C,MATCH($A2018,'Smelter Reference List'!$E:$E,0)))</f>
        <v/>
      </c>
      <c r="D2018" s="161" t="str">
        <f ca="1">IF(ISERROR($S2018),"",OFFSET('Smelter Reference List'!$C$4,$S2018-4,0)&amp;"")</f>
        <v/>
      </c>
      <c r="E2018" s="161" t="str">
        <f ca="1">IF(ISERROR($S2018),"",OFFSET('Smelter Reference List'!$D$4,$S2018-4,0)&amp;"")</f>
        <v/>
      </c>
      <c r="F2018" s="161" t="str">
        <f ca="1">IF(ISERROR($S2018),"",OFFSET('Smelter Reference List'!$E$4,$S2018-4,0))</f>
        <v/>
      </c>
      <c r="G2018" s="161" t="str">
        <f ca="1">IF(C2018=$U$4,"Enter smelter details", IF(ISERROR($S2018),"",OFFSET('Smelter Reference List'!$F$4,$S2018-4,0)))</f>
        <v/>
      </c>
      <c r="H2018" s="247" t="str">
        <f ca="1">IF(ISERROR($S2018),"",OFFSET('Smelter Reference List'!$G$4,$S2018-4,0))</f>
        <v/>
      </c>
      <c r="I2018" s="248" t="str">
        <f ca="1">IF(ISERROR($S2018),"",OFFSET('Smelter Reference List'!$H$4,$S2018-4,0))</f>
        <v/>
      </c>
      <c r="J2018" s="248" t="str">
        <f ca="1">IF(ISERROR($S2018),"",OFFSET('Smelter Reference List'!$I$4,$S2018-4,0))</f>
        <v/>
      </c>
      <c r="K2018" s="245"/>
      <c r="L2018" s="245"/>
      <c r="M2018" s="245"/>
      <c r="N2018" s="245"/>
      <c r="O2018" s="245"/>
      <c r="P2018" s="245"/>
      <c r="Q2018" s="246"/>
      <c r="R2018" s="233"/>
      <c r="S2018" s="234" t="e">
        <f>IF(C2018="",NA(),MATCH($B2018&amp;$C2018,'Smelter Reference List'!$J:$J,0))</f>
        <v>#N/A</v>
      </c>
      <c r="T2018" s="235"/>
      <c r="U2018" s="235">
        <f t="shared" ca="1" si="64"/>
        <v>0</v>
      </c>
      <c r="V2018" s="235"/>
      <c r="W2018" s="235"/>
      <c r="Y2018" s="228" t="str">
        <f t="shared" si="65"/>
        <v/>
      </c>
    </row>
    <row r="2019" spans="1:25" s="228" customFormat="1" ht="20.25">
      <c r="A2019" s="257"/>
      <c r="B2019" s="232" t="str">
        <f>IF(LEN(A2019)=0,"",INDEX('Smelter Reference List'!$A:$A,MATCH($A2019,'Smelter Reference List'!$E:$E,0)))</f>
        <v/>
      </c>
      <c r="C2019" s="297" t="str">
        <f>IF(LEN(A2019)=0,"",INDEX('Smelter Reference List'!$C:$C,MATCH($A2019,'Smelter Reference List'!$E:$E,0)))</f>
        <v/>
      </c>
      <c r="D2019" s="161" t="str">
        <f ca="1">IF(ISERROR($S2019),"",OFFSET('Smelter Reference List'!$C$4,$S2019-4,0)&amp;"")</f>
        <v/>
      </c>
      <c r="E2019" s="161" t="str">
        <f ca="1">IF(ISERROR($S2019),"",OFFSET('Smelter Reference List'!$D$4,$S2019-4,0)&amp;"")</f>
        <v/>
      </c>
      <c r="F2019" s="161" t="str">
        <f ca="1">IF(ISERROR($S2019),"",OFFSET('Smelter Reference List'!$E$4,$S2019-4,0))</f>
        <v/>
      </c>
      <c r="G2019" s="161" t="str">
        <f ca="1">IF(C2019=$U$4,"Enter smelter details", IF(ISERROR($S2019),"",OFFSET('Smelter Reference List'!$F$4,$S2019-4,0)))</f>
        <v/>
      </c>
      <c r="H2019" s="247" t="str">
        <f ca="1">IF(ISERROR($S2019),"",OFFSET('Smelter Reference List'!$G$4,$S2019-4,0))</f>
        <v/>
      </c>
      <c r="I2019" s="248" t="str">
        <f ca="1">IF(ISERROR($S2019),"",OFFSET('Smelter Reference List'!$H$4,$S2019-4,0))</f>
        <v/>
      </c>
      <c r="J2019" s="248" t="str">
        <f ca="1">IF(ISERROR($S2019),"",OFFSET('Smelter Reference List'!$I$4,$S2019-4,0))</f>
        <v/>
      </c>
      <c r="K2019" s="245"/>
      <c r="L2019" s="245"/>
      <c r="M2019" s="245"/>
      <c r="N2019" s="245"/>
      <c r="O2019" s="245"/>
      <c r="P2019" s="245"/>
      <c r="Q2019" s="246"/>
      <c r="R2019" s="233"/>
      <c r="S2019" s="234" t="e">
        <f>IF(C2019="",NA(),MATCH($B2019&amp;$C2019,'Smelter Reference List'!$J:$J,0))</f>
        <v>#N/A</v>
      </c>
      <c r="T2019" s="235"/>
      <c r="U2019" s="235">
        <f t="shared" ca="1" si="64"/>
        <v>0</v>
      </c>
      <c r="V2019" s="235"/>
      <c r="W2019" s="235"/>
      <c r="Y2019" s="228" t="str">
        <f t="shared" si="65"/>
        <v/>
      </c>
    </row>
    <row r="2020" spans="1:25" s="228" customFormat="1" ht="20.25">
      <c r="A2020" s="257"/>
      <c r="B2020" s="232" t="str">
        <f>IF(LEN(A2020)=0,"",INDEX('Smelter Reference List'!$A:$A,MATCH($A2020,'Smelter Reference List'!$E:$E,0)))</f>
        <v/>
      </c>
      <c r="C2020" s="297" t="str">
        <f>IF(LEN(A2020)=0,"",INDEX('Smelter Reference List'!$C:$C,MATCH($A2020,'Smelter Reference List'!$E:$E,0)))</f>
        <v/>
      </c>
      <c r="D2020" s="161" t="str">
        <f ca="1">IF(ISERROR($S2020),"",OFFSET('Smelter Reference List'!$C$4,$S2020-4,0)&amp;"")</f>
        <v/>
      </c>
      <c r="E2020" s="161" t="str">
        <f ca="1">IF(ISERROR($S2020),"",OFFSET('Smelter Reference List'!$D$4,$S2020-4,0)&amp;"")</f>
        <v/>
      </c>
      <c r="F2020" s="161" t="str">
        <f ca="1">IF(ISERROR($S2020),"",OFFSET('Smelter Reference List'!$E$4,$S2020-4,0))</f>
        <v/>
      </c>
      <c r="G2020" s="161" t="str">
        <f ca="1">IF(C2020=$U$4,"Enter smelter details", IF(ISERROR($S2020),"",OFFSET('Smelter Reference List'!$F$4,$S2020-4,0)))</f>
        <v/>
      </c>
      <c r="H2020" s="247" t="str">
        <f ca="1">IF(ISERROR($S2020),"",OFFSET('Smelter Reference List'!$G$4,$S2020-4,0))</f>
        <v/>
      </c>
      <c r="I2020" s="248" t="str">
        <f ca="1">IF(ISERROR($S2020),"",OFFSET('Smelter Reference List'!$H$4,$S2020-4,0))</f>
        <v/>
      </c>
      <c r="J2020" s="248" t="str">
        <f ca="1">IF(ISERROR($S2020),"",OFFSET('Smelter Reference List'!$I$4,$S2020-4,0))</f>
        <v/>
      </c>
      <c r="K2020" s="245"/>
      <c r="L2020" s="245"/>
      <c r="M2020" s="245"/>
      <c r="N2020" s="245"/>
      <c r="O2020" s="245"/>
      <c r="P2020" s="245"/>
      <c r="Q2020" s="246"/>
      <c r="R2020" s="233"/>
      <c r="S2020" s="234" t="e">
        <f>IF(C2020="",NA(),MATCH($B2020&amp;$C2020,'Smelter Reference List'!$J:$J,0))</f>
        <v>#N/A</v>
      </c>
      <c r="T2020" s="235"/>
      <c r="U2020" s="235">
        <f t="shared" ca="1" si="64"/>
        <v>0</v>
      </c>
      <c r="V2020" s="235"/>
      <c r="W2020" s="235"/>
      <c r="Y2020" s="228" t="str">
        <f t="shared" si="65"/>
        <v/>
      </c>
    </row>
    <row r="2021" spans="1:25" s="228" customFormat="1" ht="20.25">
      <c r="A2021" s="257"/>
      <c r="B2021" s="232" t="str">
        <f>IF(LEN(A2021)=0,"",INDEX('Smelter Reference List'!$A:$A,MATCH($A2021,'Smelter Reference List'!$E:$E,0)))</f>
        <v/>
      </c>
      <c r="C2021" s="297" t="str">
        <f>IF(LEN(A2021)=0,"",INDEX('Smelter Reference List'!$C:$C,MATCH($A2021,'Smelter Reference List'!$E:$E,0)))</f>
        <v/>
      </c>
      <c r="D2021" s="161" t="str">
        <f ca="1">IF(ISERROR($S2021),"",OFFSET('Smelter Reference List'!$C$4,$S2021-4,0)&amp;"")</f>
        <v/>
      </c>
      <c r="E2021" s="161" t="str">
        <f ca="1">IF(ISERROR($S2021),"",OFFSET('Smelter Reference List'!$D$4,$S2021-4,0)&amp;"")</f>
        <v/>
      </c>
      <c r="F2021" s="161" t="str">
        <f ca="1">IF(ISERROR($S2021),"",OFFSET('Smelter Reference List'!$E$4,$S2021-4,0))</f>
        <v/>
      </c>
      <c r="G2021" s="161" t="str">
        <f ca="1">IF(C2021=$U$4,"Enter smelter details", IF(ISERROR($S2021),"",OFFSET('Smelter Reference List'!$F$4,$S2021-4,0)))</f>
        <v/>
      </c>
      <c r="H2021" s="247" t="str">
        <f ca="1">IF(ISERROR($S2021),"",OFFSET('Smelter Reference List'!$G$4,$S2021-4,0))</f>
        <v/>
      </c>
      <c r="I2021" s="248" t="str">
        <f ca="1">IF(ISERROR($S2021),"",OFFSET('Smelter Reference List'!$H$4,$S2021-4,0))</f>
        <v/>
      </c>
      <c r="J2021" s="248" t="str">
        <f ca="1">IF(ISERROR($S2021),"",OFFSET('Smelter Reference List'!$I$4,$S2021-4,0))</f>
        <v/>
      </c>
      <c r="K2021" s="245"/>
      <c r="L2021" s="245"/>
      <c r="M2021" s="245"/>
      <c r="N2021" s="245"/>
      <c r="O2021" s="245"/>
      <c r="P2021" s="245"/>
      <c r="Q2021" s="246"/>
      <c r="R2021" s="233"/>
      <c r="S2021" s="234" t="e">
        <f>IF(C2021="",NA(),MATCH($B2021&amp;$C2021,'Smelter Reference List'!$J:$J,0))</f>
        <v>#N/A</v>
      </c>
      <c r="T2021" s="235"/>
      <c r="U2021" s="235">
        <f t="shared" ca="1" si="64"/>
        <v>0</v>
      </c>
      <c r="V2021" s="235"/>
      <c r="W2021" s="235"/>
      <c r="Y2021" s="228" t="str">
        <f t="shared" si="65"/>
        <v/>
      </c>
    </row>
    <row r="2022" spans="1:25" s="228" customFormat="1" ht="20.25">
      <c r="A2022" s="257"/>
      <c r="B2022" s="232" t="str">
        <f>IF(LEN(A2022)=0,"",INDEX('Smelter Reference List'!$A:$A,MATCH($A2022,'Smelter Reference List'!$E:$E,0)))</f>
        <v/>
      </c>
      <c r="C2022" s="297" t="str">
        <f>IF(LEN(A2022)=0,"",INDEX('Smelter Reference List'!$C:$C,MATCH($A2022,'Smelter Reference List'!$E:$E,0)))</f>
        <v/>
      </c>
      <c r="D2022" s="161" t="str">
        <f ca="1">IF(ISERROR($S2022),"",OFFSET('Smelter Reference List'!$C$4,$S2022-4,0)&amp;"")</f>
        <v/>
      </c>
      <c r="E2022" s="161" t="str">
        <f ca="1">IF(ISERROR($S2022),"",OFFSET('Smelter Reference List'!$D$4,$S2022-4,0)&amp;"")</f>
        <v/>
      </c>
      <c r="F2022" s="161" t="str">
        <f ca="1">IF(ISERROR($S2022),"",OFFSET('Smelter Reference List'!$E$4,$S2022-4,0))</f>
        <v/>
      </c>
      <c r="G2022" s="161" t="str">
        <f ca="1">IF(C2022=$U$4,"Enter smelter details", IF(ISERROR($S2022),"",OFFSET('Smelter Reference List'!$F$4,$S2022-4,0)))</f>
        <v/>
      </c>
      <c r="H2022" s="247" t="str">
        <f ca="1">IF(ISERROR($S2022),"",OFFSET('Smelter Reference List'!$G$4,$S2022-4,0))</f>
        <v/>
      </c>
      <c r="I2022" s="248" t="str">
        <f ca="1">IF(ISERROR($S2022),"",OFFSET('Smelter Reference List'!$H$4,$S2022-4,0))</f>
        <v/>
      </c>
      <c r="J2022" s="248" t="str">
        <f ca="1">IF(ISERROR($S2022),"",OFFSET('Smelter Reference List'!$I$4,$S2022-4,0))</f>
        <v/>
      </c>
      <c r="K2022" s="245"/>
      <c r="L2022" s="245"/>
      <c r="M2022" s="245"/>
      <c r="N2022" s="245"/>
      <c r="O2022" s="245"/>
      <c r="P2022" s="245"/>
      <c r="Q2022" s="246"/>
      <c r="R2022" s="233"/>
      <c r="S2022" s="234" t="e">
        <f>IF(C2022="",NA(),MATCH($B2022&amp;$C2022,'Smelter Reference List'!$J:$J,0))</f>
        <v>#N/A</v>
      </c>
      <c r="T2022" s="235"/>
      <c r="U2022" s="235">
        <f t="shared" ca="1" si="64"/>
        <v>0</v>
      </c>
      <c r="V2022" s="235"/>
      <c r="W2022" s="235"/>
      <c r="Y2022" s="228" t="str">
        <f t="shared" si="65"/>
        <v/>
      </c>
    </row>
    <row r="2023" spans="1:25" s="228" customFormat="1" ht="20.25">
      <c r="A2023" s="257"/>
      <c r="B2023" s="232" t="str">
        <f>IF(LEN(A2023)=0,"",INDEX('Smelter Reference List'!$A:$A,MATCH($A2023,'Smelter Reference List'!$E:$E,0)))</f>
        <v/>
      </c>
      <c r="C2023" s="297" t="str">
        <f>IF(LEN(A2023)=0,"",INDEX('Smelter Reference List'!$C:$C,MATCH($A2023,'Smelter Reference List'!$E:$E,0)))</f>
        <v/>
      </c>
      <c r="D2023" s="161" t="str">
        <f ca="1">IF(ISERROR($S2023),"",OFFSET('Smelter Reference List'!$C$4,$S2023-4,0)&amp;"")</f>
        <v/>
      </c>
      <c r="E2023" s="161" t="str">
        <f ca="1">IF(ISERROR($S2023),"",OFFSET('Smelter Reference List'!$D$4,$S2023-4,0)&amp;"")</f>
        <v/>
      </c>
      <c r="F2023" s="161" t="str">
        <f ca="1">IF(ISERROR($S2023),"",OFFSET('Smelter Reference List'!$E$4,$S2023-4,0))</f>
        <v/>
      </c>
      <c r="G2023" s="161" t="str">
        <f ca="1">IF(C2023=$U$4,"Enter smelter details", IF(ISERROR($S2023),"",OFFSET('Smelter Reference List'!$F$4,$S2023-4,0)))</f>
        <v/>
      </c>
      <c r="H2023" s="247" t="str">
        <f ca="1">IF(ISERROR($S2023),"",OFFSET('Smelter Reference List'!$G$4,$S2023-4,0))</f>
        <v/>
      </c>
      <c r="I2023" s="248" t="str">
        <f ca="1">IF(ISERROR($S2023),"",OFFSET('Smelter Reference List'!$H$4,$S2023-4,0))</f>
        <v/>
      </c>
      <c r="J2023" s="248" t="str">
        <f ca="1">IF(ISERROR($S2023),"",OFFSET('Smelter Reference List'!$I$4,$S2023-4,0))</f>
        <v/>
      </c>
      <c r="K2023" s="245"/>
      <c r="L2023" s="245"/>
      <c r="M2023" s="245"/>
      <c r="N2023" s="245"/>
      <c r="O2023" s="245"/>
      <c r="P2023" s="245"/>
      <c r="Q2023" s="246"/>
      <c r="R2023" s="233"/>
      <c r="S2023" s="234" t="e">
        <f>IF(C2023="",NA(),MATCH($B2023&amp;$C2023,'Smelter Reference List'!$J:$J,0))</f>
        <v>#N/A</v>
      </c>
      <c r="T2023" s="235"/>
      <c r="U2023" s="235">
        <f t="shared" ca="1" si="64"/>
        <v>0</v>
      </c>
      <c r="V2023" s="235"/>
      <c r="W2023" s="235"/>
      <c r="Y2023" s="228" t="str">
        <f t="shared" si="65"/>
        <v/>
      </c>
    </row>
    <row r="2024" spans="1:25" s="228" customFormat="1" ht="20.25">
      <c r="A2024" s="257"/>
      <c r="B2024" s="232" t="str">
        <f>IF(LEN(A2024)=0,"",INDEX('Smelter Reference List'!$A:$A,MATCH($A2024,'Smelter Reference List'!$E:$E,0)))</f>
        <v/>
      </c>
      <c r="C2024" s="297" t="str">
        <f>IF(LEN(A2024)=0,"",INDEX('Smelter Reference List'!$C:$C,MATCH($A2024,'Smelter Reference List'!$E:$E,0)))</f>
        <v/>
      </c>
      <c r="D2024" s="161" t="str">
        <f ca="1">IF(ISERROR($S2024),"",OFFSET('Smelter Reference List'!$C$4,$S2024-4,0)&amp;"")</f>
        <v/>
      </c>
      <c r="E2024" s="161" t="str">
        <f ca="1">IF(ISERROR($S2024),"",OFFSET('Smelter Reference List'!$D$4,$S2024-4,0)&amp;"")</f>
        <v/>
      </c>
      <c r="F2024" s="161" t="str">
        <f ca="1">IF(ISERROR($S2024),"",OFFSET('Smelter Reference List'!$E$4,$S2024-4,0))</f>
        <v/>
      </c>
      <c r="G2024" s="161" t="str">
        <f ca="1">IF(C2024=$U$4,"Enter smelter details", IF(ISERROR($S2024),"",OFFSET('Smelter Reference List'!$F$4,$S2024-4,0)))</f>
        <v/>
      </c>
      <c r="H2024" s="247" t="str">
        <f ca="1">IF(ISERROR($S2024),"",OFFSET('Smelter Reference List'!$G$4,$S2024-4,0))</f>
        <v/>
      </c>
      <c r="I2024" s="248" t="str">
        <f ca="1">IF(ISERROR($S2024),"",OFFSET('Smelter Reference List'!$H$4,$S2024-4,0))</f>
        <v/>
      </c>
      <c r="J2024" s="248" t="str">
        <f ca="1">IF(ISERROR($S2024),"",OFFSET('Smelter Reference List'!$I$4,$S2024-4,0))</f>
        <v/>
      </c>
      <c r="K2024" s="245"/>
      <c r="L2024" s="245"/>
      <c r="M2024" s="245"/>
      <c r="N2024" s="245"/>
      <c r="O2024" s="245"/>
      <c r="P2024" s="245"/>
      <c r="Q2024" s="246"/>
      <c r="R2024" s="233"/>
      <c r="S2024" s="234" t="e">
        <f>IF(C2024="",NA(),MATCH($B2024&amp;$C2024,'Smelter Reference List'!$J:$J,0))</f>
        <v>#N/A</v>
      </c>
      <c r="T2024" s="235"/>
      <c r="U2024" s="235">
        <f t="shared" ca="1" si="64"/>
        <v>0</v>
      </c>
      <c r="V2024" s="235"/>
      <c r="W2024" s="235"/>
      <c r="Y2024" s="228" t="str">
        <f t="shared" si="65"/>
        <v/>
      </c>
    </row>
    <row r="2025" spans="1:25" s="228" customFormat="1" ht="20.25">
      <c r="A2025" s="257"/>
      <c r="B2025" s="232" t="str">
        <f>IF(LEN(A2025)=0,"",INDEX('Smelter Reference List'!$A:$A,MATCH($A2025,'Smelter Reference List'!$E:$E,0)))</f>
        <v/>
      </c>
      <c r="C2025" s="297" t="str">
        <f>IF(LEN(A2025)=0,"",INDEX('Smelter Reference List'!$C:$C,MATCH($A2025,'Smelter Reference List'!$E:$E,0)))</f>
        <v/>
      </c>
      <c r="D2025" s="161" t="str">
        <f ca="1">IF(ISERROR($S2025),"",OFFSET('Smelter Reference List'!$C$4,$S2025-4,0)&amp;"")</f>
        <v/>
      </c>
      <c r="E2025" s="161" t="str">
        <f ca="1">IF(ISERROR($S2025),"",OFFSET('Smelter Reference List'!$D$4,$S2025-4,0)&amp;"")</f>
        <v/>
      </c>
      <c r="F2025" s="161" t="str">
        <f ca="1">IF(ISERROR($S2025),"",OFFSET('Smelter Reference List'!$E$4,$S2025-4,0))</f>
        <v/>
      </c>
      <c r="G2025" s="161" t="str">
        <f ca="1">IF(C2025=$U$4,"Enter smelter details", IF(ISERROR($S2025),"",OFFSET('Smelter Reference List'!$F$4,$S2025-4,0)))</f>
        <v/>
      </c>
      <c r="H2025" s="247" t="str">
        <f ca="1">IF(ISERROR($S2025),"",OFFSET('Smelter Reference List'!$G$4,$S2025-4,0))</f>
        <v/>
      </c>
      <c r="I2025" s="248" t="str">
        <f ca="1">IF(ISERROR($S2025),"",OFFSET('Smelter Reference List'!$H$4,$S2025-4,0))</f>
        <v/>
      </c>
      <c r="J2025" s="248" t="str">
        <f ca="1">IF(ISERROR($S2025),"",OFFSET('Smelter Reference List'!$I$4,$S2025-4,0))</f>
        <v/>
      </c>
      <c r="K2025" s="245"/>
      <c r="L2025" s="245"/>
      <c r="M2025" s="245"/>
      <c r="N2025" s="245"/>
      <c r="O2025" s="245"/>
      <c r="P2025" s="245"/>
      <c r="Q2025" s="246"/>
      <c r="R2025" s="233"/>
      <c r="S2025" s="234" t="e">
        <f>IF(C2025="",NA(),MATCH($B2025&amp;$C2025,'Smelter Reference List'!$J:$J,0))</f>
        <v>#N/A</v>
      </c>
      <c r="T2025" s="235"/>
      <c r="U2025" s="235">
        <f t="shared" ca="1" si="64"/>
        <v>0</v>
      </c>
      <c r="V2025" s="235"/>
      <c r="W2025" s="235"/>
      <c r="Y2025" s="228" t="str">
        <f t="shared" si="65"/>
        <v/>
      </c>
    </row>
    <row r="2026" spans="1:25" s="228" customFormat="1" ht="20.25">
      <c r="A2026" s="257"/>
      <c r="B2026" s="232" t="str">
        <f>IF(LEN(A2026)=0,"",INDEX('Smelter Reference List'!$A:$A,MATCH($A2026,'Smelter Reference List'!$E:$E,0)))</f>
        <v/>
      </c>
      <c r="C2026" s="297" t="str">
        <f>IF(LEN(A2026)=0,"",INDEX('Smelter Reference List'!$C:$C,MATCH($A2026,'Smelter Reference List'!$E:$E,0)))</f>
        <v/>
      </c>
      <c r="D2026" s="161" t="str">
        <f ca="1">IF(ISERROR($S2026),"",OFFSET('Smelter Reference List'!$C$4,$S2026-4,0)&amp;"")</f>
        <v/>
      </c>
      <c r="E2026" s="161" t="str">
        <f ca="1">IF(ISERROR($S2026),"",OFFSET('Smelter Reference List'!$D$4,$S2026-4,0)&amp;"")</f>
        <v/>
      </c>
      <c r="F2026" s="161" t="str">
        <f ca="1">IF(ISERROR($S2026),"",OFFSET('Smelter Reference List'!$E$4,$S2026-4,0))</f>
        <v/>
      </c>
      <c r="G2026" s="161" t="str">
        <f ca="1">IF(C2026=$U$4,"Enter smelter details", IF(ISERROR($S2026),"",OFFSET('Smelter Reference List'!$F$4,$S2026-4,0)))</f>
        <v/>
      </c>
      <c r="H2026" s="247" t="str">
        <f ca="1">IF(ISERROR($S2026),"",OFFSET('Smelter Reference List'!$G$4,$S2026-4,0))</f>
        <v/>
      </c>
      <c r="I2026" s="248" t="str">
        <f ca="1">IF(ISERROR($S2026),"",OFFSET('Smelter Reference List'!$H$4,$S2026-4,0))</f>
        <v/>
      </c>
      <c r="J2026" s="248" t="str">
        <f ca="1">IF(ISERROR($S2026),"",OFFSET('Smelter Reference List'!$I$4,$S2026-4,0))</f>
        <v/>
      </c>
      <c r="K2026" s="245"/>
      <c r="L2026" s="245"/>
      <c r="M2026" s="245"/>
      <c r="N2026" s="245"/>
      <c r="O2026" s="245"/>
      <c r="P2026" s="245"/>
      <c r="Q2026" s="246"/>
      <c r="R2026" s="233"/>
      <c r="S2026" s="234" t="e">
        <f>IF(C2026="",NA(),MATCH($B2026&amp;$C2026,'Smelter Reference List'!$J:$J,0))</f>
        <v>#N/A</v>
      </c>
      <c r="T2026" s="235"/>
      <c r="U2026" s="235">
        <f t="shared" ca="1" si="64"/>
        <v>0</v>
      </c>
      <c r="V2026" s="235"/>
      <c r="W2026" s="235"/>
      <c r="Y2026" s="228" t="str">
        <f t="shared" si="65"/>
        <v/>
      </c>
    </row>
    <row r="2027" spans="1:25" s="228" customFormat="1" ht="20.25">
      <c r="A2027" s="257"/>
      <c r="B2027" s="232" t="str">
        <f>IF(LEN(A2027)=0,"",INDEX('Smelter Reference List'!$A:$A,MATCH($A2027,'Smelter Reference List'!$E:$E,0)))</f>
        <v/>
      </c>
      <c r="C2027" s="297" t="str">
        <f>IF(LEN(A2027)=0,"",INDEX('Smelter Reference List'!$C:$C,MATCH($A2027,'Smelter Reference List'!$E:$E,0)))</f>
        <v/>
      </c>
      <c r="D2027" s="161" t="str">
        <f ca="1">IF(ISERROR($S2027),"",OFFSET('Smelter Reference List'!$C$4,$S2027-4,0)&amp;"")</f>
        <v/>
      </c>
      <c r="E2027" s="161" t="str">
        <f ca="1">IF(ISERROR($S2027),"",OFFSET('Smelter Reference List'!$D$4,$S2027-4,0)&amp;"")</f>
        <v/>
      </c>
      <c r="F2027" s="161" t="str">
        <f ca="1">IF(ISERROR($S2027),"",OFFSET('Smelter Reference List'!$E$4,$S2027-4,0))</f>
        <v/>
      </c>
      <c r="G2027" s="161" t="str">
        <f ca="1">IF(C2027=$U$4,"Enter smelter details", IF(ISERROR($S2027),"",OFFSET('Smelter Reference List'!$F$4,$S2027-4,0)))</f>
        <v/>
      </c>
      <c r="H2027" s="247" t="str">
        <f ca="1">IF(ISERROR($S2027),"",OFFSET('Smelter Reference List'!$G$4,$S2027-4,0))</f>
        <v/>
      </c>
      <c r="I2027" s="248" t="str">
        <f ca="1">IF(ISERROR($S2027),"",OFFSET('Smelter Reference List'!$H$4,$S2027-4,0))</f>
        <v/>
      </c>
      <c r="J2027" s="248" t="str">
        <f ca="1">IF(ISERROR($S2027),"",OFFSET('Smelter Reference List'!$I$4,$S2027-4,0))</f>
        <v/>
      </c>
      <c r="K2027" s="245"/>
      <c r="L2027" s="245"/>
      <c r="M2027" s="245"/>
      <c r="N2027" s="245"/>
      <c r="O2027" s="245"/>
      <c r="P2027" s="245"/>
      <c r="Q2027" s="246"/>
      <c r="R2027" s="233"/>
      <c r="S2027" s="234" t="e">
        <f>IF(C2027="",NA(),MATCH($B2027&amp;$C2027,'Smelter Reference List'!$J:$J,0))</f>
        <v>#N/A</v>
      </c>
      <c r="T2027" s="235"/>
      <c r="U2027" s="235">
        <f t="shared" ca="1" si="64"/>
        <v>0</v>
      </c>
      <c r="V2027" s="235"/>
      <c r="W2027" s="235"/>
      <c r="Y2027" s="228" t="str">
        <f t="shared" si="65"/>
        <v/>
      </c>
    </row>
    <row r="2028" spans="1:25" s="228" customFormat="1" ht="20.25">
      <c r="A2028" s="257"/>
      <c r="B2028" s="232" t="str">
        <f>IF(LEN(A2028)=0,"",INDEX('Smelter Reference List'!$A:$A,MATCH($A2028,'Smelter Reference List'!$E:$E,0)))</f>
        <v/>
      </c>
      <c r="C2028" s="297" t="str">
        <f>IF(LEN(A2028)=0,"",INDEX('Smelter Reference List'!$C:$C,MATCH($A2028,'Smelter Reference List'!$E:$E,0)))</f>
        <v/>
      </c>
      <c r="D2028" s="161" t="str">
        <f ca="1">IF(ISERROR($S2028),"",OFFSET('Smelter Reference List'!$C$4,$S2028-4,0)&amp;"")</f>
        <v/>
      </c>
      <c r="E2028" s="161" t="str">
        <f ca="1">IF(ISERROR($S2028),"",OFFSET('Smelter Reference List'!$D$4,$S2028-4,0)&amp;"")</f>
        <v/>
      </c>
      <c r="F2028" s="161" t="str">
        <f ca="1">IF(ISERROR($S2028),"",OFFSET('Smelter Reference List'!$E$4,$S2028-4,0))</f>
        <v/>
      </c>
      <c r="G2028" s="161" t="str">
        <f ca="1">IF(C2028=$U$4,"Enter smelter details", IF(ISERROR($S2028),"",OFFSET('Smelter Reference List'!$F$4,$S2028-4,0)))</f>
        <v/>
      </c>
      <c r="H2028" s="247" t="str">
        <f ca="1">IF(ISERROR($S2028),"",OFFSET('Smelter Reference List'!$G$4,$S2028-4,0))</f>
        <v/>
      </c>
      <c r="I2028" s="248" t="str">
        <f ca="1">IF(ISERROR($S2028),"",OFFSET('Smelter Reference List'!$H$4,$S2028-4,0))</f>
        <v/>
      </c>
      <c r="J2028" s="248" t="str">
        <f ca="1">IF(ISERROR($S2028),"",OFFSET('Smelter Reference List'!$I$4,$S2028-4,0))</f>
        <v/>
      </c>
      <c r="K2028" s="245"/>
      <c r="L2028" s="245"/>
      <c r="M2028" s="245"/>
      <c r="N2028" s="245"/>
      <c r="O2028" s="245"/>
      <c r="P2028" s="245"/>
      <c r="Q2028" s="246"/>
      <c r="R2028" s="233"/>
      <c r="S2028" s="234" t="e">
        <f>IF(C2028="",NA(),MATCH($B2028&amp;$C2028,'Smelter Reference List'!$J:$J,0))</f>
        <v>#N/A</v>
      </c>
      <c r="T2028" s="235"/>
      <c r="U2028" s="235">
        <f t="shared" ca="1" si="64"/>
        <v>0</v>
      </c>
      <c r="V2028" s="235"/>
      <c r="W2028" s="235"/>
      <c r="Y2028" s="228" t="str">
        <f t="shared" si="65"/>
        <v/>
      </c>
    </row>
    <row r="2029" spans="1:25" s="228" customFormat="1" ht="20.25">
      <c r="A2029" s="257"/>
      <c r="B2029" s="232" t="str">
        <f>IF(LEN(A2029)=0,"",INDEX('Smelter Reference List'!$A:$A,MATCH($A2029,'Smelter Reference List'!$E:$E,0)))</f>
        <v/>
      </c>
      <c r="C2029" s="297" t="str">
        <f>IF(LEN(A2029)=0,"",INDEX('Smelter Reference List'!$C:$C,MATCH($A2029,'Smelter Reference List'!$E:$E,0)))</f>
        <v/>
      </c>
      <c r="D2029" s="161" t="str">
        <f ca="1">IF(ISERROR($S2029),"",OFFSET('Smelter Reference List'!$C$4,$S2029-4,0)&amp;"")</f>
        <v/>
      </c>
      <c r="E2029" s="161" t="str">
        <f ca="1">IF(ISERROR($S2029),"",OFFSET('Smelter Reference List'!$D$4,$S2029-4,0)&amp;"")</f>
        <v/>
      </c>
      <c r="F2029" s="161" t="str">
        <f ca="1">IF(ISERROR($S2029),"",OFFSET('Smelter Reference List'!$E$4,$S2029-4,0))</f>
        <v/>
      </c>
      <c r="G2029" s="161" t="str">
        <f ca="1">IF(C2029=$U$4,"Enter smelter details", IF(ISERROR($S2029),"",OFFSET('Smelter Reference List'!$F$4,$S2029-4,0)))</f>
        <v/>
      </c>
      <c r="H2029" s="247" t="str">
        <f ca="1">IF(ISERROR($S2029),"",OFFSET('Smelter Reference List'!$G$4,$S2029-4,0))</f>
        <v/>
      </c>
      <c r="I2029" s="248" t="str">
        <f ca="1">IF(ISERROR($S2029),"",OFFSET('Smelter Reference List'!$H$4,$S2029-4,0))</f>
        <v/>
      </c>
      <c r="J2029" s="248" t="str">
        <f ca="1">IF(ISERROR($S2029),"",OFFSET('Smelter Reference List'!$I$4,$S2029-4,0))</f>
        <v/>
      </c>
      <c r="K2029" s="245"/>
      <c r="L2029" s="245"/>
      <c r="M2029" s="245"/>
      <c r="N2029" s="245"/>
      <c r="O2029" s="245"/>
      <c r="P2029" s="245"/>
      <c r="Q2029" s="246"/>
      <c r="R2029" s="233"/>
      <c r="S2029" s="234" t="e">
        <f>IF(C2029="",NA(),MATCH($B2029&amp;$C2029,'Smelter Reference List'!$J:$J,0))</f>
        <v>#N/A</v>
      </c>
      <c r="T2029" s="235"/>
      <c r="U2029" s="235">
        <f t="shared" ca="1" si="64"/>
        <v>0</v>
      </c>
      <c r="V2029" s="235"/>
      <c r="W2029" s="235"/>
      <c r="Y2029" s="228" t="str">
        <f t="shared" si="65"/>
        <v/>
      </c>
    </row>
    <row r="2030" spans="1:25" s="228" customFormat="1" ht="20.25">
      <c r="A2030" s="257"/>
      <c r="B2030" s="232" t="str">
        <f>IF(LEN(A2030)=0,"",INDEX('Smelter Reference List'!$A:$A,MATCH($A2030,'Smelter Reference List'!$E:$E,0)))</f>
        <v/>
      </c>
      <c r="C2030" s="297" t="str">
        <f>IF(LEN(A2030)=0,"",INDEX('Smelter Reference List'!$C:$C,MATCH($A2030,'Smelter Reference List'!$E:$E,0)))</f>
        <v/>
      </c>
      <c r="D2030" s="161" t="str">
        <f ca="1">IF(ISERROR($S2030),"",OFFSET('Smelter Reference List'!$C$4,$S2030-4,0)&amp;"")</f>
        <v/>
      </c>
      <c r="E2030" s="161" t="str">
        <f ca="1">IF(ISERROR($S2030),"",OFFSET('Smelter Reference List'!$D$4,$S2030-4,0)&amp;"")</f>
        <v/>
      </c>
      <c r="F2030" s="161" t="str">
        <f ca="1">IF(ISERROR($S2030),"",OFFSET('Smelter Reference List'!$E$4,$S2030-4,0))</f>
        <v/>
      </c>
      <c r="G2030" s="161" t="str">
        <f ca="1">IF(C2030=$U$4,"Enter smelter details", IF(ISERROR($S2030),"",OFFSET('Smelter Reference List'!$F$4,$S2030-4,0)))</f>
        <v/>
      </c>
      <c r="H2030" s="247" t="str">
        <f ca="1">IF(ISERROR($S2030),"",OFFSET('Smelter Reference List'!$G$4,$S2030-4,0))</f>
        <v/>
      </c>
      <c r="I2030" s="248" t="str">
        <f ca="1">IF(ISERROR($S2030),"",OFFSET('Smelter Reference List'!$H$4,$S2030-4,0))</f>
        <v/>
      </c>
      <c r="J2030" s="248" t="str">
        <f ca="1">IF(ISERROR($S2030),"",OFFSET('Smelter Reference List'!$I$4,$S2030-4,0))</f>
        <v/>
      </c>
      <c r="K2030" s="245"/>
      <c r="L2030" s="245"/>
      <c r="M2030" s="245"/>
      <c r="N2030" s="245"/>
      <c r="O2030" s="245"/>
      <c r="P2030" s="245"/>
      <c r="Q2030" s="246"/>
      <c r="R2030" s="233"/>
      <c r="S2030" s="234" t="e">
        <f>IF(C2030="",NA(),MATCH($B2030&amp;$C2030,'Smelter Reference List'!$J:$J,0))</f>
        <v>#N/A</v>
      </c>
      <c r="T2030" s="235"/>
      <c r="U2030" s="235">
        <f t="shared" ca="1" si="64"/>
        <v>0</v>
      </c>
      <c r="V2030" s="235"/>
      <c r="W2030" s="235"/>
      <c r="Y2030" s="228" t="str">
        <f t="shared" si="65"/>
        <v/>
      </c>
    </row>
    <row r="2031" spans="1:25" s="228" customFormat="1" ht="20.25">
      <c r="A2031" s="257"/>
      <c r="B2031" s="232" t="str">
        <f>IF(LEN(A2031)=0,"",INDEX('Smelter Reference List'!$A:$A,MATCH($A2031,'Smelter Reference List'!$E:$E,0)))</f>
        <v/>
      </c>
      <c r="C2031" s="297" t="str">
        <f>IF(LEN(A2031)=0,"",INDEX('Smelter Reference List'!$C:$C,MATCH($A2031,'Smelter Reference List'!$E:$E,0)))</f>
        <v/>
      </c>
      <c r="D2031" s="161" t="str">
        <f ca="1">IF(ISERROR($S2031),"",OFFSET('Smelter Reference List'!$C$4,$S2031-4,0)&amp;"")</f>
        <v/>
      </c>
      <c r="E2031" s="161" t="str">
        <f ca="1">IF(ISERROR($S2031),"",OFFSET('Smelter Reference List'!$D$4,$S2031-4,0)&amp;"")</f>
        <v/>
      </c>
      <c r="F2031" s="161" t="str">
        <f ca="1">IF(ISERROR($S2031),"",OFFSET('Smelter Reference List'!$E$4,$S2031-4,0))</f>
        <v/>
      </c>
      <c r="G2031" s="161" t="str">
        <f ca="1">IF(C2031=$U$4,"Enter smelter details", IF(ISERROR($S2031),"",OFFSET('Smelter Reference List'!$F$4,$S2031-4,0)))</f>
        <v/>
      </c>
      <c r="H2031" s="247" t="str">
        <f ca="1">IF(ISERROR($S2031),"",OFFSET('Smelter Reference List'!$G$4,$S2031-4,0))</f>
        <v/>
      </c>
      <c r="I2031" s="248" t="str">
        <f ca="1">IF(ISERROR($S2031),"",OFFSET('Smelter Reference List'!$H$4,$S2031-4,0))</f>
        <v/>
      </c>
      <c r="J2031" s="248" t="str">
        <f ca="1">IF(ISERROR($S2031),"",OFFSET('Smelter Reference List'!$I$4,$S2031-4,0))</f>
        <v/>
      </c>
      <c r="K2031" s="245"/>
      <c r="L2031" s="245"/>
      <c r="M2031" s="245"/>
      <c r="N2031" s="245"/>
      <c r="O2031" s="245"/>
      <c r="P2031" s="245"/>
      <c r="Q2031" s="246"/>
      <c r="R2031" s="233"/>
      <c r="S2031" s="234" t="e">
        <f>IF(C2031="",NA(),MATCH($B2031&amp;$C2031,'Smelter Reference List'!$J:$J,0))</f>
        <v>#N/A</v>
      </c>
      <c r="T2031" s="235"/>
      <c r="U2031" s="235">
        <f t="shared" ca="1" si="64"/>
        <v>0</v>
      </c>
      <c r="V2031" s="235"/>
      <c r="W2031" s="235"/>
      <c r="Y2031" s="228" t="str">
        <f t="shared" si="65"/>
        <v/>
      </c>
    </row>
    <row r="2032" spans="1:25" s="228" customFormat="1" ht="20.25">
      <c r="A2032" s="257"/>
      <c r="B2032" s="232" t="str">
        <f>IF(LEN(A2032)=0,"",INDEX('Smelter Reference List'!$A:$A,MATCH($A2032,'Smelter Reference List'!$E:$E,0)))</f>
        <v/>
      </c>
      <c r="C2032" s="297" t="str">
        <f>IF(LEN(A2032)=0,"",INDEX('Smelter Reference List'!$C:$C,MATCH($A2032,'Smelter Reference List'!$E:$E,0)))</f>
        <v/>
      </c>
      <c r="D2032" s="161" t="str">
        <f ca="1">IF(ISERROR($S2032),"",OFFSET('Smelter Reference List'!$C$4,$S2032-4,0)&amp;"")</f>
        <v/>
      </c>
      <c r="E2032" s="161" t="str">
        <f ca="1">IF(ISERROR($S2032),"",OFFSET('Smelter Reference List'!$D$4,$S2032-4,0)&amp;"")</f>
        <v/>
      </c>
      <c r="F2032" s="161" t="str">
        <f ca="1">IF(ISERROR($S2032),"",OFFSET('Smelter Reference List'!$E$4,$S2032-4,0))</f>
        <v/>
      </c>
      <c r="G2032" s="161" t="str">
        <f ca="1">IF(C2032=$U$4,"Enter smelter details", IF(ISERROR($S2032),"",OFFSET('Smelter Reference List'!$F$4,$S2032-4,0)))</f>
        <v/>
      </c>
      <c r="H2032" s="247" t="str">
        <f ca="1">IF(ISERROR($S2032),"",OFFSET('Smelter Reference List'!$G$4,$S2032-4,0))</f>
        <v/>
      </c>
      <c r="I2032" s="248" t="str">
        <f ca="1">IF(ISERROR($S2032),"",OFFSET('Smelter Reference List'!$H$4,$S2032-4,0))</f>
        <v/>
      </c>
      <c r="J2032" s="248" t="str">
        <f ca="1">IF(ISERROR($S2032),"",OFFSET('Smelter Reference List'!$I$4,$S2032-4,0))</f>
        <v/>
      </c>
      <c r="K2032" s="245"/>
      <c r="L2032" s="245"/>
      <c r="M2032" s="245"/>
      <c r="N2032" s="245"/>
      <c r="O2032" s="245"/>
      <c r="P2032" s="245"/>
      <c r="Q2032" s="246"/>
      <c r="R2032" s="233"/>
      <c r="S2032" s="234" t="e">
        <f>IF(C2032="",NA(),MATCH($B2032&amp;$C2032,'Smelter Reference List'!$J:$J,0))</f>
        <v>#N/A</v>
      </c>
      <c r="T2032" s="235"/>
      <c r="U2032" s="235">
        <f t="shared" ca="1" si="64"/>
        <v>0</v>
      </c>
      <c r="V2032" s="235"/>
      <c r="W2032" s="235"/>
      <c r="Y2032" s="228" t="str">
        <f t="shared" si="65"/>
        <v/>
      </c>
    </row>
    <row r="2033" spans="1:25" s="228" customFormat="1" ht="20.25">
      <c r="A2033" s="257"/>
      <c r="B2033" s="232" t="str">
        <f>IF(LEN(A2033)=0,"",INDEX('Smelter Reference List'!$A:$A,MATCH($A2033,'Smelter Reference List'!$E:$E,0)))</f>
        <v/>
      </c>
      <c r="C2033" s="297" t="str">
        <f>IF(LEN(A2033)=0,"",INDEX('Smelter Reference List'!$C:$C,MATCH($A2033,'Smelter Reference List'!$E:$E,0)))</f>
        <v/>
      </c>
      <c r="D2033" s="161" t="str">
        <f ca="1">IF(ISERROR($S2033),"",OFFSET('Smelter Reference List'!$C$4,$S2033-4,0)&amp;"")</f>
        <v/>
      </c>
      <c r="E2033" s="161" t="str">
        <f ca="1">IF(ISERROR($S2033),"",OFFSET('Smelter Reference List'!$D$4,$S2033-4,0)&amp;"")</f>
        <v/>
      </c>
      <c r="F2033" s="161" t="str">
        <f ca="1">IF(ISERROR($S2033),"",OFFSET('Smelter Reference List'!$E$4,$S2033-4,0))</f>
        <v/>
      </c>
      <c r="G2033" s="161" t="str">
        <f ca="1">IF(C2033=$U$4,"Enter smelter details", IF(ISERROR($S2033),"",OFFSET('Smelter Reference List'!$F$4,$S2033-4,0)))</f>
        <v/>
      </c>
      <c r="H2033" s="247" t="str">
        <f ca="1">IF(ISERROR($S2033),"",OFFSET('Smelter Reference List'!$G$4,$S2033-4,0))</f>
        <v/>
      </c>
      <c r="I2033" s="248" t="str">
        <f ca="1">IF(ISERROR($S2033),"",OFFSET('Smelter Reference List'!$H$4,$S2033-4,0))</f>
        <v/>
      </c>
      <c r="J2033" s="248" t="str">
        <f ca="1">IF(ISERROR($S2033),"",OFFSET('Smelter Reference List'!$I$4,$S2033-4,0))</f>
        <v/>
      </c>
      <c r="K2033" s="245"/>
      <c r="L2033" s="245"/>
      <c r="M2033" s="245"/>
      <c r="N2033" s="245"/>
      <c r="O2033" s="245"/>
      <c r="P2033" s="245"/>
      <c r="Q2033" s="246"/>
      <c r="R2033" s="233"/>
      <c r="S2033" s="234" t="e">
        <f>IF(C2033="",NA(),MATCH($B2033&amp;$C2033,'Smelter Reference List'!$J:$J,0))</f>
        <v>#N/A</v>
      </c>
      <c r="T2033" s="235"/>
      <c r="U2033" s="235">
        <f t="shared" ca="1" si="64"/>
        <v>0</v>
      </c>
      <c r="V2033" s="235"/>
      <c r="W2033" s="235"/>
      <c r="Y2033" s="228" t="str">
        <f t="shared" si="65"/>
        <v/>
      </c>
    </row>
    <row r="2034" spans="1:25" s="228" customFormat="1" ht="20.25">
      <c r="A2034" s="257"/>
      <c r="B2034" s="232" t="str">
        <f>IF(LEN(A2034)=0,"",INDEX('Smelter Reference List'!$A:$A,MATCH($A2034,'Smelter Reference List'!$E:$E,0)))</f>
        <v/>
      </c>
      <c r="C2034" s="297" t="str">
        <f>IF(LEN(A2034)=0,"",INDEX('Smelter Reference List'!$C:$C,MATCH($A2034,'Smelter Reference List'!$E:$E,0)))</f>
        <v/>
      </c>
      <c r="D2034" s="161" t="str">
        <f ca="1">IF(ISERROR($S2034),"",OFFSET('Smelter Reference List'!$C$4,$S2034-4,0)&amp;"")</f>
        <v/>
      </c>
      <c r="E2034" s="161" t="str">
        <f ca="1">IF(ISERROR($S2034),"",OFFSET('Smelter Reference List'!$D$4,$S2034-4,0)&amp;"")</f>
        <v/>
      </c>
      <c r="F2034" s="161" t="str">
        <f ca="1">IF(ISERROR($S2034),"",OFFSET('Smelter Reference List'!$E$4,$S2034-4,0))</f>
        <v/>
      </c>
      <c r="G2034" s="161" t="str">
        <f ca="1">IF(C2034=$U$4,"Enter smelter details", IF(ISERROR($S2034),"",OFFSET('Smelter Reference List'!$F$4,$S2034-4,0)))</f>
        <v/>
      </c>
      <c r="H2034" s="247" t="str">
        <f ca="1">IF(ISERROR($S2034),"",OFFSET('Smelter Reference List'!$G$4,$S2034-4,0))</f>
        <v/>
      </c>
      <c r="I2034" s="248" t="str">
        <f ca="1">IF(ISERROR($S2034),"",OFFSET('Smelter Reference List'!$H$4,$S2034-4,0))</f>
        <v/>
      </c>
      <c r="J2034" s="248" t="str">
        <f ca="1">IF(ISERROR($S2034),"",OFFSET('Smelter Reference List'!$I$4,$S2034-4,0))</f>
        <v/>
      </c>
      <c r="K2034" s="245"/>
      <c r="L2034" s="245"/>
      <c r="M2034" s="245"/>
      <c r="N2034" s="245"/>
      <c r="O2034" s="245"/>
      <c r="P2034" s="245"/>
      <c r="Q2034" s="246"/>
      <c r="R2034" s="233"/>
      <c r="S2034" s="234" t="e">
        <f>IF(C2034="",NA(),MATCH($B2034&amp;$C2034,'Smelter Reference List'!$J:$J,0))</f>
        <v>#N/A</v>
      </c>
      <c r="T2034" s="235"/>
      <c r="U2034" s="235">
        <f t="shared" ca="1" si="64"/>
        <v>0</v>
      </c>
      <c r="V2034" s="235"/>
      <c r="W2034" s="235"/>
      <c r="Y2034" s="228" t="str">
        <f t="shared" si="65"/>
        <v/>
      </c>
    </row>
    <row r="2035" spans="1:25" s="228" customFormat="1" ht="20.25">
      <c r="A2035" s="257"/>
      <c r="B2035" s="232" t="str">
        <f>IF(LEN(A2035)=0,"",INDEX('Smelter Reference List'!$A:$A,MATCH($A2035,'Smelter Reference List'!$E:$E,0)))</f>
        <v/>
      </c>
      <c r="C2035" s="297" t="str">
        <f>IF(LEN(A2035)=0,"",INDEX('Smelter Reference List'!$C:$C,MATCH($A2035,'Smelter Reference List'!$E:$E,0)))</f>
        <v/>
      </c>
      <c r="D2035" s="161" t="str">
        <f ca="1">IF(ISERROR($S2035),"",OFFSET('Smelter Reference List'!$C$4,$S2035-4,0)&amp;"")</f>
        <v/>
      </c>
      <c r="E2035" s="161" t="str">
        <f ca="1">IF(ISERROR($S2035),"",OFFSET('Smelter Reference List'!$D$4,$S2035-4,0)&amp;"")</f>
        <v/>
      </c>
      <c r="F2035" s="161" t="str">
        <f ca="1">IF(ISERROR($S2035),"",OFFSET('Smelter Reference List'!$E$4,$S2035-4,0))</f>
        <v/>
      </c>
      <c r="G2035" s="161" t="str">
        <f ca="1">IF(C2035=$U$4,"Enter smelter details", IF(ISERROR($S2035),"",OFFSET('Smelter Reference List'!$F$4,$S2035-4,0)))</f>
        <v/>
      </c>
      <c r="H2035" s="247" t="str">
        <f ca="1">IF(ISERROR($S2035),"",OFFSET('Smelter Reference List'!$G$4,$S2035-4,0))</f>
        <v/>
      </c>
      <c r="I2035" s="248" t="str">
        <f ca="1">IF(ISERROR($S2035),"",OFFSET('Smelter Reference List'!$H$4,$S2035-4,0))</f>
        <v/>
      </c>
      <c r="J2035" s="248" t="str">
        <f ca="1">IF(ISERROR($S2035),"",OFFSET('Smelter Reference List'!$I$4,$S2035-4,0))</f>
        <v/>
      </c>
      <c r="K2035" s="245"/>
      <c r="L2035" s="245"/>
      <c r="M2035" s="245"/>
      <c r="N2035" s="245"/>
      <c r="O2035" s="245"/>
      <c r="P2035" s="245"/>
      <c r="Q2035" s="246"/>
      <c r="R2035" s="233"/>
      <c r="S2035" s="234" t="e">
        <f>IF(C2035="",NA(),MATCH($B2035&amp;$C2035,'Smelter Reference List'!$J:$J,0))</f>
        <v>#N/A</v>
      </c>
      <c r="T2035" s="235"/>
      <c r="U2035" s="235">
        <f t="shared" ca="1" si="64"/>
        <v>0</v>
      </c>
      <c r="V2035" s="235"/>
      <c r="W2035" s="235"/>
      <c r="Y2035" s="228" t="str">
        <f t="shared" si="65"/>
        <v/>
      </c>
    </row>
    <row r="2036" spans="1:25" s="228" customFormat="1" ht="20.25">
      <c r="A2036" s="257"/>
      <c r="B2036" s="232" t="str">
        <f>IF(LEN(A2036)=0,"",INDEX('Smelter Reference List'!$A:$A,MATCH($A2036,'Smelter Reference List'!$E:$E,0)))</f>
        <v/>
      </c>
      <c r="C2036" s="297" t="str">
        <f>IF(LEN(A2036)=0,"",INDEX('Smelter Reference List'!$C:$C,MATCH($A2036,'Smelter Reference List'!$E:$E,0)))</f>
        <v/>
      </c>
      <c r="D2036" s="161" t="str">
        <f ca="1">IF(ISERROR($S2036),"",OFFSET('Smelter Reference List'!$C$4,$S2036-4,0)&amp;"")</f>
        <v/>
      </c>
      <c r="E2036" s="161" t="str">
        <f ca="1">IF(ISERROR($S2036),"",OFFSET('Smelter Reference List'!$D$4,$S2036-4,0)&amp;"")</f>
        <v/>
      </c>
      <c r="F2036" s="161" t="str">
        <f ca="1">IF(ISERROR($S2036),"",OFFSET('Smelter Reference List'!$E$4,$S2036-4,0))</f>
        <v/>
      </c>
      <c r="G2036" s="161" t="str">
        <f ca="1">IF(C2036=$U$4,"Enter smelter details", IF(ISERROR($S2036),"",OFFSET('Smelter Reference List'!$F$4,$S2036-4,0)))</f>
        <v/>
      </c>
      <c r="H2036" s="247" t="str">
        <f ca="1">IF(ISERROR($S2036),"",OFFSET('Smelter Reference List'!$G$4,$S2036-4,0))</f>
        <v/>
      </c>
      <c r="I2036" s="248" t="str">
        <f ca="1">IF(ISERROR($S2036),"",OFFSET('Smelter Reference List'!$H$4,$S2036-4,0))</f>
        <v/>
      </c>
      <c r="J2036" s="248" t="str">
        <f ca="1">IF(ISERROR($S2036),"",OFFSET('Smelter Reference List'!$I$4,$S2036-4,0))</f>
        <v/>
      </c>
      <c r="K2036" s="245"/>
      <c r="L2036" s="245"/>
      <c r="M2036" s="245"/>
      <c r="N2036" s="245"/>
      <c r="O2036" s="245"/>
      <c r="P2036" s="245"/>
      <c r="Q2036" s="246"/>
      <c r="R2036" s="233"/>
      <c r="S2036" s="234" t="e">
        <f>IF(C2036="",NA(),MATCH($B2036&amp;$C2036,'Smelter Reference List'!$J:$J,0))</f>
        <v>#N/A</v>
      </c>
      <c r="T2036" s="235"/>
      <c r="U2036" s="235">
        <f t="shared" ca="1" si="64"/>
        <v>0</v>
      </c>
      <c r="V2036" s="235"/>
      <c r="W2036" s="235"/>
      <c r="Y2036" s="228" t="str">
        <f t="shared" si="65"/>
        <v/>
      </c>
    </row>
    <row r="2037" spans="1:25" s="228" customFormat="1" ht="20.25">
      <c r="A2037" s="257"/>
      <c r="B2037" s="232" t="str">
        <f>IF(LEN(A2037)=0,"",INDEX('Smelter Reference List'!$A:$A,MATCH($A2037,'Smelter Reference List'!$E:$E,0)))</f>
        <v/>
      </c>
      <c r="C2037" s="297" t="str">
        <f>IF(LEN(A2037)=0,"",INDEX('Smelter Reference List'!$C:$C,MATCH($A2037,'Smelter Reference List'!$E:$E,0)))</f>
        <v/>
      </c>
      <c r="D2037" s="161" t="str">
        <f ca="1">IF(ISERROR($S2037),"",OFFSET('Smelter Reference List'!$C$4,$S2037-4,0)&amp;"")</f>
        <v/>
      </c>
      <c r="E2037" s="161" t="str">
        <f ca="1">IF(ISERROR($S2037),"",OFFSET('Smelter Reference List'!$D$4,$S2037-4,0)&amp;"")</f>
        <v/>
      </c>
      <c r="F2037" s="161" t="str">
        <f ca="1">IF(ISERROR($S2037),"",OFFSET('Smelter Reference List'!$E$4,$S2037-4,0))</f>
        <v/>
      </c>
      <c r="G2037" s="161" t="str">
        <f ca="1">IF(C2037=$U$4,"Enter smelter details", IF(ISERROR($S2037),"",OFFSET('Smelter Reference List'!$F$4,$S2037-4,0)))</f>
        <v/>
      </c>
      <c r="H2037" s="247" t="str">
        <f ca="1">IF(ISERROR($S2037),"",OFFSET('Smelter Reference List'!$G$4,$S2037-4,0))</f>
        <v/>
      </c>
      <c r="I2037" s="248" t="str">
        <f ca="1">IF(ISERROR($S2037),"",OFFSET('Smelter Reference List'!$H$4,$S2037-4,0))</f>
        <v/>
      </c>
      <c r="J2037" s="248" t="str">
        <f ca="1">IF(ISERROR($S2037),"",OFFSET('Smelter Reference List'!$I$4,$S2037-4,0))</f>
        <v/>
      </c>
      <c r="K2037" s="245"/>
      <c r="L2037" s="245"/>
      <c r="M2037" s="245"/>
      <c r="N2037" s="245"/>
      <c r="O2037" s="245"/>
      <c r="P2037" s="245"/>
      <c r="Q2037" s="246"/>
      <c r="R2037" s="233"/>
      <c r="S2037" s="234" t="e">
        <f>IF(C2037="",NA(),MATCH($B2037&amp;$C2037,'Smelter Reference List'!$J:$J,0))</f>
        <v>#N/A</v>
      </c>
      <c r="T2037" s="235"/>
      <c r="U2037" s="235">
        <f t="shared" ca="1" si="64"/>
        <v>0</v>
      </c>
      <c r="V2037" s="235"/>
      <c r="W2037" s="235"/>
      <c r="Y2037" s="228" t="str">
        <f t="shared" si="65"/>
        <v/>
      </c>
    </row>
    <row r="2038" spans="1:25" s="228" customFormat="1" ht="20.25">
      <c r="A2038" s="257"/>
      <c r="B2038" s="232" t="str">
        <f>IF(LEN(A2038)=0,"",INDEX('Smelter Reference List'!$A:$A,MATCH($A2038,'Smelter Reference List'!$E:$E,0)))</f>
        <v/>
      </c>
      <c r="C2038" s="297" t="str">
        <f>IF(LEN(A2038)=0,"",INDEX('Smelter Reference List'!$C:$C,MATCH($A2038,'Smelter Reference List'!$E:$E,0)))</f>
        <v/>
      </c>
      <c r="D2038" s="161" t="str">
        <f ca="1">IF(ISERROR($S2038),"",OFFSET('Smelter Reference List'!$C$4,$S2038-4,0)&amp;"")</f>
        <v/>
      </c>
      <c r="E2038" s="161" t="str">
        <f ca="1">IF(ISERROR($S2038),"",OFFSET('Smelter Reference List'!$D$4,$S2038-4,0)&amp;"")</f>
        <v/>
      </c>
      <c r="F2038" s="161" t="str">
        <f ca="1">IF(ISERROR($S2038),"",OFFSET('Smelter Reference List'!$E$4,$S2038-4,0))</f>
        <v/>
      </c>
      <c r="G2038" s="161" t="str">
        <f ca="1">IF(C2038=$U$4,"Enter smelter details", IF(ISERROR($S2038),"",OFFSET('Smelter Reference List'!$F$4,$S2038-4,0)))</f>
        <v/>
      </c>
      <c r="H2038" s="247" t="str">
        <f ca="1">IF(ISERROR($S2038),"",OFFSET('Smelter Reference List'!$G$4,$S2038-4,0))</f>
        <v/>
      </c>
      <c r="I2038" s="248" t="str">
        <f ca="1">IF(ISERROR($S2038),"",OFFSET('Smelter Reference List'!$H$4,$S2038-4,0))</f>
        <v/>
      </c>
      <c r="J2038" s="248" t="str">
        <f ca="1">IF(ISERROR($S2038),"",OFFSET('Smelter Reference List'!$I$4,$S2038-4,0))</f>
        <v/>
      </c>
      <c r="K2038" s="245"/>
      <c r="L2038" s="245"/>
      <c r="M2038" s="245"/>
      <c r="N2038" s="245"/>
      <c r="O2038" s="245"/>
      <c r="P2038" s="245"/>
      <c r="Q2038" s="246"/>
      <c r="R2038" s="233"/>
      <c r="S2038" s="234" t="e">
        <f>IF(C2038="",NA(),MATCH($B2038&amp;$C2038,'Smelter Reference List'!$J:$J,0))</f>
        <v>#N/A</v>
      </c>
      <c r="T2038" s="235"/>
      <c r="U2038" s="235">
        <f t="shared" ca="1" si="64"/>
        <v>0</v>
      </c>
      <c r="V2038" s="235"/>
      <c r="W2038" s="235"/>
      <c r="Y2038" s="228" t="str">
        <f t="shared" si="65"/>
        <v/>
      </c>
    </row>
    <row r="2039" spans="1:25" s="228" customFormat="1" ht="20.25">
      <c r="A2039" s="257"/>
      <c r="B2039" s="232" t="str">
        <f>IF(LEN(A2039)=0,"",INDEX('Smelter Reference List'!$A:$A,MATCH($A2039,'Smelter Reference List'!$E:$E,0)))</f>
        <v/>
      </c>
      <c r="C2039" s="297" t="str">
        <f>IF(LEN(A2039)=0,"",INDEX('Smelter Reference List'!$C:$C,MATCH($A2039,'Smelter Reference List'!$E:$E,0)))</f>
        <v/>
      </c>
      <c r="D2039" s="161" t="str">
        <f ca="1">IF(ISERROR($S2039),"",OFFSET('Smelter Reference List'!$C$4,$S2039-4,0)&amp;"")</f>
        <v/>
      </c>
      <c r="E2039" s="161" t="str">
        <f ca="1">IF(ISERROR($S2039),"",OFFSET('Smelter Reference List'!$D$4,$S2039-4,0)&amp;"")</f>
        <v/>
      </c>
      <c r="F2039" s="161" t="str">
        <f ca="1">IF(ISERROR($S2039),"",OFFSET('Smelter Reference List'!$E$4,$S2039-4,0))</f>
        <v/>
      </c>
      <c r="G2039" s="161" t="str">
        <f ca="1">IF(C2039=$U$4,"Enter smelter details", IF(ISERROR($S2039),"",OFFSET('Smelter Reference List'!$F$4,$S2039-4,0)))</f>
        <v/>
      </c>
      <c r="H2039" s="247" t="str">
        <f ca="1">IF(ISERROR($S2039),"",OFFSET('Smelter Reference List'!$G$4,$S2039-4,0))</f>
        <v/>
      </c>
      <c r="I2039" s="248" t="str">
        <f ca="1">IF(ISERROR($S2039),"",OFFSET('Smelter Reference List'!$H$4,$S2039-4,0))</f>
        <v/>
      </c>
      <c r="J2039" s="248" t="str">
        <f ca="1">IF(ISERROR($S2039),"",OFFSET('Smelter Reference List'!$I$4,$S2039-4,0))</f>
        <v/>
      </c>
      <c r="K2039" s="245"/>
      <c r="L2039" s="245"/>
      <c r="M2039" s="245"/>
      <c r="N2039" s="245"/>
      <c r="O2039" s="245"/>
      <c r="P2039" s="245"/>
      <c r="Q2039" s="246"/>
      <c r="R2039" s="233"/>
      <c r="S2039" s="234" t="e">
        <f>IF(C2039="",NA(),MATCH($B2039&amp;$C2039,'Smelter Reference List'!$J:$J,0))</f>
        <v>#N/A</v>
      </c>
      <c r="T2039" s="235"/>
      <c r="U2039" s="235">
        <f t="shared" ca="1" si="64"/>
        <v>0</v>
      </c>
      <c r="V2039" s="235"/>
      <c r="W2039" s="235"/>
      <c r="Y2039" s="228" t="str">
        <f t="shared" si="65"/>
        <v/>
      </c>
    </row>
    <row r="2040" spans="1:25" s="228" customFormat="1" ht="20.25">
      <c r="A2040" s="257"/>
      <c r="B2040" s="232" t="str">
        <f>IF(LEN(A2040)=0,"",INDEX('Smelter Reference List'!$A:$A,MATCH($A2040,'Smelter Reference List'!$E:$E,0)))</f>
        <v/>
      </c>
      <c r="C2040" s="297" t="str">
        <f>IF(LEN(A2040)=0,"",INDEX('Smelter Reference List'!$C:$C,MATCH($A2040,'Smelter Reference List'!$E:$E,0)))</f>
        <v/>
      </c>
      <c r="D2040" s="161" t="str">
        <f ca="1">IF(ISERROR($S2040),"",OFFSET('Smelter Reference List'!$C$4,$S2040-4,0)&amp;"")</f>
        <v/>
      </c>
      <c r="E2040" s="161" t="str">
        <f ca="1">IF(ISERROR($S2040),"",OFFSET('Smelter Reference List'!$D$4,$S2040-4,0)&amp;"")</f>
        <v/>
      </c>
      <c r="F2040" s="161" t="str">
        <f ca="1">IF(ISERROR($S2040),"",OFFSET('Smelter Reference List'!$E$4,$S2040-4,0))</f>
        <v/>
      </c>
      <c r="G2040" s="161" t="str">
        <f ca="1">IF(C2040=$U$4,"Enter smelter details", IF(ISERROR($S2040),"",OFFSET('Smelter Reference List'!$F$4,$S2040-4,0)))</f>
        <v/>
      </c>
      <c r="H2040" s="247" t="str">
        <f ca="1">IF(ISERROR($S2040),"",OFFSET('Smelter Reference List'!$G$4,$S2040-4,0))</f>
        <v/>
      </c>
      <c r="I2040" s="248" t="str">
        <f ca="1">IF(ISERROR($S2040),"",OFFSET('Smelter Reference List'!$H$4,$S2040-4,0))</f>
        <v/>
      </c>
      <c r="J2040" s="248" t="str">
        <f ca="1">IF(ISERROR($S2040),"",OFFSET('Smelter Reference List'!$I$4,$S2040-4,0))</f>
        <v/>
      </c>
      <c r="K2040" s="245"/>
      <c r="L2040" s="245"/>
      <c r="M2040" s="245"/>
      <c r="N2040" s="245"/>
      <c r="O2040" s="245"/>
      <c r="P2040" s="245"/>
      <c r="Q2040" s="246"/>
      <c r="R2040" s="233"/>
      <c r="S2040" s="234" t="e">
        <f>IF(C2040="",NA(),MATCH($B2040&amp;$C2040,'Smelter Reference List'!$J:$J,0))</f>
        <v>#N/A</v>
      </c>
      <c r="T2040" s="235"/>
      <c r="U2040" s="235">
        <f t="shared" ca="1" si="64"/>
        <v>0</v>
      </c>
      <c r="V2040" s="235"/>
      <c r="W2040" s="235"/>
      <c r="Y2040" s="228" t="str">
        <f t="shared" si="65"/>
        <v/>
      </c>
    </row>
    <row r="2041" spans="1:25" s="228" customFormat="1" ht="20.25">
      <c r="A2041" s="257"/>
      <c r="B2041" s="232" t="str">
        <f>IF(LEN(A2041)=0,"",INDEX('Smelter Reference List'!$A:$A,MATCH($A2041,'Smelter Reference List'!$E:$E,0)))</f>
        <v/>
      </c>
      <c r="C2041" s="297" t="str">
        <f>IF(LEN(A2041)=0,"",INDEX('Smelter Reference List'!$C:$C,MATCH($A2041,'Smelter Reference List'!$E:$E,0)))</f>
        <v/>
      </c>
      <c r="D2041" s="161" t="str">
        <f ca="1">IF(ISERROR($S2041),"",OFFSET('Smelter Reference List'!$C$4,$S2041-4,0)&amp;"")</f>
        <v/>
      </c>
      <c r="E2041" s="161" t="str">
        <f ca="1">IF(ISERROR($S2041),"",OFFSET('Smelter Reference List'!$D$4,$S2041-4,0)&amp;"")</f>
        <v/>
      </c>
      <c r="F2041" s="161" t="str">
        <f ca="1">IF(ISERROR($S2041),"",OFFSET('Smelter Reference List'!$E$4,$S2041-4,0))</f>
        <v/>
      </c>
      <c r="G2041" s="161" t="str">
        <f ca="1">IF(C2041=$U$4,"Enter smelter details", IF(ISERROR($S2041),"",OFFSET('Smelter Reference List'!$F$4,$S2041-4,0)))</f>
        <v/>
      </c>
      <c r="H2041" s="247" t="str">
        <f ca="1">IF(ISERROR($S2041),"",OFFSET('Smelter Reference List'!$G$4,$S2041-4,0))</f>
        <v/>
      </c>
      <c r="I2041" s="248" t="str">
        <f ca="1">IF(ISERROR($S2041),"",OFFSET('Smelter Reference List'!$H$4,$S2041-4,0))</f>
        <v/>
      </c>
      <c r="J2041" s="248" t="str">
        <f ca="1">IF(ISERROR($S2041),"",OFFSET('Smelter Reference List'!$I$4,$S2041-4,0))</f>
        <v/>
      </c>
      <c r="K2041" s="245"/>
      <c r="L2041" s="245"/>
      <c r="M2041" s="245"/>
      <c r="N2041" s="245"/>
      <c r="O2041" s="245"/>
      <c r="P2041" s="245"/>
      <c r="Q2041" s="246"/>
      <c r="R2041" s="233"/>
      <c r="S2041" s="234" t="e">
        <f>IF(C2041="",NA(),MATCH($B2041&amp;$C2041,'Smelter Reference List'!$J:$J,0))</f>
        <v>#N/A</v>
      </c>
      <c r="T2041" s="235"/>
      <c r="U2041" s="235">
        <f t="shared" ca="1" si="64"/>
        <v>0</v>
      </c>
      <c r="V2041" s="235"/>
      <c r="W2041" s="235"/>
      <c r="Y2041" s="228" t="str">
        <f t="shared" si="65"/>
        <v/>
      </c>
    </row>
    <row r="2042" spans="1:25" s="228" customFormat="1" ht="20.25">
      <c r="A2042" s="257"/>
      <c r="B2042" s="232" t="str">
        <f>IF(LEN(A2042)=0,"",INDEX('Smelter Reference List'!$A:$A,MATCH($A2042,'Smelter Reference List'!$E:$E,0)))</f>
        <v/>
      </c>
      <c r="C2042" s="297" t="str">
        <f>IF(LEN(A2042)=0,"",INDEX('Smelter Reference List'!$C:$C,MATCH($A2042,'Smelter Reference List'!$E:$E,0)))</f>
        <v/>
      </c>
      <c r="D2042" s="161" t="str">
        <f ca="1">IF(ISERROR($S2042),"",OFFSET('Smelter Reference List'!$C$4,$S2042-4,0)&amp;"")</f>
        <v/>
      </c>
      <c r="E2042" s="161" t="str">
        <f ca="1">IF(ISERROR($S2042),"",OFFSET('Smelter Reference List'!$D$4,$S2042-4,0)&amp;"")</f>
        <v/>
      </c>
      <c r="F2042" s="161" t="str">
        <f ca="1">IF(ISERROR($S2042),"",OFFSET('Smelter Reference List'!$E$4,$S2042-4,0))</f>
        <v/>
      </c>
      <c r="G2042" s="161" t="str">
        <f ca="1">IF(C2042=$U$4,"Enter smelter details", IF(ISERROR($S2042),"",OFFSET('Smelter Reference List'!$F$4,$S2042-4,0)))</f>
        <v/>
      </c>
      <c r="H2042" s="247" t="str">
        <f ca="1">IF(ISERROR($S2042),"",OFFSET('Smelter Reference List'!$G$4,$S2042-4,0))</f>
        <v/>
      </c>
      <c r="I2042" s="248" t="str">
        <f ca="1">IF(ISERROR($S2042),"",OFFSET('Smelter Reference List'!$H$4,$S2042-4,0))</f>
        <v/>
      </c>
      <c r="J2042" s="248" t="str">
        <f ca="1">IF(ISERROR($S2042),"",OFFSET('Smelter Reference List'!$I$4,$S2042-4,0))</f>
        <v/>
      </c>
      <c r="K2042" s="245"/>
      <c r="L2042" s="245"/>
      <c r="M2042" s="245"/>
      <c r="N2042" s="245"/>
      <c r="O2042" s="245"/>
      <c r="P2042" s="245"/>
      <c r="Q2042" s="246"/>
      <c r="R2042" s="233"/>
      <c r="S2042" s="234" t="e">
        <f>IF(C2042="",NA(),MATCH($B2042&amp;$C2042,'Smelter Reference List'!$J:$J,0))</f>
        <v>#N/A</v>
      </c>
      <c r="T2042" s="235"/>
      <c r="U2042" s="235">
        <f t="shared" ca="1" si="64"/>
        <v>0</v>
      </c>
      <c r="V2042" s="235"/>
      <c r="W2042" s="235"/>
      <c r="Y2042" s="228" t="str">
        <f t="shared" si="65"/>
        <v/>
      </c>
    </row>
    <row r="2043" spans="1:25" s="228" customFormat="1" ht="20.25">
      <c r="A2043" s="257"/>
      <c r="B2043" s="232" t="str">
        <f>IF(LEN(A2043)=0,"",INDEX('Smelter Reference List'!$A:$A,MATCH($A2043,'Smelter Reference List'!$E:$E,0)))</f>
        <v/>
      </c>
      <c r="C2043" s="297" t="str">
        <f>IF(LEN(A2043)=0,"",INDEX('Smelter Reference List'!$C:$C,MATCH($A2043,'Smelter Reference List'!$E:$E,0)))</f>
        <v/>
      </c>
      <c r="D2043" s="161" t="str">
        <f ca="1">IF(ISERROR($S2043),"",OFFSET('Smelter Reference List'!$C$4,$S2043-4,0)&amp;"")</f>
        <v/>
      </c>
      <c r="E2043" s="161" t="str">
        <f ca="1">IF(ISERROR($S2043),"",OFFSET('Smelter Reference List'!$D$4,$S2043-4,0)&amp;"")</f>
        <v/>
      </c>
      <c r="F2043" s="161" t="str">
        <f ca="1">IF(ISERROR($S2043),"",OFFSET('Smelter Reference List'!$E$4,$S2043-4,0))</f>
        <v/>
      </c>
      <c r="G2043" s="161" t="str">
        <f ca="1">IF(C2043=$U$4,"Enter smelter details", IF(ISERROR($S2043),"",OFFSET('Smelter Reference List'!$F$4,$S2043-4,0)))</f>
        <v/>
      </c>
      <c r="H2043" s="247" t="str">
        <f ca="1">IF(ISERROR($S2043),"",OFFSET('Smelter Reference List'!$G$4,$S2043-4,0))</f>
        <v/>
      </c>
      <c r="I2043" s="248" t="str">
        <f ca="1">IF(ISERROR($S2043),"",OFFSET('Smelter Reference List'!$H$4,$S2043-4,0))</f>
        <v/>
      </c>
      <c r="J2043" s="248" t="str">
        <f ca="1">IF(ISERROR($S2043),"",OFFSET('Smelter Reference List'!$I$4,$S2043-4,0))</f>
        <v/>
      </c>
      <c r="K2043" s="245"/>
      <c r="L2043" s="245"/>
      <c r="M2043" s="245"/>
      <c r="N2043" s="245"/>
      <c r="O2043" s="245"/>
      <c r="P2043" s="245"/>
      <c r="Q2043" s="246"/>
      <c r="R2043" s="233"/>
      <c r="S2043" s="234" t="e">
        <f>IF(C2043="",NA(),MATCH($B2043&amp;$C2043,'Smelter Reference List'!$J:$J,0))</f>
        <v>#N/A</v>
      </c>
      <c r="T2043" s="235"/>
      <c r="U2043" s="235">
        <f t="shared" ca="1" si="64"/>
        <v>0</v>
      </c>
      <c r="V2043" s="235"/>
      <c r="W2043" s="235"/>
      <c r="Y2043" s="228" t="str">
        <f t="shared" si="65"/>
        <v/>
      </c>
    </row>
    <row r="2044" spans="1:25" s="228" customFormat="1" ht="20.25">
      <c r="A2044" s="257"/>
      <c r="B2044" s="232" t="str">
        <f>IF(LEN(A2044)=0,"",INDEX('Smelter Reference List'!$A:$A,MATCH($A2044,'Smelter Reference List'!$E:$E,0)))</f>
        <v/>
      </c>
      <c r="C2044" s="297" t="str">
        <f>IF(LEN(A2044)=0,"",INDEX('Smelter Reference List'!$C:$C,MATCH($A2044,'Smelter Reference List'!$E:$E,0)))</f>
        <v/>
      </c>
      <c r="D2044" s="161" t="str">
        <f ca="1">IF(ISERROR($S2044),"",OFFSET('Smelter Reference List'!$C$4,$S2044-4,0)&amp;"")</f>
        <v/>
      </c>
      <c r="E2044" s="161" t="str">
        <f ca="1">IF(ISERROR($S2044),"",OFFSET('Smelter Reference List'!$D$4,$S2044-4,0)&amp;"")</f>
        <v/>
      </c>
      <c r="F2044" s="161" t="str">
        <f ca="1">IF(ISERROR($S2044),"",OFFSET('Smelter Reference List'!$E$4,$S2044-4,0))</f>
        <v/>
      </c>
      <c r="G2044" s="161" t="str">
        <f ca="1">IF(C2044=$U$4,"Enter smelter details", IF(ISERROR($S2044),"",OFFSET('Smelter Reference List'!$F$4,$S2044-4,0)))</f>
        <v/>
      </c>
      <c r="H2044" s="247" t="str">
        <f ca="1">IF(ISERROR($S2044),"",OFFSET('Smelter Reference List'!$G$4,$S2044-4,0))</f>
        <v/>
      </c>
      <c r="I2044" s="248" t="str">
        <f ca="1">IF(ISERROR($S2044),"",OFFSET('Smelter Reference List'!$H$4,$S2044-4,0))</f>
        <v/>
      </c>
      <c r="J2044" s="248" t="str">
        <f ca="1">IF(ISERROR($S2044),"",OFFSET('Smelter Reference List'!$I$4,$S2044-4,0))</f>
        <v/>
      </c>
      <c r="K2044" s="245"/>
      <c r="L2044" s="245"/>
      <c r="M2044" s="245"/>
      <c r="N2044" s="245"/>
      <c r="O2044" s="245"/>
      <c r="P2044" s="245"/>
      <c r="Q2044" s="246"/>
      <c r="R2044" s="233"/>
      <c r="S2044" s="234" t="e">
        <f>IF(C2044="",NA(),MATCH($B2044&amp;$C2044,'Smelter Reference List'!$J:$J,0))</f>
        <v>#N/A</v>
      </c>
      <c r="T2044" s="235"/>
      <c r="U2044" s="235">
        <f t="shared" ca="1" si="64"/>
        <v>0</v>
      </c>
      <c r="V2044" s="235"/>
      <c r="W2044" s="235"/>
      <c r="Y2044" s="228" t="str">
        <f t="shared" si="65"/>
        <v/>
      </c>
    </row>
    <row r="2045" spans="1:25" s="228" customFormat="1" ht="20.25">
      <c r="A2045" s="257"/>
      <c r="B2045" s="232" t="str">
        <f>IF(LEN(A2045)=0,"",INDEX('Smelter Reference List'!$A:$A,MATCH($A2045,'Smelter Reference List'!$E:$E,0)))</f>
        <v/>
      </c>
      <c r="C2045" s="297" t="str">
        <f>IF(LEN(A2045)=0,"",INDEX('Smelter Reference List'!$C:$C,MATCH($A2045,'Smelter Reference List'!$E:$E,0)))</f>
        <v/>
      </c>
      <c r="D2045" s="161" t="str">
        <f ca="1">IF(ISERROR($S2045),"",OFFSET('Smelter Reference List'!$C$4,$S2045-4,0)&amp;"")</f>
        <v/>
      </c>
      <c r="E2045" s="161" t="str">
        <f ca="1">IF(ISERROR($S2045),"",OFFSET('Smelter Reference List'!$D$4,$S2045-4,0)&amp;"")</f>
        <v/>
      </c>
      <c r="F2045" s="161" t="str">
        <f ca="1">IF(ISERROR($S2045),"",OFFSET('Smelter Reference List'!$E$4,$S2045-4,0))</f>
        <v/>
      </c>
      <c r="G2045" s="161" t="str">
        <f ca="1">IF(C2045=$U$4,"Enter smelter details", IF(ISERROR($S2045),"",OFFSET('Smelter Reference List'!$F$4,$S2045-4,0)))</f>
        <v/>
      </c>
      <c r="H2045" s="247" t="str">
        <f ca="1">IF(ISERROR($S2045),"",OFFSET('Smelter Reference List'!$G$4,$S2045-4,0))</f>
        <v/>
      </c>
      <c r="I2045" s="248" t="str">
        <f ca="1">IF(ISERROR($S2045),"",OFFSET('Smelter Reference List'!$H$4,$S2045-4,0))</f>
        <v/>
      </c>
      <c r="J2045" s="248" t="str">
        <f ca="1">IF(ISERROR($S2045),"",OFFSET('Smelter Reference List'!$I$4,$S2045-4,0))</f>
        <v/>
      </c>
      <c r="K2045" s="245"/>
      <c r="L2045" s="245"/>
      <c r="M2045" s="245"/>
      <c r="N2045" s="245"/>
      <c r="O2045" s="245"/>
      <c r="P2045" s="245"/>
      <c r="Q2045" s="246"/>
      <c r="R2045" s="233"/>
      <c r="S2045" s="234" t="e">
        <f>IF(C2045="",NA(),MATCH($B2045&amp;$C2045,'Smelter Reference List'!$J:$J,0))</f>
        <v>#N/A</v>
      </c>
      <c r="T2045" s="235"/>
      <c r="U2045" s="235">
        <f t="shared" ca="1" si="64"/>
        <v>0</v>
      </c>
      <c r="V2045" s="235"/>
      <c r="W2045" s="235"/>
      <c r="Y2045" s="228" t="str">
        <f t="shared" si="65"/>
        <v/>
      </c>
    </row>
    <row r="2046" spans="1:25" s="228" customFormat="1" ht="20.25">
      <c r="A2046" s="257"/>
      <c r="B2046" s="232" t="str">
        <f>IF(LEN(A2046)=0,"",INDEX('Smelter Reference List'!$A:$A,MATCH($A2046,'Smelter Reference List'!$E:$E,0)))</f>
        <v/>
      </c>
      <c r="C2046" s="297" t="str">
        <f>IF(LEN(A2046)=0,"",INDEX('Smelter Reference List'!$C:$C,MATCH($A2046,'Smelter Reference List'!$E:$E,0)))</f>
        <v/>
      </c>
      <c r="D2046" s="161" t="str">
        <f ca="1">IF(ISERROR($S2046),"",OFFSET('Smelter Reference List'!$C$4,$S2046-4,0)&amp;"")</f>
        <v/>
      </c>
      <c r="E2046" s="161" t="str">
        <f ca="1">IF(ISERROR($S2046),"",OFFSET('Smelter Reference List'!$D$4,$S2046-4,0)&amp;"")</f>
        <v/>
      </c>
      <c r="F2046" s="161" t="str">
        <f ca="1">IF(ISERROR($S2046),"",OFFSET('Smelter Reference List'!$E$4,$S2046-4,0))</f>
        <v/>
      </c>
      <c r="G2046" s="161" t="str">
        <f ca="1">IF(C2046=$U$4,"Enter smelter details", IF(ISERROR($S2046),"",OFFSET('Smelter Reference List'!$F$4,$S2046-4,0)))</f>
        <v/>
      </c>
      <c r="H2046" s="247" t="str">
        <f ca="1">IF(ISERROR($S2046),"",OFFSET('Smelter Reference List'!$G$4,$S2046-4,0))</f>
        <v/>
      </c>
      <c r="I2046" s="248" t="str">
        <f ca="1">IF(ISERROR($S2046),"",OFFSET('Smelter Reference List'!$H$4,$S2046-4,0))</f>
        <v/>
      </c>
      <c r="J2046" s="248" t="str">
        <f ca="1">IF(ISERROR($S2046),"",OFFSET('Smelter Reference List'!$I$4,$S2046-4,0))</f>
        <v/>
      </c>
      <c r="K2046" s="245"/>
      <c r="L2046" s="245"/>
      <c r="M2046" s="245"/>
      <c r="N2046" s="245"/>
      <c r="O2046" s="245"/>
      <c r="P2046" s="245"/>
      <c r="Q2046" s="246"/>
      <c r="R2046" s="233"/>
      <c r="S2046" s="234" t="e">
        <f>IF(C2046="",NA(),MATCH($B2046&amp;$C2046,'Smelter Reference List'!$J:$J,0))</f>
        <v>#N/A</v>
      </c>
      <c r="T2046" s="235"/>
      <c r="U2046" s="235">
        <f t="shared" ca="1" si="64"/>
        <v>0</v>
      </c>
      <c r="V2046" s="235"/>
      <c r="W2046" s="235"/>
      <c r="Y2046" s="228" t="str">
        <f t="shared" si="65"/>
        <v/>
      </c>
    </row>
    <row r="2047" spans="1:25" s="228" customFormat="1" ht="20.25">
      <c r="A2047" s="257"/>
      <c r="B2047" s="232" t="str">
        <f>IF(LEN(A2047)=0,"",INDEX('Smelter Reference List'!$A:$A,MATCH($A2047,'Smelter Reference List'!$E:$E,0)))</f>
        <v/>
      </c>
      <c r="C2047" s="297" t="str">
        <f>IF(LEN(A2047)=0,"",INDEX('Smelter Reference List'!$C:$C,MATCH($A2047,'Smelter Reference List'!$E:$E,0)))</f>
        <v/>
      </c>
      <c r="D2047" s="161" t="str">
        <f ca="1">IF(ISERROR($S2047),"",OFFSET('Smelter Reference List'!$C$4,$S2047-4,0)&amp;"")</f>
        <v/>
      </c>
      <c r="E2047" s="161" t="str">
        <f ca="1">IF(ISERROR($S2047),"",OFFSET('Smelter Reference List'!$D$4,$S2047-4,0)&amp;"")</f>
        <v/>
      </c>
      <c r="F2047" s="161" t="str">
        <f ca="1">IF(ISERROR($S2047),"",OFFSET('Smelter Reference List'!$E$4,$S2047-4,0))</f>
        <v/>
      </c>
      <c r="G2047" s="161" t="str">
        <f ca="1">IF(C2047=$U$4,"Enter smelter details", IF(ISERROR($S2047),"",OFFSET('Smelter Reference List'!$F$4,$S2047-4,0)))</f>
        <v/>
      </c>
      <c r="H2047" s="247" t="str">
        <f ca="1">IF(ISERROR($S2047),"",OFFSET('Smelter Reference List'!$G$4,$S2047-4,0))</f>
        <v/>
      </c>
      <c r="I2047" s="248" t="str">
        <f ca="1">IF(ISERROR($S2047),"",OFFSET('Smelter Reference List'!$H$4,$S2047-4,0))</f>
        <v/>
      </c>
      <c r="J2047" s="248" t="str">
        <f ca="1">IF(ISERROR($S2047),"",OFFSET('Smelter Reference List'!$I$4,$S2047-4,0))</f>
        <v/>
      </c>
      <c r="K2047" s="245"/>
      <c r="L2047" s="245"/>
      <c r="M2047" s="245"/>
      <c r="N2047" s="245"/>
      <c r="O2047" s="245"/>
      <c r="P2047" s="245"/>
      <c r="Q2047" s="246"/>
      <c r="R2047" s="233"/>
      <c r="S2047" s="234" t="e">
        <f>IF(C2047="",NA(),MATCH($B2047&amp;$C2047,'Smelter Reference List'!$J:$J,0))</f>
        <v>#N/A</v>
      </c>
      <c r="T2047" s="235"/>
      <c r="U2047" s="235">
        <f t="shared" ca="1" si="64"/>
        <v>0</v>
      </c>
      <c r="V2047" s="235"/>
      <c r="W2047" s="235"/>
      <c r="Y2047" s="228" t="str">
        <f t="shared" si="65"/>
        <v/>
      </c>
    </row>
    <row r="2048" spans="1:25" s="228" customFormat="1" ht="20.25">
      <c r="A2048" s="257"/>
      <c r="B2048" s="232" t="str">
        <f>IF(LEN(A2048)=0,"",INDEX('Smelter Reference List'!$A:$A,MATCH($A2048,'Smelter Reference List'!$E:$E,0)))</f>
        <v/>
      </c>
      <c r="C2048" s="297" t="str">
        <f>IF(LEN(A2048)=0,"",INDEX('Smelter Reference List'!$C:$C,MATCH($A2048,'Smelter Reference List'!$E:$E,0)))</f>
        <v/>
      </c>
      <c r="D2048" s="161" t="str">
        <f ca="1">IF(ISERROR($S2048),"",OFFSET('Smelter Reference List'!$C$4,$S2048-4,0)&amp;"")</f>
        <v/>
      </c>
      <c r="E2048" s="161" t="str">
        <f ca="1">IF(ISERROR($S2048),"",OFFSET('Smelter Reference List'!$D$4,$S2048-4,0)&amp;"")</f>
        <v/>
      </c>
      <c r="F2048" s="161" t="str">
        <f ca="1">IF(ISERROR($S2048),"",OFFSET('Smelter Reference List'!$E$4,$S2048-4,0))</f>
        <v/>
      </c>
      <c r="G2048" s="161" t="str">
        <f ca="1">IF(C2048=$U$4,"Enter smelter details", IF(ISERROR($S2048),"",OFFSET('Smelter Reference List'!$F$4,$S2048-4,0)))</f>
        <v/>
      </c>
      <c r="H2048" s="247" t="str">
        <f ca="1">IF(ISERROR($S2048),"",OFFSET('Smelter Reference List'!$G$4,$S2048-4,0))</f>
        <v/>
      </c>
      <c r="I2048" s="248" t="str">
        <f ca="1">IF(ISERROR($S2048),"",OFFSET('Smelter Reference List'!$H$4,$S2048-4,0))</f>
        <v/>
      </c>
      <c r="J2048" s="248" t="str">
        <f ca="1">IF(ISERROR($S2048),"",OFFSET('Smelter Reference List'!$I$4,$S2048-4,0))</f>
        <v/>
      </c>
      <c r="K2048" s="245"/>
      <c r="L2048" s="245"/>
      <c r="M2048" s="245"/>
      <c r="N2048" s="245"/>
      <c r="O2048" s="245"/>
      <c r="P2048" s="245"/>
      <c r="Q2048" s="246"/>
      <c r="R2048" s="233"/>
      <c r="S2048" s="234" t="e">
        <f>IF(C2048="",NA(),MATCH($B2048&amp;$C2048,'Smelter Reference List'!$J:$J,0))</f>
        <v>#N/A</v>
      </c>
      <c r="T2048" s="235"/>
      <c r="U2048" s="235">
        <f t="shared" ca="1" si="64"/>
        <v>0</v>
      </c>
      <c r="V2048" s="235"/>
      <c r="W2048" s="235"/>
      <c r="Y2048" s="228" t="str">
        <f t="shared" si="65"/>
        <v/>
      </c>
    </row>
    <row r="2049" spans="1:25" s="228" customFormat="1" ht="20.25">
      <c r="A2049" s="257"/>
      <c r="B2049" s="232" t="str">
        <f>IF(LEN(A2049)=0,"",INDEX('Smelter Reference List'!$A:$A,MATCH($A2049,'Smelter Reference List'!$E:$E,0)))</f>
        <v/>
      </c>
      <c r="C2049" s="297" t="str">
        <f>IF(LEN(A2049)=0,"",INDEX('Smelter Reference List'!$C:$C,MATCH($A2049,'Smelter Reference List'!$E:$E,0)))</f>
        <v/>
      </c>
      <c r="D2049" s="161" t="str">
        <f ca="1">IF(ISERROR($S2049),"",OFFSET('Smelter Reference List'!$C$4,$S2049-4,0)&amp;"")</f>
        <v/>
      </c>
      <c r="E2049" s="161" t="str">
        <f ca="1">IF(ISERROR($S2049),"",OFFSET('Smelter Reference List'!$D$4,$S2049-4,0)&amp;"")</f>
        <v/>
      </c>
      <c r="F2049" s="161" t="str">
        <f ca="1">IF(ISERROR($S2049),"",OFFSET('Smelter Reference List'!$E$4,$S2049-4,0))</f>
        <v/>
      </c>
      <c r="G2049" s="161" t="str">
        <f ca="1">IF(C2049=$U$4,"Enter smelter details", IF(ISERROR($S2049),"",OFFSET('Smelter Reference List'!$F$4,$S2049-4,0)))</f>
        <v/>
      </c>
      <c r="H2049" s="247" t="str">
        <f ca="1">IF(ISERROR($S2049),"",OFFSET('Smelter Reference List'!$G$4,$S2049-4,0))</f>
        <v/>
      </c>
      <c r="I2049" s="248" t="str">
        <f ca="1">IF(ISERROR($S2049),"",OFFSET('Smelter Reference List'!$H$4,$S2049-4,0))</f>
        <v/>
      </c>
      <c r="J2049" s="248" t="str">
        <f ca="1">IF(ISERROR($S2049),"",OFFSET('Smelter Reference List'!$I$4,$S2049-4,0))</f>
        <v/>
      </c>
      <c r="K2049" s="245"/>
      <c r="L2049" s="245"/>
      <c r="M2049" s="245"/>
      <c r="N2049" s="245"/>
      <c r="O2049" s="245"/>
      <c r="P2049" s="245"/>
      <c r="Q2049" s="246"/>
      <c r="R2049" s="233"/>
      <c r="S2049" s="234" t="e">
        <f>IF(C2049="",NA(),MATCH($B2049&amp;$C2049,'Smelter Reference List'!$J:$J,0))</f>
        <v>#N/A</v>
      </c>
      <c r="T2049" s="235"/>
      <c r="U2049" s="235">
        <f t="shared" ca="1" si="64"/>
        <v>0</v>
      </c>
      <c r="V2049" s="235"/>
      <c r="W2049" s="235"/>
      <c r="Y2049" s="228" t="str">
        <f t="shared" si="65"/>
        <v/>
      </c>
    </row>
    <row r="2050" spans="1:25" s="228" customFormat="1" ht="20.25">
      <c r="A2050" s="257"/>
      <c r="B2050" s="232" t="str">
        <f>IF(LEN(A2050)=0,"",INDEX('Smelter Reference List'!$A:$A,MATCH($A2050,'Smelter Reference List'!$E:$E,0)))</f>
        <v/>
      </c>
      <c r="C2050" s="297" t="str">
        <f>IF(LEN(A2050)=0,"",INDEX('Smelter Reference List'!$C:$C,MATCH($A2050,'Smelter Reference List'!$E:$E,0)))</f>
        <v/>
      </c>
      <c r="D2050" s="161" t="str">
        <f ca="1">IF(ISERROR($S2050),"",OFFSET('Smelter Reference List'!$C$4,$S2050-4,0)&amp;"")</f>
        <v/>
      </c>
      <c r="E2050" s="161" t="str">
        <f ca="1">IF(ISERROR($S2050),"",OFFSET('Smelter Reference List'!$D$4,$S2050-4,0)&amp;"")</f>
        <v/>
      </c>
      <c r="F2050" s="161" t="str">
        <f ca="1">IF(ISERROR($S2050),"",OFFSET('Smelter Reference List'!$E$4,$S2050-4,0))</f>
        <v/>
      </c>
      <c r="G2050" s="161" t="str">
        <f ca="1">IF(C2050=$U$4,"Enter smelter details", IF(ISERROR($S2050),"",OFFSET('Smelter Reference List'!$F$4,$S2050-4,0)))</f>
        <v/>
      </c>
      <c r="H2050" s="247" t="str">
        <f ca="1">IF(ISERROR($S2050),"",OFFSET('Smelter Reference List'!$G$4,$S2050-4,0))</f>
        <v/>
      </c>
      <c r="I2050" s="248" t="str">
        <f ca="1">IF(ISERROR($S2050),"",OFFSET('Smelter Reference List'!$H$4,$S2050-4,0))</f>
        <v/>
      </c>
      <c r="J2050" s="248" t="str">
        <f ca="1">IF(ISERROR($S2050),"",OFFSET('Smelter Reference List'!$I$4,$S2050-4,0))</f>
        <v/>
      </c>
      <c r="K2050" s="245"/>
      <c r="L2050" s="245"/>
      <c r="M2050" s="245"/>
      <c r="N2050" s="245"/>
      <c r="O2050" s="245"/>
      <c r="P2050" s="245"/>
      <c r="Q2050" s="246"/>
      <c r="R2050" s="233"/>
      <c r="S2050" s="234" t="e">
        <f>IF(C2050="",NA(),MATCH($B2050&amp;$C2050,'Smelter Reference List'!$J:$J,0))</f>
        <v>#N/A</v>
      </c>
      <c r="T2050" s="235"/>
      <c r="U2050" s="235">
        <f t="shared" ca="1" si="64"/>
        <v>0</v>
      </c>
      <c r="V2050" s="235"/>
      <c r="W2050" s="235"/>
      <c r="Y2050" s="228" t="str">
        <f t="shared" si="65"/>
        <v/>
      </c>
    </row>
    <row r="2051" spans="1:25" s="228" customFormat="1" ht="20.25">
      <c r="A2051" s="257"/>
      <c r="B2051" s="232" t="str">
        <f>IF(LEN(A2051)=0,"",INDEX('Smelter Reference List'!$A:$A,MATCH($A2051,'Smelter Reference List'!$E:$E,0)))</f>
        <v/>
      </c>
      <c r="C2051" s="297" t="str">
        <f>IF(LEN(A2051)=0,"",INDEX('Smelter Reference List'!$C:$C,MATCH($A2051,'Smelter Reference List'!$E:$E,0)))</f>
        <v/>
      </c>
      <c r="D2051" s="161" t="str">
        <f ca="1">IF(ISERROR($S2051),"",OFFSET('Smelter Reference List'!$C$4,$S2051-4,0)&amp;"")</f>
        <v/>
      </c>
      <c r="E2051" s="161" t="str">
        <f ca="1">IF(ISERROR($S2051),"",OFFSET('Smelter Reference List'!$D$4,$S2051-4,0)&amp;"")</f>
        <v/>
      </c>
      <c r="F2051" s="161" t="str">
        <f ca="1">IF(ISERROR($S2051),"",OFFSET('Smelter Reference List'!$E$4,$S2051-4,0))</f>
        <v/>
      </c>
      <c r="G2051" s="161" t="str">
        <f ca="1">IF(C2051=$U$4,"Enter smelter details", IF(ISERROR($S2051),"",OFFSET('Smelter Reference List'!$F$4,$S2051-4,0)))</f>
        <v/>
      </c>
      <c r="H2051" s="247" t="str">
        <f ca="1">IF(ISERROR($S2051),"",OFFSET('Smelter Reference List'!$G$4,$S2051-4,0))</f>
        <v/>
      </c>
      <c r="I2051" s="248" t="str">
        <f ca="1">IF(ISERROR($S2051),"",OFFSET('Smelter Reference List'!$H$4,$S2051-4,0))</f>
        <v/>
      </c>
      <c r="J2051" s="248" t="str">
        <f ca="1">IF(ISERROR($S2051),"",OFFSET('Smelter Reference List'!$I$4,$S2051-4,0))</f>
        <v/>
      </c>
      <c r="K2051" s="245"/>
      <c r="L2051" s="245"/>
      <c r="M2051" s="245"/>
      <c r="N2051" s="245"/>
      <c r="O2051" s="245"/>
      <c r="P2051" s="245"/>
      <c r="Q2051" s="246"/>
      <c r="R2051" s="233"/>
      <c r="S2051" s="234" t="e">
        <f>IF(C2051="",NA(),MATCH($B2051&amp;$C2051,'Smelter Reference List'!$J:$J,0))</f>
        <v>#N/A</v>
      </c>
      <c r="T2051" s="235"/>
      <c r="U2051" s="235">
        <f t="shared" ca="1" si="64"/>
        <v>0</v>
      </c>
      <c r="V2051" s="235"/>
      <c r="W2051" s="235"/>
      <c r="Y2051" s="228" t="str">
        <f t="shared" si="65"/>
        <v/>
      </c>
    </row>
    <row r="2052" spans="1:25" s="228" customFormat="1" ht="20.25">
      <c r="A2052" s="257"/>
      <c r="B2052" s="232" t="str">
        <f>IF(LEN(A2052)=0,"",INDEX('Smelter Reference List'!$A:$A,MATCH($A2052,'Smelter Reference List'!$E:$E,0)))</f>
        <v/>
      </c>
      <c r="C2052" s="297" t="str">
        <f>IF(LEN(A2052)=0,"",INDEX('Smelter Reference List'!$C:$C,MATCH($A2052,'Smelter Reference List'!$E:$E,0)))</f>
        <v/>
      </c>
      <c r="D2052" s="161" t="str">
        <f ca="1">IF(ISERROR($S2052),"",OFFSET('Smelter Reference List'!$C$4,$S2052-4,0)&amp;"")</f>
        <v/>
      </c>
      <c r="E2052" s="161" t="str">
        <f ca="1">IF(ISERROR($S2052),"",OFFSET('Smelter Reference List'!$D$4,$S2052-4,0)&amp;"")</f>
        <v/>
      </c>
      <c r="F2052" s="161" t="str">
        <f ca="1">IF(ISERROR($S2052),"",OFFSET('Smelter Reference List'!$E$4,$S2052-4,0))</f>
        <v/>
      </c>
      <c r="G2052" s="161" t="str">
        <f ca="1">IF(C2052=$U$4,"Enter smelter details", IF(ISERROR($S2052),"",OFFSET('Smelter Reference List'!$F$4,$S2052-4,0)))</f>
        <v/>
      </c>
      <c r="H2052" s="247" t="str">
        <f ca="1">IF(ISERROR($S2052),"",OFFSET('Smelter Reference List'!$G$4,$S2052-4,0))</f>
        <v/>
      </c>
      <c r="I2052" s="248" t="str">
        <f ca="1">IF(ISERROR($S2052),"",OFFSET('Smelter Reference List'!$H$4,$S2052-4,0))</f>
        <v/>
      </c>
      <c r="J2052" s="248" t="str">
        <f ca="1">IF(ISERROR($S2052),"",OFFSET('Smelter Reference List'!$I$4,$S2052-4,0))</f>
        <v/>
      </c>
      <c r="K2052" s="245"/>
      <c r="L2052" s="245"/>
      <c r="M2052" s="245"/>
      <c r="N2052" s="245"/>
      <c r="O2052" s="245"/>
      <c r="P2052" s="245"/>
      <c r="Q2052" s="246"/>
      <c r="R2052" s="233"/>
      <c r="S2052" s="234" t="e">
        <f>IF(C2052="",NA(),MATCH($B2052&amp;$C2052,'Smelter Reference List'!$J:$J,0))</f>
        <v>#N/A</v>
      </c>
      <c r="T2052" s="235"/>
      <c r="U2052" s="235">
        <f t="shared" ca="1" si="64"/>
        <v>0</v>
      </c>
      <c r="V2052" s="235"/>
      <c r="W2052" s="235"/>
      <c r="Y2052" s="228" t="str">
        <f t="shared" si="65"/>
        <v/>
      </c>
    </row>
    <row r="2053" spans="1:25" s="228" customFormat="1" ht="20.25">
      <c r="A2053" s="257"/>
      <c r="B2053" s="232" t="str">
        <f>IF(LEN(A2053)=0,"",INDEX('Smelter Reference List'!$A:$A,MATCH($A2053,'Smelter Reference List'!$E:$E,0)))</f>
        <v/>
      </c>
      <c r="C2053" s="297" t="str">
        <f>IF(LEN(A2053)=0,"",INDEX('Smelter Reference List'!$C:$C,MATCH($A2053,'Smelter Reference List'!$E:$E,0)))</f>
        <v/>
      </c>
      <c r="D2053" s="161" t="str">
        <f ca="1">IF(ISERROR($S2053),"",OFFSET('Smelter Reference List'!$C$4,$S2053-4,0)&amp;"")</f>
        <v/>
      </c>
      <c r="E2053" s="161" t="str">
        <f ca="1">IF(ISERROR($S2053),"",OFFSET('Smelter Reference List'!$D$4,$S2053-4,0)&amp;"")</f>
        <v/>
      </c>
      <c r="F2053" s="161" t="str">
        <f ca="1">IF(ISERROR($S2053),"",OFFSET('Smelter Reference List'!$E$4,$S2053-4,0))</f>
        <v/>
      </c>
      <c r="G2053" s="161" t="str">
        <f ca="1">IF(C2053=$U$4,"Enter smelter details", IF(ISERROR($S2053),"",OFFSET('Smelter Reference List'!$F$4,$S2053-4,0)))</f>
        <v/>
      </c>
      <c r="H2053" s="247" t="str">
        <f ca="1">IF(ISERROR($S2053),"",OFFSET('Smelter Reference List'!$G$4,$S2053-4,0))</f>
        <v/>
      </c>
      <c r="I2053" s="248" t="str">
        <f ca="1">IF(ISERROR($S2053),"",OFFSET('Smelter Reference List'!$H$4,$S2053-4,0))</f>
        <v/>
      </c>
      <c r="J2053" s="248" t="str">
        <f ca="1">IF(ISERROR($S2053),"",OFFSET('Smelter Reference List'!$I$4,$S2053-4,0))</f>
        <v/>
      </c>
      <c r="K2053" s="245"/>
      <c r="L2053" s="245"/>
      <c r="M2053" s="245"/>
      <c r="N2053" s="245"/>
      <c r="O2053" s="245"/>
      <c r="P2053" s="245"/>
      <c r="Q2053" s="246"/>
      <c r="R2053" s="233"/>
      <c r="S2053" s="234" t="e">
        <f>IF(C2053="",NA(),MATCH($B2053&amp;$C2053,'Smelter Reference List'!$J:$J,0))</f>
        <v>#N/A</v>
      </c>
      <c r="T2053" s="235"/>
      <c r="U2053" s="235">
        <f t="shared" ca="1" si="64"/>
        <v>0</v>
      </c>
      <c r="V2053" s="235"/>
      <c r="W2053" s="235"/>
      <c r="Y2053" s="228" t="str">
        <f t="shared" si="65"/>
        <v/>
      </c>
    </row>
    <row r="2054" spans="1:25" s="228" customFormat="1" ht="20.25">
      <c r="A2054" s="257"/>
      <c r="B2054" s="232" t="str">
        <f>IF(LEN(A2054)=0,"",INDEX('Smelter Reference List'!$A:$A,MATCH($A2054,'Smelter Reference List'!$E:$E,0)))</f>
        <v/>
      </c>
      <c r="C2054" s="297" t="str">
        <f>IF(LEN(A2054)=0,"",INDEX('Smelter Reference List'!$C:$C,MATCH($A2054,'Smelter Reference List'!$E:$E,0)))</f>
        <v/>
      </c>
      <c r="D2054" s="161" t="str">
        <f ca="1">IF(ISERROR($S2054),"",OFFSET('Smelter Reference List'!$C$4,$S2054-4,0)&amp;"")</f>
        <v/>
      </c>
      <c r="E2054" s="161" t="str">
        <f ca="1">IF(ISERROR($S2054),"",OFFSET('Smelter Reference List'!$D$4,$S2054-4,0)&amp;"")</f>
        <v/>
      </c>
      <c r="F2054" s="161" t="str">
        <f ca="1">IF(ISERROR($S2054),"",OFFSET('Smelter Reference List'!$E$4,$S2054-4,0))</f>
        <v/>
      </c>
      <c r="G2054" s="161" t="str">
        <f ca="1">IF(C2054=$U$4,"Enter smelter details", IF(ISERROR($S2054),"",OFFSET('Smelter Reference List'!$F$4,$S2054-4,0)))</f>
        <v/>
      </c>
      <c r="H2054" s="247" t="str">
        <f ca="1">IF(ISERROR($S2054),"",OFFSET('Smelter Reference List'!$G$4,$S2054-4,0))</f>
        <v/>
      </c>
      <c r="I2054" s="248" t="str">
        <f ca="1">IF(ISERROR($S2054),"",OFFSET('Smelter Reference List'!$H$4,$S2054-4,0))</f>
        <v/>
      </c>
      <c r="J2054" s="248" t="str">
        <f ca="1">IF(ISERROR($S2054),"",OFFSET('Smelter Reference List'!$I$4,$S2054-4,0))</f>
        <v/>
      </c>
      <c r="K2054" s="245"/>
      <c r="L2054" s="245"/>
      <c r="M2054" s="245"/>
      <c r="N2054" s="245"/>
      <c r="O2054" s="245"/>
      <c r="P2054" s="245"/>
      <c r="Q2054" s="246"/>
      <c r="R2054" s="233"/>
      <c r="S2054" s="234" t="e">
        <f>IF(C2054="",NA(),MATCH($B2054&amp;$C2054,'Smelter Reference List'!$J:$J,0))</f>
        <v>#N/A</v>
      </c>
      <c r="T2054" s="235"/>
      <c r="U2054" s="235">
        <f t="shared" ca="1" si="64"/>
        <v>0</v>
      </c>
      <c r="V2054" s="235"/>
      <c r="W2054" s="235"/>
      <c r="Y2054" s="228" t="str">
        <f t="shared" si="65"/>
        <v/>
      </c>
    </row>
    <row r="2055" spans="1:25" s="228" customFormat="1" ht="20.25">
      <c r="A2055" s="257"/>
      <c r="B2055" s="232" t="str">
        <f>IF(LEN(A2055)=0,"",INDEX('Smelter Reference List'!$A:$A,MATCH($A2055,'Smelter Reference List'!$E:$E,0)))</f>
        <v/>
      </c>
      <c r="C2055" s="297" t="str">
        <f>IF(LEN(A2055)=0,"",INDEX('Smelter Reference List'!$C:$C,MATCH($A2055,'Smelter Reference List'!$E:$E,0)))</f>
        <v/>
      </c>
      <c r="D2055" s="161" t="str">
        <f ca="1">IF(ISERROR($S2055),"",OFFSET('Smelter Reference List'!$C$4,$S2055-4,0)&amp;"")</f>
        <v/>
      </c>
      <c r="E2055" s="161" t="str">
        <f ca="1">IF(ISERROR($S2055),"",OFFSET('Smelter Reference List'!$D$4,$S2055-4,0)&amp;"")</f>
        <v/>
      </c>
      <c r="F2055" s="161" t="str">
        <f ca="1">IF(ISERROR($S2055),"",OFFSET('Smelter Reference List'!$E$4,$S2055-4,0))</f>
        <v/>
      </c>
      <c r="G2055" s="161" t="str">
        <f ca="1">IF(C2055=$U$4,"Enter smelter details", IF(ISERROR($S2055),"",OFFSET('Smelter Reference List'!$F$4,$S2055-4,0)))</f>
        <v/>
      </c>
      <c r="H2055" s="247" t="str">
        <f ca="1">IF(ISERROR($S2055),"",OFFSET('Smelter Reference List'!$G$4,$S2055-4,0))</f>
        <v/>
      </c>
      <c r="I2055" s="248" t="str">
        <f ca="1">IF(ISERROR($S2055),"",OFFSET('Smelter Reference List'!$H$4,$S2055-4,0))</f>
        <v/>
      </c>
      <c r="J2055" s="248" t="str">
        <f ca="1">IF(ISERROR($S2055),"",OFFSET('Smelter Reference List'!$I$4,$S2055-4,0))</f>
        <v/>
      </c>
      <c r="K2055" s="245"/>
      <c r="L2055" s="245"/>
      <c r="M2055" s="245"/>
      <c r="N2055" s="245"/>
      <c r="O2055" s="245"/>
      <c r="P2055" s="245"/>
      <c r="Q2055" s="246"/>
      <c r="R2055" s="233"/>
      <c r="S2055" s="234" t="e">
        <f>IF(C2055="",NA(),MATCH($B2055&amp;$C2055,'Smelter Reference List'!$J:$J,0))</f>
        <v>#N/A</v>
      </c>
      <c r="T2055" s="235"/>
      <c r="U2055" s="235">
        <f t="shared" ca="1" si="64"/>
        <v>0</v>
      </c>
      <c r="V2055" s="235"/>
      <c r="W2055" s="235"/>
      <c r="Y2055" s="228" t="str">
        <f t="shared" si="65"/>
        <v/>
      </c>
    </row>
    <row r="2056" spans="1:25" s="228" customFormat="1" ht="20.25">
      <c r="A2056" s="257"/>
      <c r="B2056" s="232" t="str">
        <f>IF(LEN(A2056)=0,"",INDEX('Smelter Reference List'!$A:$A,MATCH($A2056,'Smelter Reference List'!$E:$E,0)))</f>
        <v/>
      </c>
      <c r="C2056" s="297" t="str">
        <f>IF(LEN(A2056)=0,"",INDEX('Smelter Reference List'!$C:$C,MATCH($A2056,'Smelter Reference List'!$E:$E,0)))</f>
        <v/>
      </c>
      <c r="D2056" s="161" t="str">
        <f ca="1">IF(ISERROR($S2056),"",OFFSET('Smelter Reference List'!$C$4,$S2056-4,0)&amp;"")</f>
        <v/>
      </c>
      <c r="E2056" s="161" t="str">
        <f ca="1">IF(ISERROR($S2056),"",OFFSET('Smelter Reference List'!$D$4,$S2056-4,0)&amp;"")</f>
        <v/>
      </c>
      <c r="F2056" s="161" t="str">
        <f ca="1">IF(ISERROR($S2056),"",OFFSET('Smelter Reference List'!$E$4,$S2056-4,0))</f>
        <v/>
      </c>
      <c r="G2056" s="161" t="str">
        <f ca="1">IF(C2056=$U$4,"Enter smelter details", IF(ISERROR($S2056),"",OFFSET('Smelter Reference List'!$F$4,$S2056-4,0)))</f>
        <v/>
      </c>
      <c r="H2056" s="247" t="str">
        <f ca="1">IF(ISERROR($S2056),"",OFFSET('Smelter Reference List'!$G$4,$S2056-4,0))</f>
        <v/>
      </c>
      <c r="I2056" s="248" t="str">
        <f ca="1">IF(ISERROR($S2056),"",OFFSET('Smelter Reference List'!$H$4,$S2056-4,0))</f>
        <v/>
      </c>
      <c r="J2056" s="248" t="str">
        <f ca="1">IF(ISERROR($S2056),"",OFFSET('Smelter Reference List'!$I$4,$S2056-4,0))</f>
        <v/>
      </c>
      <c r="K2056" s="245"/>
      <c r="L2056" s="245"/>
      <c r="M2056" s="245"/>
      <c r="N2056" s="245"/>
      <c r="O2056" s="245"/>
      <c r="P2056" s="245"/>
      <c r="Q2056" s="246"/>
      <c r="R2056" s="233"/>
      <c r="S2056" s="234" t="e">
        <f>IF(C2056="",NA(),MATCH($B2056&amp;$C2056,'Smelter Reference List'!$J:$J,0))</f>
        <v>#N/A</v>
      </c>
      <c r="T2056" s="235"/>
      <c r="U2056" s="235">
        <f t="shared" ca="1" si="64"/>
        <v>0</v>
      </c>
      <c r="V2056" s="235"/>
      <c r="W2056" s="235"/>
      <c r="Y2056" s="228" t="str">
        <f t="shared" si="65"/>
        <v/>
      </c>
    </row>
    <row r="2057" spans="1:25" s="228" customFormat="1" ht="20.25">
      <c r="A2057" s="257"/>
      <c r="B2057" s="232" t="str">
        <f>IF(LEN(A2057)=0,"",INDEX('Smelter Reference List'!$A:$A,MATCH($A2057,'Smelter Reference List'!$E:$E,0)))</f>
        <v/>
      </c>
      <c r="C2057" s="297" t="str">
        <f>IF(LEN(A2057)=0,"",INDEX('Smelter Reference List'!$C:$C,MATCH($A2057,'Smelter Reference List'!$E:$E,0)))</f>
        <v/>
      </c>
      <c r="D2057" s="161" t="str">
        <f ca="1">IF(ISERROR($S2057),"",OFFSET('Smelter Reference List'!$C$4,$S2057-4,0)&amp;"")</f>
        <v/>
      </c>
      <c r="E2057" s="161" t="str">
        <f ca="1">IF(ISERROR($S2057),"",OFFSET('Smelter Reference List'!$D$4,$S2057-4,0)&amp;"")</f>
        <v/>
      </c>
      <c r="F2057" s="161" t="str">
        <f ca="1">IF(ISERROR($S2057),"",OFFSET('Smelter Reference List'!$E$4,$S2057-4,0))</f>
        <v/>
      </c>
      <c r="G2057" s="161" t="str">
        <f ca="1">IF(C2057=$U$4,"Enter smelter details", IF(ISERROR($S2057),"",OFFSET('Smelter Reference List'!$F$4,$S2057-4,0)))</f>
        <v/>
      </c>
      <c r="H2057" s="247" t="str">
        <f ca="1">IF(ISERROR($S2057),"",OFFSET('Smelter Reference List'!$G$4,$S2057-4,0))</f>
        <v/>
      </c>
      <c r="I2057" s="248" t="str">
        <f ca="1">IF(ISERROR($S2057),"",OFFSET('Smelter Reference List'!$H$4,$S2057-4,0))</f>
        <v/>
      </c>
      <c r="J2057" s="248" t="str">
        <f ca="1">IF(ISERROR($S2057),"",OFFSET('Smelter Reference List'!$I$4,$S2057-4,0))</f>
        <v/>
      </c>
      <c r="K2057" s="245"/>
      <c r="L2057" s="245"/>
      <c r="M2057" s="245"/>
      <c r="N2057" s="245"/>
      <c r="O2057" s="245"/>
      <c r="P2057" s="245"/>
      <c r="Q2057" s="246"/>
      <c r="R2057" s="233"/>
      <c r="S2057" s="234" t="e">
        <f>IF(C2057="",NA(),MATCH($B2057&amp;$C2057,'Smelter Reference List'!$J:$J,0))</f>
        <v>#N/A</v>
      </c>
      <c r="T2057" s="235"/>
      <c r="U2057" s="235">
        <f t="shared" ca="1" si="64"/>
        <v>0</v>
      </c>
      <c r="V2057" s="235"/>
      <c r="W2057" s="235"/>
      <c r="Y2057" s="228" t="str">
        <f t="shared" si="65"/>
        <v/>
      </c>
    </row>
    <row r="2058" spans="1:25" s="228" customFormat="1" ht="20.25">
      <c r="A2058" s="257"/>
      <c r="B2058" s="232" t="str">
        <f>IF(LEN(A2058)=0,"",INDEX('Smelter Reference List'!$A:$A,MATCH($A2058,'Smelter Reference List'!$E:$E,0)))</f>
        <v/>
      </c>
      <c r="C2058" s="297" t="str">
        <f>IF(LEN(A2058)=0,"",INDEX('Smelter Reference List'!$C:$C,MATCH($A2058,'Smelter Reference List'!$E:$E,0)))</f>
        <v/>
      </c>
      <c r="D2058" s="161" t="str">
        <f ca="1">IF(ISERROR($S2058),"",OFFSET('Smelter Reference List'!$C$4,$S2058-4,0)&amp;"")</f>
        <v/>
      </c>
      <c r="E2058" s="161" t="str">
        <f ca="1">IF(ISERROR($S2058),"",OFFSET('Smelter Reference List'!$D$4,$S2058-4,0)&amp;"")</f>
        <v/>
      </c>
      <c r="F2058" s="161" t="str">
        <f ca="1">IF(ISERROR($S2058),"",OFFSET('Smelter Reference List'!$E$4,$S2058-4,0))</f>
        <v/>
      </c>
      <c r="G2058" s="161" t="str">
        <f ca="1">IF(C2058=$U$4,"Enter smelter details", IF(ISERROR($S2058),"",OFFSET('Smelter Reference List'!$F$4,$S2058-4,0)))</f>
        <v/>
      </c>
      <c r="H2058" s="247" t="str">
        <f ca="1">IF(ISERROR($S2058),"",OFFSET('Smelter Reference List'!$G$4,$S2058-4,0))</f>
        <v/>
      </c>
      <c r="I2058" s="248" t="str">
        <f ca="1">IF(ISERROR($S2058),"",OFFSET('Smelter Reference List'!$H$4,$S2058-4,0))</f>
        <v/>
      </c>
      <c r="J2058" s="248" t="str">
        <f ca="1">IF(ISERROR($S2058),"",OFFSET('Smelter Reference List'!$I$4,$S2058-4,0))</f>
        <v/>
      </c>
      <c r="K2058" s="245"/>
      <c r="L2058" s="245"/>
      <c r="M2058" s="245"/>
      <c r="N2058" s="245"/>
      <c r="O2058" s="245"/>
      <c r="P2058" s="245"/>
      <c r="Q2058" s="246"/>
      <c r="R2058" s="233"/>
      <c r="S2058" s="234" t="e">
        <f>IF(C2058="",NA(),MATCH($B2058&amp;$C2058,'Smelter Reference List'!$J:$J,0))</f>
        <v>#N/A</v>
      </c>
      <c r="T2058" s="235"/>
      <c r="U2058" s="235">
        <f t="shared" ca="1" si="64"/>
        <v>0</v>
      </c>
      <c r="V2058" s="235"/>
      <c r="W2058" s="235"/>
      <c r="Y2058" s="228" t="str">
        <f t="shared" si="65"/>
        <v/>
      </c>
    </row>
    <row r="2059" spans="1:25" s="228" customFormat="1" ht="20.25">
      <c r="A2059" s="257"/>
      <c r="B2059" s="232" t="str">
        <f>IF(LEN(A2059)=0,"",INDEX('Smelter Reference List'!$A:$A,MATCH($A2059,'Smelter Reference List'!$E:$E,0)))</f>
        <v/>
      </c>
      <c r="C2059" s="297" t="str">
        <f>IF(LEN(A2059)=0,"",INDEX('Smelter Reference List'!$C:$C,MATCH($A2059,'Smelter Reference List'!$E:$E,0)))</f>
        <v/>
      </c>
      <c r="D2059" s="161" t="str">
        <f ca="1">IF(ISERROR($S2059),"",OFFSET('Smelter Reference List'!$C$4,$S2059-4,0)&amp;"")</f>
        <v/>
      </c>
      <c r="E2059" s="161" t="str">
        <f ca="1">IF(ISERROR($S2059),"",OFFSET('Smelter Reference List'!$D$4,$S2059-4,0)&amp;"")</f>
        <v/>
      </c>
      <c r="F2059" s="161" t="str">
        <f ca="1">IF(ISERROR($S2059),"",OFFSET('Smelter Reference List'!$E$4,$S2059-4,0))</f>
        <v/>
      </c>
      <c r="G2059" s="161" t="str">
        <f ca="1">IF(C2059=$U$4,"Enter smelter details", IF(ISERROR($S2059),"",OFFSET('Smelter Reference List'!$F$4,$S2059-4,0)))</f>
        <v/>
      </c>
      <c r="H2059" s="247" t="str">
        <f ca="1">IF(ISERROR($S2059),"",OFFSET('Smelter Reference List'!$G$4,$S2059-4,0))</f>
        <v/>
      </c>
      <c r="I2059" s="248" t="str">
        <f ca="1">IF(ISERROR($S2059),"",OFFSET('Smelter Reference List'!$H$4,$S2059-4,0))</f>
        <v/>
      </c>
      <c r="J2059" s="248" t="str">
        <f ca="1">IF(ISERROR($S2059),"",OFFSET('Smelter Reference List'!$I$4,$S2059-4,0))</f>
        <v/>
      </c>
      <c r="K2059" s="245"/>
      <c r="L2059" s="245"/>
      <c r="M2059" s="245"/>
      <c r="N2059" s="245"/>
      <c r="O2059" s="245"/>
      <c r="P2059" s="245"/>
      <c r="Q2059" s="246"/>
      <c r="R2059" s="233"/>
      <c r="S2059" s="234" t="e">
        <f>IF(C2059="",NA(),MATCH($B2059&amp;$C2059,'Smelter Reference List'!$J:$J,0))</f>
        <v>#N/A</v>
      </c>
      <c r="T2059" s="235"/>
      <c r="U2059" s="235">
        <f t="shared" ca="1" si="64"/>
        <v>0</v>
      </c>
      <c r="V2059" s="235"/>
      <c r="W2059" s="235"/>
      <c r="Y2059" s="228" t="str">
        <f t="shared" si="65"/>
        <v/>
      </c>
    </row>
    <row r="2060" spans="1:25" s="228" customFormat="1" ht="20.25">
      <c r="A2060" s="257"/>
      <c r="B2060" s="232" t="str">
        <f>IF(LEN(A2060)=0,"",INDEX('Smelter Reference List'!$A:$A,MATCH($A2060,'Smelter Reference List'!$E:$E,0)))</f>
        <v/>
      </c>
      <c r="C2060" s="297" t="str">
        <f>IF(LEN(A2060)=0,"",INDEX('Smelter Reference List'!$C:$C,MATCH($A2060,'Smelter Reference List'!$E:$E,0)))</f>
        <v/>
      </c>
      <c r="D2060" s="161" t="str">
        <f ca="1">IF(ISERROR($S2060),"",OFFSET('Smelter Reference List'!$C$4,$S2060-4,0)&amp;"")</f>
        <v/>
      </c>
      <c r="E2060" s="161" t="str">
        <f ca="1">IF(ISERROR($S2060),"",OFFSET('Smelter Reference List'!$D$4,$S2060-4,0)&amp;"")</f>
        <v/>
      </c>
      <c r="F2060" s="161" t="str">
        <f ca="1">IF(ISERROR($S2060),"",OFFSET('Smelter Reference List'!$E$4,$S2060-4,0))</f>
        <v/>
      </c>
      <c r="G2060" s="161" t="str">
        <f ca="1">IF(C2060=$U$4,"Enter smelter details", IF(ISERROR($S2060),"",OFFSET('Smelter Reference List'!$F$4,$S2060-4,0)))</f>
        <v/>
      </c>
      <c r="H2060" s="247" t="str">
        <f ca="1">IF(ISERROR($S2060),"",OFFSET('Smelter Reference List'!$G$4,$S2060-4,0))</f>
        <v/>
      </c>
      <c r="I2060" s="248" t="str">
        <f ca="1">IF(ISERROR($S2060),"",OFFSET('Smelter Reference List'!$H$4,$S2060-4,0))</f>
        <v/>
      </c>
      <c r="J2060" s="248" t="str">
        <f ca="1">IF(ISERROR($S2060),"",OFFSET('Smelter Reference List'!$I$4,$S2060-4,0))</f>
        <v/>
      </c>
      <c r="K2060" s="245"/>
      <c r="L2060" s="245"/>
      <c r="M2060" s="245"/>
      <c r="N2060" s="245"/>
      <c r="O2060" s="245"/>
      <c r="P2060" s="245"/>
      <c r="Q2060" s="246"/>
      <c r="R2060" s="233"/>
      <c r="S2060" s="234" t="e">
        <f>IF(C2060="",NA(),MATCH($B2060&amp;$C2060,'Smelter Reference List'!$J:$J,0))</f>
        <v>#N/A</v>
      </c>
      <c r="T2060" s="235"/>
      <c r="U2060" s="235">
        <f t="shared" ca="1" si="64"/>
        <v>0</v>
      </c>
      <c r="V2060" s="235"/>
      <c r="W2060" s="235"/>
      <c r="Y2060" s="228" t="str">
        <f t="shared" si="65"/>
        <v/>
      </c>
    </row>
    <row r="2061" spans="1:25" s="228" customFormat="1" ht="20.25">
      <c r="A2061" s="257"/>
      <c r="B2061" s="232" t="str">
        <f>IF(LEN(A2061)=0,"",INDEX('Smelter Reference List'!$A:$A,MATCH($A2061,'Smelter Reference List'!$E:$E,0)))</f>
        <v/>
      </c>
      <c r="C2061" s="297" t="str">
        <f>IF(LEN(A2061)=0,"",INDEX('Smelter Reference List'!$C:$C,MATCH($A2061,'Smelter Reference List'!$E:$E,0)))</f>
        <v/>
      </c>
      <c r="D2061" s="161" t="str">
        <f ca="1">IF(ISERROR($S2061),"",OFFSET('Smelter Reference List'!$C$4,$S2061-4,0)&amp;"")</f>
        <v/>
      </c>
      <c r="E2061" s="161" t="str">
        <f ca="1">IF(ISERROR($S2061),"",OFFSET('Smelter Reference List'!$D$4,$S2061-4,0)&amp;"")</f>
        <v/>
      </c>
      <c r="F2061" s="161" t="str">
        <f ca="1">IF(ISERROR($S2061),"",OFFSET('Smelter Reference List'!$E$4,$S2061-4,0))</f>
        <v/>
      </c>
      <c r="G2061" s="161" t="str">
        <f ca="1">IF(C2061=$U$4,"Enter smelter details", IF(ISERROR($S2061),"",OFFSET('Smelter Reference List'!$F$4,$S2061-4,0)))</f>
        <v/>
      </c>
      <c r="H2061" s="247" t="str">
        <f ca="1">IF(ISERROR($S2061),"",OFFSET('Smelter Reference List'!$G$4,$S2061-4,0))</f>
        <v/>
      </c>
      <c r="I2061" s="248" t="str">
        <f ca="1">IF(ISERROR($S2061),"",OFFSET('Smelter Reference List'!$H$4,$S2061-4,0))</f>
        <v/>
      </c>
      <c r="J2061" s="248" t="str">
        <f ca="1">IF(ISERROR($S2061),"",OFFSET('Smelter Reference List'!$I$4,$S2061-4,0))</f>
        <v/>
      </c>
      <c r="K2061" s="245"/>
      <c r="L2061" s="245"/>
      <c r="M2061" s="245"/>
      <c r="N2061" s="245"/>
      <c r="O2061" s="245"/>
      <c r="P2061" s="245"/>
      <c r="Q2061" s="246"/>
      <c r="R2061" s="233"/>
      <c r="S2061" s="234" t="e">
        <f>IF(C2061="",NA(),MATCH($B2061&amp;$C2061,'Smelter Reference List'!$J:$J,0))</f>
        <v>#N/A</v>
      </c>
      <c r="T2061" s="235"/>
      <c r="U2061" s="235">
        <f t="shared" ca="1" si="64"/>
        <v>0</v>
      </c>
      <c r="V2061" s="235"/>
      <c r="W2061" s="235"/>
      <c r="Y2061" s="228" t="str">
        <f t="shared" si="65"/>
        <v/>
      </c>
    </row>
    <row r="2062" spans="1:25" s="228" customFormat="1" ht="20.25">
      <c r="A2062" s="257"/>
      <c r="B2062" s="232" t="str">
        <f>IF(LEN(A2062)=0,"",INDEX('Smelter Reference List'!$A:$A,MATCH($A2062,'Smelter Reference List'!$E:$E,0)))</f>
        <v/>
      </c>
      <c r="C2062" s="297" t="str">
        <f>IF(LEN(A2062)=0,"",INDEX('Smelter Reference List'!$C:$C,MATCH($A2062,'Smelter Reference List'!$E:$E,0)))</f>
        <v/>
      </c>
      <c r="D2062" s="161" t="str">
        <f ca="1">IF(ISERROR($S2062),"",OFFSET('Smelter Reference List'!$C$4,$S2062-4,0)&amp;"")</f>
        <v/>
      </c>
      <c r="E2062" s="161" t="str">
        <f ca="1">IF(ISERROR($S2062),"",OFFSET('Smelter Reference List'!$D$4,$S2062-4,0)&amp;"")</f>
        <v/>
      </c>
      <c r="F2062" s="161" t="str">
        <f ca="1">IF(ISERROR($S2062),"",OFFSET('Smelter Reference List'!$E$4,$S2062-4,0))</f>
        <v/>
      </c>
      <c r="G2062" s="161" t="str">
        <f ca="1">IF(C2062=$U$4,"Enter smelter details", IF(ISERROR($S2062),"",OFFSET('Smelter Reference List'!$F$4,$S2062-4,0)))</f>
        <v/>
      </c>
      <c r="H2062" s="247" t="str">
        <f ca="1">IF(ISERROR($S2062),"",OFFSET('Smelter Reference List'!$G$4,$S2062-4,0))</f>
        <v/>
      </c>
      <c r="I2062" s="248" t="str">
        <f ca="1">IF(ISERROR($S2062),"",OFFSET('Smelter Reference List'!$H$4,$S2062-4,0))</f>
        <v/>
      </c>
      <c r="J2062" s="248" t="str">
        <f ca="1">IF(ISERROR($S2062),"",OFFSET('Smelter Reference List'!$I$4,$S2062-4,0))</f>
        <v/>
      </c>
      <c r="K2062" s="245"/>
      <c r="L2062" s="245"/>
      <c r="M2062" s="245"/>
      <c r="N2062" s="245"/>
      <c r="O2062" s="245"/>
      <c r="P2062" s="245"/>
      <c r="Q2062" s="246"/>
      <c r="R2062" s="233"/>
      <c r="S2062" s="234" t="e">
        <f>IF(C2062="",NA(),MATCH($B2062&amp;$C2062,'Smelter Reference List'!$J:$J,0))</f>
        <v>#N/A</v>
      </c>
      <c r="T2062" s="235"/>
      <c r="U2062" s="235">
        <f t="shared" ca="1" si="64"/>
        <v>0</v>
      </c>
      <c r="V2062" s="235"/>
      <c r="W2062" s="235"/>
      <c r="Y2062" s="228" t="str">
        <f t="shared" si="65"/>
        <v/>
      </c>
    </row>
    <row r="2063" spans="1:25" s="228" customFormat="1" ht="20.25">
      <c r="A2063" s="257"/>
      <c r="B2063" s="232" t="str">
        <f>IF(LEN(A2063)=0,"",INDEX('Smelter Reference List'!$A:$A,MATCH($A2063,'Smelter Reference List'!$E:$E,0)))</f>
        <v/>
      </c>
      <c r="C2063" s="297" t="str">
        <f>IF(LEN(A2063)=0,"",INDEX('Smelter Reference List'!$C:$C,MATCH($A2063,'Smelter Reference List'!$E:$E,0)))</f>
        <v/>
      </c>
      <c r="D2063" s="161" t="str">
        <f ca="1">IF(ISERROR($S2063),"",OFFSET('Smelter Reference List'!$C$4,$S2063-4,0)&amp;"")</f>
        <v/>
      </c>
      <c r="E2063" s="161" t="str">
        <f ca="1">IF(ISERROR($S2063),"",OFFSET('Smelter Reference List'!$D$4,$S2063-4,0)&amp;"")</f>
        <v/>
      </c>
      <c r="F2063" s="161" t="str">
        <f ca="1">IF(ISERROR($S2063),"",OFFSET('Smelter Reference List'!$E$4,$S2063-4,0))</f>
        <v/>
      </c>
      <c r="G2063" s="161" t="str">
        <f ca="1">IF(C2063=$U$4,"Enter smelter details", IF(ISERROR($S2063),"",OFFSET('Smelter Reference List'!$F$4,$S2063-4,0)))</f>
        <v/>
      </c>
      <c r="H2063" s="247" t="str">
        <f ca="1">IF(ISERROR($S2063),"",OFFSET('Smelter Reference List'!$G$4,$S2063-4,0))</f>
        <v/>
      </c>
      <c r="I2063" s="248" t="str">
        <f ca="1">IF(ISERROR($S2063),"",OFFSET('Smelter Reference List'!$H$4,$S2063-4,0))</f>
        <v/>
      </c>
      <c r="J2063" s="248" t="str">
        <f ca="1">IF(ISERROR($S2063),"",OFFSET('Smelter Reference List'!$I$4,$S2063-4,0))</f>
        <v/>
      </c>
      <c r="K2063" s="245"/>
      <c r="L2063" s="245"/>
      <c r="M2063" s="245"/>
      <c r="N2063" s="245"/>
      <c r="O2063" s="245"/>
      <c r="P2063" s="245"/>
      <c r="Q2063" s="246"/>
      <c r="R2063" s="233"/>
      <c r="S2063" s="234" t="e">
        <f>IF(C2063="",NA(),MATCH($B2063&amp;$C2063,'Smelter Reference List'!$J:$J,0))</f>
        <v>#N/A</v>
      </c>
      <c r="T2063" s="235"/>
      <c r="U2063" s="235">
        <f t="shared" ca="1" si="64"/>
        <v>0</v>
      </c>
      <c r="V2063" s="235"/>
      <c r="W2063" s="235"/>
      <c r="Y2063" s="228" t="str">
        <f t="shared" si="65"/>
        <v/>
      </c>
    </row>
    <row r="2064" spans="1:25" s="228" customFormat="1" ht="20.25">
      <c r="A2064" s="257"/>
      <c r="B2064" s="232" t="str">
        <f>IF(LEN(A2064)=0,"",INDEX('Smelter Reference List'!$A:$A,MATCH($A2064,'Smelter Reference List'!$E:$E,0)))</f>
        <v/>
      </c>
      <c r="C2064" s="297" t="str">
        <f>IF(LEN(A2064)=0,"",INDEX('Smelter Reference List'!$C:$C,MATCH($A2064,'Smelter Reference List'!$E:$E,0)))</f>
        <v/>
      </c>
      <c r="D2064" s="161" t="str">
        <f ca="1">IF(ISERROR($S2064),"",OFFSET('Smelter Reference List'!$C$4,$S2064-4,0)&amp;"")</f>
        <v/>
      </c>
      <c r="E2064" s="161" t="str">
        <f ca="1">IF(ISERROR($S2064),"",OFFSET('Smelter Reference List'!$D$4,$S2064-4,0)&amp;"")</f>
        <v/>
      </c>
      <c r="F2064" s="161" t="str">
        <f ca="1">IF(ISERROR($S2064),"",OFFSET('Smelter Reference List'!$E$4,$S2064-4,0))</f>
        <v/>
      </c>
      <c r="G2064" s="161" t="str">
        <f ca="1">IF(C2064=$U$4,"Enter smelter details", IF(ISERROR($S2064),"",OFFSET('Smelter Reference List'!$F$4,$S2064-4,0)))</f>
        <v/>
      </c>
      <c r="H2064" s="247" t="str">
        <f ca="1">IF(ISERROR($S2064),"",OFFSET('Smelter Reference List'!$G$4,$S2064-4,0))</f>
        <v/>
      </c>
      <c r="I2064" s="248" t="str">
        <f ca="1">IF(ISERROR($S2064),"",OFFSET('Smelter Reference List'!$H$4,$S2064-4,0))</f>
        <v/>
      </c>
      <c r="J2064" s="248" t="str">
        <f ca="1">IF(ISERROR($S2064),"",OFFSET('Smelter Reference List'!$I$4,$S2064-4,0))</f>
        <v/>
      </c>
      <c r="K2064" s="245"/>
      <c r="L2064" s="245"/>
      <c r="M2064" s="245"/>
      <c r="N2064" s="245"/>
      <c r="O2064" s="245"/>
      <c r="P2064" s="245"/>
      <c r="Q2064" s="246"/>
      <c r="R2064" s="233"/>
      <c r="S2064" s="234" t="e">
        <f>IF(C2064="",NA(),MATCH($B2064&amp;$C2064,'Smelter Reference List'!$J:$J,0))</f>
        <v>#N/A</v>
      </c>
      <c r="T2064" s="235"/>
      <c r="U2064" s="235">
        <f t="shared" ca="1" si="64"/>
        <v>0</v>
      </c>
      <c r="V2064" s="235"/>
      <c r="W2064" s="235"/>
      <c r="Y2064" s="228" t="str">
        <f t="shared" si="65"/>
        <v/>
      </c>
    </row>
    <row r="2065" spans="1:25" s="228" customFormat="1" ht="20.25">
      <c r="A2065" s="257"/>
      <c r="B2065" s="232" t="str">
        <f>IF(LEN(A2065)=0,"",INDEX('Smelter Reference List'!$A:$A,MATCH($A2065,'Smelter Reference List'!$E:$E,0)))</f>
        <v/>
      </c>
      <c r="C2065" s="297" t="str">
        <f>IF(LEN(A2065)=0,"",INDEX('Smelter Reference List'!$C:$C,MATCH($A2065,'Smelter Reference List'!$E:$E,0)))</f>
        <v/>
      </c>
      <c r="D2065" s="161" t="str">
        <f ca="1">IF(ISERROR($S2065),"",OFFSET('Smelter Reference List'!$C$4,$S2065-4,0)&amp;"")</f>
        <v/>
      </c>
      <c r="E2065" s="161" t="str">
        <f ca="1">IF(ISERROR($S2065),"",OFFSET('Smelter Reference List'!$D$4,$S2065-4,0)&amp;"")</f>
        <v/>
      </c>
      <c r="F2065" s="161" t="str">
        <f ca="1">IF(ISERROR($S2065),"",OFFSET('Smelter Reference List'!$E$4,$S2065-4,0))</f>
        <v/>
      </c>
      <c r="G2065" s="161" t="str">
        <f ca="1">IF(C2065=$U$4,"Enter smelter details", IF(ISERROR($S2065),"",OFFSET('Smelter Reference List'!$F$4,$S2065-4,0)))</f>
        <v/>
      </c>
      <c r="H2065" s="247" t="str">
        <f ca="1">IF(ISERROR($S2065),"",OFFSET('Smelter Reference List'!$G$4,$S2065-4,0))</f>
        <v/>
      </c>
      <c r="I2065" s="248" t="str">
        <f ca="1">IF(ISERROR($S2065),"",OFFSET('Smelter Reference List'!$H$4,$S2065-4,0))</f>
        <v/>
      </c>
      <c r="J2065" s="248" t="str">
        <f ca="1">IF(ISERROR($S2065),"",OFFSET('Smelter Reference List'!$I$4,$S2065-4,0))</f>
        <v/>
      </c>
      <c r="K2065" s="245"/>
      <c r="L2065" s="245"/>
      <c r="M2065" s="245"/>
      <c r="N2065" s="245"/>
      <c r="O2065" s="245"/>
      <c r="P2065" s="245"/>
      <c r="Q2065" s="246"/>
      <c r="R2065" s="233"/>
      <c r="S2065" s="234" t="e">
        <f>IF(C2065="",NA(),MATCH($B2065&amp;$C2065,'Smelter Reference List'!$J:$J,0))</f>
        <v>#N/A</v>
      </c>
      <c r="T2065" s="235"/>
      <c r="U2065" s="235">
        <f t="shared" ca="1" si="64"/>
        <v>0</v>
      </c>
      <c r="V2065" s="235"/>
      <c r="W2065" s="235"/>
      <c r="Y2065" s="228" t="str">
        <f t="shared" si="65"/>
        <v/>
      </c>
    </row>
    <row r="2066" spans="1:25" s="228" customFormat="1" ht="20.25">
      <c r="A2066" s="257"/>
      <c r="B2066" s="232" t="str">
        <f>IF(LEN(A2066)=0,"",INDEX('Smelter Reference List'!$A:$A,MATCH($A2066,'Smelter Reference List'!$E:$E,0)))</f>
        <v/>
      </c>
      <c r="C2066" s="297" t="str">
        <f>IF(LEN(A2066)=0,"",INDEX('Smelter Reference List'!$C:$C,MATCH($A2066,'Smelter Reference List'!$E:$E,0)))</f>
        <v/>
      </c>
      <c r="D2066" s="161" t="str">
        <f ca="1">IF(ISERROR($S2066),"",OFFSET('Smelter Reference List'!$C$4,$S2066-4,0)&amp;"")</f>
        <v/>
      </c>
      <c r="E2066" s="161" t="str">
        <f ca="1">IF(ISERROR($S2066),"",OFFSET('Smelter Reference List'!$D$4,$S2066-4,0)&amp;"")</f>
        <v/>
      </c>
      <c r="F2066" s="161" t="str">
        <f ca="1">IF(ISERROR($S2066),"",OFFSET('Smelter Reference List'!$E$4,$S2066-4,0))</f>
        <v/>
      </c>
      <c r="G2066" s="161" t="str">
        <f ca="1">IF(C2066=$U$4,"Enter smelter details", IF(ISERROR($S2066),"",OFFSET('Smelter Reference List'!$F$4,$S2066-4,0)))</f>
        <v/>
      </c>
      <c r="H2066" s="247" t="str">
        <f ca="1">IF(ISERROR($S2066),"",OFFSET('Smelter Reference List'!$G$4,$S2066-4,0))</f>
        <v/>
      </c>
      <c r="I2066" s="248" t="str">
        <f ca="1">IF(ISERROR($S2066),"",OFFSET('Smelter Reference List'!$H$4,$S2066-4,0))</f>
        <v/>
      </c>
      <c r="J2066" s="248" t="str">
        <f ca="1">IF(ISERROR($S2066),"",OFFSET('Smelter Reference List'!$I$4,$S2066-4,0))</f>
        <v/>
      </c>
      <c r="K2066" s="245"/>
      <c r="L2066" s="245"/>
      <c r="M2066" s="245"/>
      <c r="N2066" s="245"/>
      <c r="O2066" s="245"/>
      <c r="P2066" s="245"/>
      <c r="Q2066" s="246"/>
      <c r="R2066" s="233"/>
      <c r="S2066" s="234" t="e">
        <f>IF(C2066="",NA(),MATCH($B2066&amp;$C2066,'Smelter Reference List'!$J:$J,0))</f>
        <v>#N/A</v>
      </c>
      <c r="T2066" s="235"/>
      <c r="U2066" s="235">
        <f t="shared" ca="1" si="64"/>
        <v>0</v>
      </c>
      <c r="V2066" s="235"/>
      <c r="W2066" s="235"/>
      <c r="Y2066" s="228" t="str">
        <f t="shared" si="65"/>
        <v/>
      </c>
    </row>
    <row r="2067" spans="1:25" s="228" customFormat="1" ht="20.25">
      <c r="A2067" s="257"/>
      <c r="B2067" s="232" t="str">
        <f>IF(LEN(A2067)=0,"",INDEX('Smelter Reference List'!$A:$A,MATCH($A2067,'Smelter Reference List'!$E:$E,0)))</f>
        <v/>
      </c>
      <c r="C2067" s="297" t="str">
        <f>IF(LEN(A2067)=0,"",INDEX('Smelter Reference List'!$C:$C,MATCH($A2067,'Smelter Reference List'!$E:$E,0)))</f>
        <v/>
      </c>
      <c r="D2067" s="161" t="str">
        <f ca="1">IF(ISERROR($S2067),"",OFFSET('Smelter Reference List'!$C$4,$S2067-4,0)&amp;"")</f>
        <v/>
      </c>
      <c r="E2067" s="161" t="str">
        <f ca="1">IF(ISERROR($S2067),"",OFFSET('Smelter Reference List'!$D$4,$S2067-4,0)&amp;"")</f>
        <v/>
      </c>
      <c r="F2067" s="161" t="str">
        <f ca="1">IF(ISERROR($S2067),"",OFFSET('Smelter Reference List'!$E$4,$S2067-4,0))</f>
        <v/>
      </c>
      <c r="G2067" s="161" t="str">
        <f ca="1">IF(C2067=$U$4,"Enter smelter details", IF(ISERROR($S2067),"",OFFSET('Smelter Reference List'!$F$4,$S2067-4,0)))</f>
        <v/>
      </c>
      <c r="H2067" s="247" t="str">
        <f ca="1">IF(ISERROR($S2067),"",OFFSET('Smelter Reference List'!$G$4,$S2067-4,0))</f>
        <v/>
      </c>
      <c r="I2067" s="248" t="str">
        <f ca="1">IF(ISERROR($S2067),"",OFFSET('Smelter Reference List'!$H$4,$S2067-4,0))</f>
        <v/>
      </c>
      <c r="J2067" s="248" t="str">
        <f ca="1">IF(ISERROR($S2067),"",OFFSET('Smelter Reference List'!$I$4,$S2067-4,0))</f>
        <v/>
      </c>
      <c r="K2067" s="245"/>
      <c r="L2067" s="245"/>
      <c r="M2067" s="245"/>
      <c r="N2067" s="245"/>
      <c r="O2067" s="245"/>
      <c r="P2067" s="245"/>
      <c r="Q2067" s="246"/>
      <c r="R2067" s="233"/>
      <c r="S2067" s="234" t="e">
        <f>IF(C2067="",NA(),MATCH($B2067&amp;$C2067,'Smelter Reference List'!$J:$J,0))</f>
        <v>#N/A</v>
      </c>
      <c r="T2067" s="235"/>
      <c r="U2067" s="235">
        <f t="shared" ca="1" si="64"/>
        <v>0</v>
      </c>
      <c r="V2067" s="235"/>
      <c r="W2067" s="235"/>
      <c r="Y2067" s="228" t="str">
        <f t="shared" si="65"/>
        <v/>
      </c>
    </row>
    <row r="2068" spans="1:25" s="228" customFormat="1" ht="20.25">
      <c r="A2068" s="257"/>
      <c r="B2068" s="232" t="str">
        <f>IF(LEN(A2068)=0,"",INDEX('Smelter Reference List'!$A:$A,MATCH($A2068,'Smelter Reference List'!$E:$E,0)))</f>
        <v/>
      </c>
      <c r="C2068" s="297" t="str">
        <f>IF(LEN(A2068)=0,"",INDEX('Smelter Reference List'!$C:$C,MATCH($A2068,'Smelter Reference List'!$E:$E,0)))</f>
        <v/>
      </c>
      <c r="D2068" s="161" t="str">
        <f ca="1">IF(ISERROR($S2068),"",OFFSET('Smelter Reference List'!$C$4,$S2068-4,0)&amp;"")</f>
        <v/>
      </c>
      <c r="E2068" s="161" t="str">
        <f ca="1">IF(ISERROR($S2068),"",OFFSET('Smelter Reference List'!$D$4,$S2068-4,0)&amp;"")</f>
        <v/>
      </c>
      <c r="F2068" s="161" t="str">
        <f ca="1">IF(ISERROR($S2068),"",OFFSET('Smelter Reference List'!$E$4,$S2068-4,0))</f>
        <v/>
      </c>
      <c r="G2068" s="161" t="str">
        <f ca="1">IF(C2068=$U$4,"Enter smelter details", IF(ISERROR($S2068),"",OFFSET('Smelter Reference List'!$F$4,$S2068-4,0)))</f>
        <v/>
      </c>
      <c r="H2068" s="247" t="str">
        <f ca="1">IF(ISERROR($S2068),"",OFFSET('Smelter Reference List'!$G$4,$S2068-4,0))</f>
        <v/>
      </c>
      <c r="I2068" s="248" t="str">
        <f ca="1">IF(ISERROR($S2068),"",OFFSET('Smelter Reference List'!$H$4,$S2068-4,0))</f>
        <v/>
      </c>
      <c r="J2068" s="248" t="str">
        <f ca="1">IF(ISERROR($S2068),"",OFFSET('Smelter Reference List'!$I$4,$S2068-4,0))</f>
        <v/>
      </c>
      <c r="K2068" s="245"/>
      <c r="L2068" s="245"/>
      <c r="M2068" s="245"/>
      <c r="N2068" s="245"/>
      <c r="O2068" s="245"/>
      <c r="P2068" s="245"/>
      <c r="Q2068" s="246"/>
      <c r="R2068" s="233"/>
      <c r="S2068" s="234" t="e">
        <f>IF(C2068="",NA(),MATCH($B2068&amp;$C2068,'Smelter Reference List'!$J:$J,0))</f>
        <v>#N/A</v>
      </c>
      <c r="T2068" s="235"/>
      <c r="U2068" s="235">
        <f t="shared" ca="1" si="64"/>
        <v>0</v>
      </c>
      <c r="V2068" s="235"/>
      <c r="W2068" s="235"/>
      <c r="Y2068" s="228" t="str">
        <f t="shared" si="65"/>
        <v/>
      </c>
    </row>
    <row r="2069" spans="1:25" s="228" customFormat="1" ht="20.25">
      <c r="A2069" s="257"/>
      <c r="B2069" s="232" t="str">
        <f>IF(LEN(A2069)=0,"",INDEX('Smelter Reference List'!$A:$A,MATCH($A2069,'Smelter Reference List'!$E:$E,0)))</f>
        <v/>
      </c>
      <c r="C2069" s="297" t="str">
        <f>IF(LEN(A2069)=0,"",INDEX('Smelter Reference List'!$C:$C,MATCH($A2069,'Smelter Reference List'!$E:$E,0)))</f>
        <v/>
      </c>
      <c r="D2069" s="161" t="str">
        <f ca="1">IF(ISERROR($S2069),"",OFFSET('Smelter Reference List'!$C$4,$S2069-4,0)&amp;"")</f>
        <v/>
      </c>
      <c r="E2069" s="161" t="str">
        <f ca="1">IF(ISERROR($S2069),"",OFFSET('Smelter Reference List'!$D$4,$S2069-4,0)&amp;"")</f>
        <v/>
      </c>
      <c r="F2069" s="161" t="str">
        <f ca="1">IF(ISERROR($S2069),"",OFFSET('Smelter Reference List'!$E$4,$S2069-4,0))</f>
        <v/>
      </c>
      <c r="G2069" s="161" t="str">
        <f ca="1">IF(C2069=$U$4,"Enter smelter details", IF(ISERROR($S2069),"",OFFSET('Smelter Reference List'!$F$4,$S2069-4,0)))</f>
        <v/>
      </c>
      <c r="H2069" s="247" t="str">
        <f ca="1">IF(ISERROR($S2069),"",OFFSET('Smelter Reference List'!$G$4,$S2069-4,0))</f>
        <v/>
      </c>
      <c r="I2069" s="248" t="str">
        <f ca="1">IF(ISERROR($S2069),"",OFFSET('Smelter Reference List'!$H$4,$S2069-4,0))</f>
        <v/>
      </c>
      <c r="J2069" s="248" t="str">
        <f ca="1">IF(ISERROR($S2069),"",OFFSET('Smelter Reference List'!$I$4,$S2069-4,0))</f>
        <v/>
      </c>
      <c r="K2069" s="245"/>
      <c r="L2069" s="245"/>
      <c r="M2069" s="245"/>
      <c r="N2069" s="245"/>
      <c r="O2069" s="245"/>
      <c r="P2069" s="245"/>
      <c r="Q2069" s="246"/>
      <c r="R2069" s="233"/>
      <c r="S2069" s="234" t="e">
        <f>IF(C2069="",NA(),MATCH($B2069&amp;$C2069,'Smelter Reference List'!$J:$J,0))</f>
        <v>#N/A</v>
      </c>
      <c r="T2069" s="235"/>
      <c r="U2069" s="235">
        <f t="shared" ca="1" si="64"/>
        <v>0</v>
      </c>
      <c r="V2069" s="235"/>
      <c r="W2069" s="235"/>
      <c r="Y2069" s="228" t="str">
        <f t="shared" si="65"/>
        <v/>
      </c>
    </row>
    <row r="2070" spans="1:25" s="228" customFormat="1" ht="20.25">
      <c r="A2070" s="257"/>
      <c r="B2070" s="232" t="str">
        <f>IF(LEN(A2070)=0,"",INDEX('Smelter Reference List'!$A:$A,MATCH($A2070,'Smelter Reference List'!$E:$E,0)))</f>
        <v/>
      </c>
      <c r="C2070" s="297" t="str">
        <f>IF(LEN(A2070)=0,"",INDEX('Smelter Reference List'!$C:$C,MATCH($A2070,'Smelter Reference List'!$E:$E,0)))</f>
        <v/>
      </c>
      <c r="D2070" s="161" t="str">
        <f ca="1">IF(ISERROR($S2070),"",OFFSET('Smelter Reference List'!$C$4,$S2070-4,0)&amp;"")</f>
        <v/>
      </c>
      <c r="E2070" s="161" t="str">
        <f ca="1">IF(ISERROR($S2070),"",OFFSET('Smelter Reference List'!$D$4,$S2070-4,0)&amp;"")</f>
        <v/>
      </c>
      <c r="F2070" s="161" t="str">
        <f ca="1">IF(ISERROR($S2070),"",OFFSET('Smelter Reference List'!$E$4,$S2070-4,0))</f>
        <v/>
      </c>
      <c r="G2070" s="161" t="str">
        <f ca="1">IF(C2070=$U$4,"Enter smelter details", IF(ISERROR($S2070),"",OFFSET('Smelter Reference List'!$F$4,$S2070-4,0)))</f>
        <v/>
      </c>
      <c r="H2070" s="247" t="str">
        <f ca="1">IF(ISERROR($S2070),"",OFFSET('Smelter Reference List'!$G$4,$S2070-4,0))</f>
        <v/>
      </c>
      <c r="I2070" s="248" t="str">
        <f ca="1">IF(ISERROR($S2070),"",OFFSET('Smelter Reference List'!$H$4,$S2070-4,0))</f>
        <v/>
      </c>
      <c r="J2070" s="248" t="str">
        <f ca="1">IF(ISERROR($S2070),"",OFFSET('Smelter Reference List'!$I$4,$S2070-4,0))</f>
        <v/>
      </c>
      <c r="K2070" s="245"/>
      <c r="L2070" s="245"/>
      <c r="M2070" s="245"/>
      <c r="N2070" s="245"/>
      <c r="O2070" s="245"/>
      <c r="P2070" s="245"/>
      <c r="Q2070" s="246"/>
      <c r="R2070" s="233"/>
      <c r="S2070" s="234" t="e">
        <f>IF(C2070="",NA(),MATCH($B2070&amp;$C2070,'Smelter Reference List'!$J:$J,0))</f>
        <v>#N/A</v>
      </c>
      <c r="T2070" s="235"/>
      <c r="U2070" s="235">
        <f t="shared" ca="1" si="64"/>
        <v>0</v>
      </c>
      <c r="V2070" s="235"/>
      <c r="W2070" s="235"/>
      <c r="Y2070" s="228" t="str">
        <f t="shared" si="65"/>
        <v/>
      </c>
    </row>
    <row r="2071" spans="1:25" s="228" customFormat="1" ht="20.25">
      <c r="A2071" s="257"/>
      <c r="B2071" s="232" t="str">
        <f>IF(LEN(A2071)=0,"",INDEX('Smelter Reference List'!$A:$A,MATCH($A2071,'Smelter Reference List'!$E:$E,0)))</f>
        <v/>
      </c>
      <c r="C2071" s="297" t="str">
        <f>IF(LEN(A2071)=0,"",INDEX('Smelter Reference List'!$C:$C,MATCH($A2071,'Smelter Reference List'!$E:$E,0)))</f>
        <v/>
      </c>
      <c r="D2071" s="161" t="str">
        <f ca="1">IF(ISERROR($S2071),"",OFFSET('Smelter Reference List'!$C$4,$S2071-4,0)&amp;"")</f>
        <v/>
      </c>
      <c r="E2071" s="161" t="str">
        <f ca="1">IF(ISERROR($S2071),"",OFFSET('Smelter Reference List'!$D$4,$S2071-4,0)&amp;"")</f>
        <v/>
      </c>
      <c r="F2071" s="161" t="str">
        <f ca="1">IF(ISERROR($S2071),"",OFFSET('Smelter Reference List'!$E$4,$S2071-4,0))</f>
        <v/>
      </c>
      <c r="G2071" s="161" t="str">
        <f ca="1">IF(C2071=$U$4,"Enter smelter details", IF(ISERROR($S2071),"",OFFSET('Smelter Reference List'!$F$4,$S2071-4,0)))</f>
        <v/>
      </c>
      <c r="H2071" s="247" t="str">
        <f ca="1">IF(ISERROR($S2071),"",OFFSET('Smelter Reference List'!$G$4,$S2071-4,0))</f>
        <v/>
      </c>
      <c r="I2071" s="248" t="str">
        <f ca="1">IF(ISERROR($S2071),"",OFFSET('Smelter Reference List'!$H$4,$S2071-4,0))</f>
        <v/>
      </c>
      <c r="J2071" s="248" t="str">
        <f ca="1">IF(ISERROR($S2071),"",OFFSET('Smelter Reference List'!$I$4,$S2071-4,0))</f>
        <v/>
      </c>
      <c r="K2071" s="245"/>
      <c r="L2071" s="245"/>
      <c r="M2071" s="245"/>
      <c r="N2071" s="245"/>
      <c r="O2071" s="245"/>
      <c r="P2071" s="245"/>
      <c r="Q2071" s="246"/>
      <c r="R2071" s="233"/>
      <c r="S2071" s="234" t="e">
        <f>IF(C2071="",NA(),MATCH($B2071&amp;$C2071,'Smelter Reference List'!$J:$J,0))</f>
        <v>#N/A</v>
      </c>
      <c r="T2071" s="235"/>
      <c r="U2071" s="235">
        <f t="shared" ca="1" si="64"/>
        <v>0</v>
      </c>
      <c r="V2071" s="235"/>
      <c r="W2071" s="235"/>
      <c r="Y2071" s="228" t="str">
        <f t="shared" si="65"/>
        <v/>
      </c>
    </row>
    <row r="2072" spans="1:25" s="228" customFormat="1" ht="20.25">
      <c r="A2072" s="257"/>
      <c r="B2072" s="232" t="str">
        <f>IF(LEN(A2072)=0,"",INDEX('Smelter Reference List'!$A:$A,MATCH($A2072,'Smelter Reference List'!$E:$E,0)))</f>
        <v/>
      </c>
      <c r="C2072" s="297" t="str">
        <f>IF(LEN(A2072)=0,"",INDEX('Smelter Reference List'!$C:$C,MATCH($A2072,'Smelter Reference List'!$E:$E,0)))</f>
        <v/>
      </c>
      <c r="D2072" s="161" t="str">
        <f ca="1">IF(ISERROR($S2072),"",OFFSET('Smelter Reference List'!$C$4,$S2072-4,0)&amp;"")</f>
        <v/>
      </c>
      <c r="E2072" s="161" t="str">
        <f ca="1">IF(ISERROR($S2072),"",OFFSET('Smelter Reference List'!$D$4,$S2072-4,0)&amp;"")</f>
        <v/>
      </c>
      <c r="F2072" s="161" t="str">
        <f ca="1">IF(ISERROR($S2072),"",OFFSET('Smelter Reference List'!$E$4,$S2072-4,0))</f>
        <v/>
      </c>
      <c r="G2072" s="161" t="str">
        <f ca="1">IF(C2072=$U$4,"Enter smelter details", IF(ISERROR($S2072),"",OFFSET('Smelter Reference List'!$F$4,$S2072-4,0)))</f>
        <v/>
      </c>
      <c r="H2072" s="247" t="str">
        <f ca="1">IF(ISERROR($S2072),"",OFFSET('Smelter Reference List'!$G$4,$S2072-4,0))</f>
        <v/>
      </c>
      <c r="I2072" s="248" t="str">
        <f ca="1">IF(ISERROR($S2072),"",OFFSET('Smelter Reference List'!$H$4,$S2072-4,0))</f>
        <v/>
      </c>
      <c r="J2072" s="248" t="str">
        <f ca="1">IF(ISERROR($S2072),"",OFFSET('Smelter Reference List'!$I$4,$S2072-4,0))</f>
        <v/>
      </c>
      <c r="K2072" s="245"/>
      <c r="L2072" s="245"/>
      <c r="M2072" s="245"/>
      <c r="N2072" s="245"/>
      <c r="O2072" s="245"/>
      <c r="P2072" s="245"/>
      <c r="Q2072" s="246"/>
      <c r="R2072" s="233"/>
      <c r="S2072" s="234" t="e">
        <f>IF(C2072="",NA(),MATCH($B2072&amp;$C2072,'Smelter Reference List'!$J:$J,0))</f>
        <v>#N/A</v>
      </c>
      <c r="T2072" s="235"/>
      <c r="U2072" s="235">
        <f t="shared" ref="U2072:U2135" ca="1" si="66">IF(AND(C2072="Smelter not listed",OR(LEN(D2072)=0,LEN(E2072)=0)),1,0)</f>
        <v>0</v>
      </c>
      <c r="V2072" s="235"/>
      <c r="W2072" s="235"/>
      <c r="Y2072" s="228" t="str">
        <f t="shared" ref="Y2072:Y2135" si="67">B2072&amp;C2072</f>
        <v/>
      </c>
    </row>
    <row r="2073" spans="1:25" s="228" customFormat="1" ht="20.25">
      <c r="A2073" s="257"/>
      <c r="B2073" s="232" t="str">
        <f>IF(LEN(A2073)=0,"",INDEX('Smelter Reference List'!$A:$A,MATCH($A2073,'Smelter Reference List'!$E:$E,0)))</f>
        <v/>
      </c>
      <c r="C2073" s="297" t="str">
        <f>IF(LEN(A2073)=0,"",INDEX('Smelter Reference List'!$C:$C,MATCH($A2073,'Smelter Reference List'!$E:$E,0)))</f>
        <v/>
      </c>
      <c r="D2073" s="161" t="str">
        <f ca="1">IF(ISERROR($S2073),"",OFFSET('Smelter Reference List'!$C$4,$S2073-4,0)&amp;"")</f>
        <v/>
      </c>
      <c r="E2073" s="161" t="str">
        <f ca="1">IF(ISERROR($S2073),"",OFFSET('Smelter Reference List'!$D$4,$S2073-4,0)&amp;"")</f>
        <v/>
      </c>
      <c r="F2073" s="161" t="str">
        <f ca="1">IF(ISERROR($S2073),"",OFFSET('Smelter Reference List'!$E$4,$S2073-4,0))</f>
        <v/>
      </c>
      <c r="G2073" s="161" t="str">
        <f ca="1">IF(C2073=$U$4,"Enter smelter details", IF(ISERROR($S2073),"",OFFSET('Smelter Reference List'!$F$4,$S2073-4,0)))</f>
        <v/>
      </c>
      <c r="H2073" s="247" t="str">
        <f ca="1">IF(ISERROR($S2073),"",OFFSET('Smelter Reference List'!$G$4,$S2073-4,0))</f>
        <v/>
      </c>
      <c r="I2073" s="248" t="str">
        <f ca="1">IF(ISERROR($S2073),"",OFFSET('Smelter Reference List'!$H$4,$S2073-4,0))</f>
        <v/>
      </c>
      <c r="J2073" s="248" t="str">
        <f ca="1">IF(ISERROR($S2073),"",OFFSET('Smelter Reference List'!$I$4,$S2073-4,0))</f>
        <v/>
      </c>
      <c r="K2073" s="245"/>
      <c r="L2073" s="245"/>
      <c r="M2073" s="245"/>
      <c r="N2073" s="245"/>
      <c r="O2073" s="245"/>
      <c r="P2073" s="245"/>
      <c r="Q2073" s="246"/>
      <c r="R2073" s="233"/>
      <c r="S2073" s="234" t="e">
        <f>IF(C2073="",NA(),MATCH($B2073&amp;$C2073,'Smelter Reference List'!$J:$J,0))</f>
        <v>#N/A</v>
      </c>
      <c r="T2073" s="235"/>
      <c r="U2073" s="235">
        <f t="shared" ca="1" si="66"/>
        <v>0</v>
      </c>
      <c r="V2073" s="235"/>
      <c r="W2073" s="235"/>
      <c r="Y2073" s="228" t="str">
        <f t="shared" si="67"/>
        <v/>
      </c>
    </row>
    <row r="2074" spans="1:25" s="228" customFormat="1" ht="20.25">
      <c r="A2074" s="257"/>
      <c r="B2074" s="232" t="str">
        <f>IF(LEN(A2074)=0,"",INDEX('Smelter Reference List'!$A:$A,MATCH($A2074,'Smelter Reference List'!$E:$E,0)))</f>
        <v/>
      </c>
      <c r="C2074" s="297" t="str">
        <f>IF(LEN(A2074)=0,"",INDEX('Smelter Reference List'!$C:$C,MATCH($A2074,'Smelter Reference List'!$E:$E,0)))</f>
        <v/>
      </c>
      <c r="D2074" s="161" t="str">
        <f ca="1">IF(ISERROR($S2074),"",OFFSET('Smelter Reference List'!$C$4,$S2074-4,0)&amp;"")</f>
        <v/>
      </c>
      <c r="E2074" s="161" t="str">
        <f ca="1">IF(ISERROR($S2074),"",OFFSET('Smelter Reference List'!$D$4,$S2074-4,0)&amp;"")</f>
        <v/>
      </c>
      <c r="F2074" s="161" t="str">
        <f ca="1">IF(ISERROR($S2074),"",OFFSET('Smelter Reference List'!$E$4,$S2074-4,0))</f>
        <v/>
      </c>
      <c r="G2074" s="161" t="str">
        <f ca="1">IF(C2074=$U$4,"Enter smelter details", IF(ISERROR($S2074),"",OFFSET('Smelter Reference List'!$F$4,$S2074-4,0)))</f>
        <v/>
      </c>
      <c r="H2074" s="247" t="str">
        <f ca="1">IF(ISERROR($S2074),"",OFFSET('Smelter Reference List'!$G$4,$S2074-4,0))</f>
        <v/>
      </c>
      <c r="I2074" s="248" t="str">
        <f ca="1">IF(ISERROR($S2074),"",OFFSET('Smelter Reference List'!$H$4,$S2074-4,0))</f>
        <v/>
      </c>
      <c r="J2074" s="248" t="str">
        <f ca="1">IF(ISERROR($S2074),"",OFFSET('Smelter Reference List'!$I$4,$S2074-4,0))</f>
        <v/>
      </c>
      <c r="K2074" s="245"/>
      <c r="L2074" s="245"/>
      <c r="M2074" s="245"/>
      <c r="N2074" s="245"/>
      <c r="O2074" s="245"/>
      <c r="P2074" s="245"/>
      <c r="Q2074" s="246"/>
      <c r="R2074" s="233"/>
      <c r="S2074" s="234" t="e">
        <f>IF(C2074="",NA(),MATCH($B2074&amp;$C2074,'Smelter Reference List'!$J:$J,0))</f>
        <v>#N/A</v>
      </c>
      <c r="T2074" s="235"/>
      <c r="U2074" s="235">
        <f t="shared" ca="1" si="66"/>
        <v>0</v>
      </c>
      <c r="V2074" s="235"/>
      <c r="W2074" s="235"/>
      <c r="Y2074" s="228" t="str">
        <f t="shared" si="67"/>
        <v/>
      </c>
    </row>
    <row r="2075" spans="1:25" s="228" customFormat="1" ht="20.25">
      <c r="A2075" s="257"/>
      <c r="B2075" s="232" t="str">
        <f>IF(LEN(A2075)=0,"",INDEX('Smelter Reference List'!$A:$A,MATCH($A2075,'Smelter Reference List'!$E:$E,0)))</f>
        <v/>
      </c>
      <c r="C2075" s="297" t="str">
        <f>IF(LEN(A2075)=0,"",INDEX('Smelter Reference List'!$C:$C,MATCH($A2075,'Smelter Reference List'!$E:$E,0)))</f>
        <v/>
      </c>
      <c r="D2075" s="161" t="str">
        <f ca="1">IF(ISERROR($S2075),"",OFFSET('Smelter Reference List'!$C$4,$S2075-4,0)&amp;"")</f>
        <v/>
      </c>
      <c r="E2075" s="161" t="str">
        <f ca="1">IF(ISERROR($S2075),"",OFFSET('Smelter Reference List'!$D$4,$S2075-4,0)&amp;"")</f>
        <v/>
      </c>
      <c r="F2075" s="161" t="str">
        <f ca="1">IF(ISERROR($S2075),"",OFFSET('Smelter Reference List'!$E$4,$S2075-4,0))</f>
        <v/>
      </c>
      <c r="G2075" s="161" t="str">
        <f ca="1">IF(C2075=$U$4,"Enter smelter details", IF(ISERROR($S2075),"",OFFSET('Smelter Reference List'!$F$4,$S2075-4,0)))</f>
        <v/>
      </c>
      <c r="H2075" s="247" t="str">
        <f ca="1">IF(ISERROR($S2075),"",OFFSET('Smelter Reference List'!$G$4,$S2075-4,0))</f>
        <v/>
      </c>
      <c r="I2075" s="248" t="str">
        <f ca="1">IF(ISERROR($S2075),"",OFFSET('Smelter Reference List'!$H$4,$S2075-4,0))</f>
        <v/>
      </c>
      <c r="J2075" s="248" t="str">
        <f ca="1">IF(ISERROR($S2075),"",OFFSET('Smelter Reference List'!$I$4,$S2075-4,0))</f>
        <v/>
      </c>
      <c r="K2075" s="245"/>
      <c r="L2075" s="245"/>
      <c r="M2075" s="245"/>
      <c r="N2075" s="245"/>
      <c r="O2075" s="245"/>
      <c r="P2075" s="245"/>
      <c r="Q2075" s="246"/>
      <c r="R2075" s="233"/>
      <c r="S2075" s="234" t="e">
        <f>IF(C2075="",NA(),MATCH($B2075&amp;$C2075,'Smelter Reference List'!$J:$J,0))</f>
        <v>#N/A</v>
      </c>
      <c r="T2075" s="235"/>
      <c r="U2075" s="235">
        <f t="shared" ca="1" si="66"/>
        <v>0</v>
      </c>
      <c r="V2075" s="235"/>
      <c r="W2075" s="235"/>
      <c r="Y2075" s="228" t="str">
        <f t="shared" si="67"/>
        <v/>
      </c>
    </row>
    <row r="2076" spans="1:25" s="228" customFormat="1" ht="20.25">
      <c r="A2076" s="257"/>
      <c r="B2076" s="232" t="str">
        <f>IF(LEN(A2076)=0,"",INDEX('Smelter Reference List'!$A:$A,MATCH($A2076,'Smelter Reference List'!$E:$E,0)))</f>
        <v/>
      </c>
      <c r="C2076" s="297" t="str">
        <f>IF(LEN(A2076)=0,"",INDEX('Smelter Reference List'!$C:$C,MATCH($A2076,'Smelter Reference List'!$E:$E,0)))</f>
        <v/>
      </c>
      <c r="D2076" s="161" t="str">
        <f ca="1">IF(ISERROR($S2076),"",OFFSET('Smelter Reference List'!$C$4,$S2076-4,0)&amp;"")</f>
        <v/>
      </c>
      <c r="E2076" s="161" t="str">
        <f ca="1">IF(ISERROR($S2076),"",OFFSET('Smelter Reference List'!$D$4,$S2076-4,0)&amp;"")</f>
        <v/>
      </c>
      <c r="F2076" s="161" t="str">
        <f ca="1">IF(ISERROR($S2076),"",OFFSET('Smelter Reference List'!$E$4,$S2076-4,0))</f>
        <v/>
      </c>
      <c r="G2076" s="161" t="str">
        <f ca="1">IF(C2076=$U$4,"Enter smelter details", IF(ISERROR($S2076),"",OFFSET('Smelter Reference List'!$F$4,$S2076-4,0)))</f>
        <v/>
      </c>
      <c r="H2076" s="247" t="str">
        <f ca="1">IF(ISERROR($S2076),"",OFFSET('Smelter Reference List'!$G$4,$S2076-4,0))</f>
        <v/>
      </c>
      <c r="I2076" s="248" t="str">
        <f ca="1">IF(ISERROR($S2076),"",OFFSET('Smelter Reference List'!$H$4,$S2076-4,0))</f>
        <v/>
      </c>
      <c r="J2076" s="248" t="str">
        <f ca="1">IF(ISERROR($S2076),"",OFFSET('Smelter Reference List'!$I$4,$S2076-4,0))</f>
        <v/>
      </c>
      <c r="K2076" s="245"/>
      <c r="L2076" s="245"/>
      <c r="M2076" s="245"/>
      <c r="N2076" s="245"/>
      <c r="O2076" s="245"/>
      <c r="P2076" s="245"/>
      <c r="Q2076" s="246"/>
      <c r="R2076" s="233"/>
      <c r="S2076" s="234" t="e">
        <f>IF(C2076="",NA(),MATCH($B2076&amp;$C2076,'Smelter Reference List'!$J:$J,0))</f>
        <v>#N/A</v>
      </c>
      <c r="T2076" s="235"/>
      <c r="U2076" s="235">
        <f t="shared" ca="1" si="66"/>
        <v>0</v>
      </c>
      <c r="V2076" s="235"/>
      <c r="W2076" s="235"/>
      <c r="Y2076" s="228" t="str">
        <f t="shared" si="67"/>
        <v/>
      </c>
    </row>
    <row r="2077" spans="1:25" s="228" customFormat="1" ht="20.25">
      <c r="A2077" s="257"/>
      <c r="B2077" s="232" t="str">
        <f>IF(LEN(A2077)=0,"",INDEX('Smelter Reference List'!$A:$A,MATCH($A2077,'Smelter Reference List'!$E:$E,0)))</f>
        <v/>
      </c>
      <c r="C2077" s="297" t="str">
        <f>IF(LEN(A2077)=0,"",INDEX('Smelter Reference List'!$C:$C,MATCH($A2077,'Smelter Reference List'!$E:$E,0)))</f>
        <v/>
      </c>
      <c r="D2077" s="161" t="str">
        <f ca="1">IF(ISERROR($S2077),"",OFFSET('Smelter Reference List'!$C$4,$S2077-4,0)&amp;"")</f>
        <v/>
      </c>
      <c r="E2077" s="161" t="str">
        <f ca="1">IF(ISERROR($S2077),"",OFFSET('Smelter Reference List'!$D$4,$S2077-4,0)&amp;"")</f>
        <v/>
      </c>
      <c r="F2077" s="161" t="str">
        <f ca="1">IF(ISERROR($S2077),"",OFFSET('Smelter Reference List'!$E$4,$S2077-4,0))</f>
        <v/>
      </c>
      <c r="G2077" s="161" t="str">
        <f ca="1">IF(C2077=$U$4,"Enter smelter details", IF(ISERROR($S2077),"",OFFSET('Smelter Reference List'!$F$4,$S2077-4,0)))</f>
        <v/>
      </c>
      <c r="H2077" s="247" t="str">
        <f ca="1">IF(ISERROR($S2077),"",OFFSET('Smelter Reference List'!$G$4,$S2077-4,0))</f>
        <v/>
      </c>
      <c r="I2077" s="248" t="str">
        <f ca="1">IF(ISERROR($S2077),"",OFFSET('Smelter Reference List'!$H$4,$S2077-4,0))</f>
        <v/>
      </c>
      <c r="J2077" s="248" t="str">
        <f ca="1">IF(ISERROR($S2077),"",OFFSET('Smelter Reference List'!$I$4,$S2077-4,0))</f>
        <v/>
      </c>
      <c r="K2077" s="245"/>
      <c r="L2077" s="245"/>
      <c r="M2077" s="245"/>
      <c r="N2077" s="245"/>
      <c r="O2077" s="245"/>
      <c r="P2077" s="245"/>
      <c r="Q2077" s="246"/>
      <c r="R2077" s="233"/>
      <c r="S2077" s="234" t="e">
        <f>IF(C2077="",NA(),MATCH($B2077&amp;$C2077,'Smelter Reference List'!$J:$J,0))</f>
        <v>#N/A</v>
      </c>
      <c r="T2077" s="235"/>
      <c r="U2077" s="235">
        <f t="shared" ca="1" si="66"/>
        <v>0</v>
      </c>
      <c r="V2077" s="235"/>
      <c r="W2077" s="235"/>
      <c r="Y2077" s="228" t="str">
        <f t="shared" si="67"/>
        <v/>
      </c>
    </row>
    <row r="2078" spans="1:25" s="228" customFormat="1" ht="20.25">
      <c r="A2078" s="257"/>
      <c r="B2078" s="232" t="str">
        <f>IF(LEN(A2078)=0,"",INDEX('Smelter Reference List'!$A:$A,MATCH($A2078,'Smelter Reference List'!$E:$E,0)))</f>
        <v/>
      </c>
      <c r="C2078" s="297" t="str">
        <f>IF(LEN(A2078)=0,"",INDEX('Smelter Reference List'!$C:$C,MATCH($A2078,'Smelter Reference List'!$E:$E,0)))</f>
        <v/>
      </c>
      <c r="D2078" s="161" t="str">
        <f ca="1">IF(ISERROR($S2078),"",OFFSET('Smelter Reference List'!$C$4,$S2078-4,0)&amp;"")</f>
        <v/>
      </c>
      <c r="E2078" s="161" t="str">
        <f ca="1">IF(ISERROR($S2078),"",OFFSET('Smelter Reference List'!$D$4,$S2078-4,0)&amp;"")</f>
        <v/>
      </c>
      <c r="F2078" s="161" t="str">
        <f ca="1">IF(ISERROR($S2078),"",OFFSET('Smelter Reference List'!$E$4,$S2078-4,0))</f>
        <v/>
      </c>
      <c r="G2078" s="161" t="str">
        <f ca="1">IF(C2078=$U$4,"Enter smelter details", IF(ISERROR($S2078),"",OFFSET('Smelter Reference List'!$F$4,$S2078-4,0)))</f>
        <v/>
      </c>
      <c r="H2078" s="247" t="str">
        <f ca="1">IF(ISERROR($S2078),"",OFFSET('Smelter Reference List'!$G$4,$S2078-4,0))</f>
        <v/>
      </c>
      <c r="I2078" s="248" t="str">
        <f ca="1">IF(ISERROR($S2078),"",OFFSET('Smelter Reference List'!$H$4,$S2078-4,0))</f>
        <v/>
      </c>
      <c r="J2078" s="248" t="str">
        <f ca="1">IF(ISERROR($S2078),"",OFFSET('Smelter Reference List'!$I$4,$S2078-4,0))</f>
        <v/>
      </c>
      <c r="K2078" s="245"/>
      <c r="L2078" s="245"/>
      <c r="M2078" s="245"/>
      <c r="N2078" s="245"/>
      <c r="O2078" s="245"/>
      <c r="P2078" s="245"/>
      <c r="Q2078" s="246"/>
      <c r="R2078" s="233"/>
      <c r="S2078" s="234" t="e">
        <f>IF(C2078="",NA(),MATCH($B2078&amp;$C2078,'Smelter Reference List'!$J:$J,0))</f>
        <v>#N/A</v>
      </c>
      <c r="T2078" s="235"/>
      <c r="U2078" s="235">
        <f t="shared" ca="1" si="66"/>
        <v>0</v>
      </c>
      <c r="V2078" s="235"/>
      <c r="W2078" s="235"/>
      <c r="Y2078" s="228" t="str">
        <f t="shared" si="67"/>
        <v/>
      </c>
    </row>
    <row r="2079" spans="1:25" s="228" customFormat="1" ht="20.25">
      <c r="A2079" s="257"/>
      <c r="B2079" s="232" t="str">
        <f>IF(LEN(A2079)=0,"",INDEX('Smelter Reference List'!$A:$A,MATCH($A2079,'Smelter Reference List'!$E:$E,0)))</f>
        <v/>
      </c>
      <c r="C2079" s="297" t="str">
        <f>IF(LEN(A2079)=0,"",INDEX('Smelter Reference List'!$C:$C,MATCH($A2079,'Smelter Reference List'!$E:$E,0)))</f>
        <v/>
      </c>
      <c r="D2079" s="161" t="str">
        <f ca="1">IF(ISERROR($S2079),"",OFFSET('Smelter Reference List'!$C$4,$S2079-4,0)&amp;"")</f>
        <v/>
      </c>
      <c r="E2079" s="161" t="str">
        <f ca="1">IF(ISERROR($S2079),"",OFFSET('Smelter Reference List'!$D$4,$S2079-4,0)&amp;"")</f>
        <v/>
      </c>
      <c r="F2079" s="161" t="str">
        <f ca="1">IF(ISERROR($S2079),"",OFFSET('Smelter Reference List'!$E$4,$S2079-4,0))</f>
        <v/>
      </c>
      <c r="G2079" s="161" t="str">
        <f ca="1">IF(C2079=$U$4,"Enter smelter details", IF(ISERROR($S2079),"",OFFSET('Smelter Reference List'!$F$4,$S2079-4,0)))</f>
        <v/>
      </c>
      <c r="H2079" s="247" t="str">
        <f ca="1">IF(ISERROR($S2079),"",OFFSET('Smelter Reference List'!$G$4,$S2079-4,0))</f>
        <v/>
      </c>
      <c r="I2079" s="248" t="str">
        <f ca="1">IF(ISERROR($S2079),"",OFFSET('Smelter Reference List'!$H$4,$S2079-4,0))</f>
        <v/>
      </c>
      <c r="J2079" s="248" t="str">
        <f ca="1">IF(ISERROR($S2079),"",OFFSET('Smelter Reference List'!$I$4,$S2079-4,0))</f>
        <v/>
      </c>
      <c r="K2079" s="245"/>
      <c r="L2079" s="245"/>
      <c r="M2079" s="245"/>
      <c r="N2079" s="245"/>
      <c r="O2079" s="245"/>
      <c r="P2079" s="245"/>
      <c r="Q2079" s="246"/>
      <c r="R2079" s="233"/>
      <c r="S2079" s="234" t="e">
        <f>IF(C2079="",NA(),MATCH($B2079&amp;$C2079,'Smelter Reference List'!$J:$J,0))</f>
        <v>#N/A</v>
      </c>
      <c r="T2079" s="235"/>
      <c r="U2079" s="235">
        <f t="shared" ca="1" si="66"/>
        <v>0</v>
      </c>
      <c r="V2079" s="235"/>
      <c r="W2079" s="235"/>
      <c r="Y2079" s="228" t="str">
        <f t="shared" si="67"/>
        <v/>
      </c>
    </row>
    <row r="2080" spans="1:25" s="228" customFormat="1" ht="20.25">
      <c r="A2080" s="257"/>
      <c r="B2080" s="232" t="str">
        <f>IF(LEN(A2080)=0,"",INDEX('Smelter Reference List'!$A:$A,MATCH($A2080,'Smelter Reference List'!$E:$E,0)))</f>
        <v/>
      </c>
      <c r="C2080" s="297" t="str">
        <f>IF(LEN(A2080)=0,"",INDEX('Smelter Reference List'!$C:$C,MATCH($A2080,'Smelter Reference List'!$E:$E,0)))</f>
        <v/>
      </c>
      <c r="D2080" s="161" t="str">
        <f ca="1">IF(ISERROR($S2080),"",OFFSET('Smelter Reference List'!$C$4,$S2080-4,0)&amp;"")</f>
        <v/>
      </c>
      <c r="E2080" s="161" t="str">
        <f ca="1">IF(ISERROR($S2080),"",OFFSET('Smelter Reference List'!$D$4,$S2080-4,0)&amp;"")</f>
        <v/>
      </c>
      <c r="F2080" s="161" t="str">
        <f ca="1">IF(ISERROR($S2080),"",OFFSET('Smelter Reference List'!$E$4,$S2080-4,0))</f>
        <v/>
      </c>
      <c r="G2080" s="161" t="str">
        <f ca="1">IF(C2080=$U$4,"Enter smelter details", IF(ISERROR($S2080),"",OFFSET('Smelter Reference List'!$F$4,$S2080-4,0)))</f>
        <v/>
      </c>
      <c r="H2080" s="247" t="str">
        <f ca="1">IF(ISERROR($S2080),"",OFFSET('Smelter Reference List'!$G$4,$S2080-4,0))</f>
        <v/>
      </c>
      <c r="I2080" s="248" t="str">
        <f ca="1">IF(ISERROR($S2080),"",OFFSET('Smelter Reference List'!$H$4,$S2080-4,0))</f>
        <v/>
      </c>
      <c r="J2080" s="248" t="str">
        <f ca="1">IF(ISERROR($S2080),"",OFFSET('Smelter Reference List'!$I$4,$S2080-4,0))</f>
        <v/>
      </c>
      <c r="K2080" s="245"/>
      <c r="L2080" s="245"/>
      <c r="M2080" s="245"/>
      <c r="N2080" s="245"/>
      <c r="O2080" s="245"/>
      <c r="P2080" s="245"/>
      <c r="Q2080" s="246"/>
      <c r="R2080" s="233"/>
      <c r="S2080" s="234" t="e">
        <f>IF(C2080="",NA(),MATCH($B2080&amp;$C2080,'Smelter Reference List'!$J:$J,0))</f>
        <v>#N/A</v>
      </c>
      <c r="T2080" s="235"/>
      <c r="U2080" s="235">
        <f t="shared" ca="1" si="66"/>
        <v>0</v>
      </c>
      <c r="V2080" s="235"/>
      <c r="W2080" s="235"/>
      <c r="Y2080" s="228" t="str">
        <f t="shared" si="67"/>
        <v/>
      </c>
    </row>
    <row r="2081" spans="1:25" s="228" customFormat="1" ht="20.25">
      <c r="A2081" s="257"/>
      <c r="B2081" s="232" t="str">
        <f>IF(LEN(A2081)=0,"",INDEX('Smelter Reference List'!$A:$A,MATCH($A2081,'Smelter Reference List'!$E:$E,0)))</f>
        <v/>
      </c>
      <c r="C2081" s="297" t="str">
        <f>IF(LEN(A2081)=0,"",INDEX('Smelter Reference List'!$C:$C,MATCH($A2081,'Smelter Reference List'!$E:$E,0)))</f>
        <v/>
      </c>
      <c r="D2081" s="161" t="str">
        <f ca="1">IF(ISERROR($S2081),"",OFFSET('Smelter Reference List'!$C$4,$S2081-4,0)&amp;"")</f>
        <v/>
      </c>
      <c r="E2081" s="161" t="str">
        <f ca="1">IF(ISERROR($S2081),"",OFFSET('Smelter Reference List'!$D$4,$S2081-4,0)&amp;"")</f>
        <v/>
      </c>
      <c r="F2081" s="161" t="str">
        <f ca="1">IF(ISERROR($S2081),"",OFFSET('Smelter Reference List'!$E$4,$S2081-4,0))</f>
        <v/>
      </c>
      <c r="G2081" s="161" t="str">
        <f ca="1">IF(C2081=$U$4,"Enter smelter details", IF(ISERROR($S2081),"",OFFSET('Smelter Reference List'!$F$4,$S2081-4,0)))</f>
        <v/>
      </c>
      <c r="H2081" s="247" t="str">
        <f ca="1">IF(ISERROR($S2081),"",OFFSET('Smelter Reference List'!$G$4,$S2081-4,0))</f>
        <v/>
      </c>
      <c r="I2081" s="248" t="str">
        <f ca="1">IF(ISERROR($S2081),"",OFFSET('Smelter Reference List'!$H$4,$S2081-4,0))</f>
        <v/>
      </c>
      <c r="J2081" s="248" t="str">
        <f ca="1">IF(ISERROR($S2081),"",OFFSET('Smelter Reference List'!$I$4,$S2081-4,0))</f>
        <v/>
      </c>
      <c r="K2081" s="245"/>
      <c r="L2081" s="245"/>
      <c r="M2081" s="245"/>
      <c r="N2081" s="245"/>
      <c r="O2081" s="245"/>
      <c r="P2081" s="245"/>
      <c r="Q2081" s="246"/>
      <c r="R2081" s="233"/>
      <c r="S2081" s="234" t="e">
        <f>IF(C2081="",NA(),MATCH($B2081&amp;$C2081,'Smelter Reference List'!$J:$J,0))</f>
        <v>#N/A</v>
      </c>
      <c r="T2081" s="235"/>
      <c r="U2081" s="235">
        <f t="shared" ca="1" si="66"/>
        <v>0</v>
      </c>
      <c r="V2081" s="235"/>
      <c r="W2081" s="235"/>
      <c r="Y2081" s="228" t="str">
        <f t="shared" si="67"/>
        <v/>
      </c>
    </row>
    <row r="2082" spans="1:25" s="228" customFormat="1" ht="20.25">
      <c r="A2082" s="257"/>
      <c r="B2082" s="232" t="str">
        <f>IF(LEN(A2082)=0,"",INDEX('Smelter Reference List'!$A:$A,MATCH($A2082,'Smelter Reference List'!$E:$E,0)))</f>
        <v/>
      </c>
      <c r="C2082" s="297" t="str">
        <f>IF(LEN(A2082)=0,"",INDEX('Smelter Reference List'!$C:$C,MATCH($A2082,'Smelter Reference List'!$E:$E,0)))</f>
        <v/>
      </c>
      <c r="D2082" s="161" t="str">
        <f ca="1">IF(ISERROR($S2082),"",OFFSET('Smelter Reference List'!$C$4,$S2082-4,0)&amp;"")</f>
        <v/>
      </c>
      <c r="E2082" s="161" t="str">
        <f ca="1">IF(ISERROR($S2082),"",OFFSET('Smelter Reference List'!$D$4,$S2082-4,0)&amp;"")</f>
        <v/>
      </c>
      <c r="F2082" s="161" t="str">
        <f ca="1">IF(ISERROR($S2082),"",OFFSET('Smelter Reference List'!$E$4,$S2082-4,0))</f>
        <v/>
      </c>
      <c r="G2082" s="161" t="str">
        <f ca="1">IF(C2082=$U$4,"Enter smelter details", IF(ISERROR($S2082),"",OFFSET('Smelter Reference List'!$F$4,$S2082-4,0)))</f>
        <v/>
      </c>
      <c r="H2082" s="247" t="str">
        <f ca="1">IF(ISERROR($S2082),"",OFFSET('Smelter Reference List'!$G$4,$S2082-4,0))</f>
        <v/>
      </c>
      <c r="I2082" s="248" t="str">
        <f ca="1">IF(ISERROR($S2082),"",OFFSET('Smelter Reference List'!$H$4,$S2082-4,0))</f>
        <v/>
      </c>
      <c r="J2082" s="248" t="str">
        <f ca="1">IF(ISERROR($S2082),"",OFFSET('Smelter Reference List'!$I$4,$S2082-4,0))</f>
        <v/>
      </c>
      <c r="K2082" s="245"/>
      <c r="L2082" s="245"/>
      <c r="M2082" s="245"/>
      <c r="N2082" s="245"/>
      <c r="O2082" s="245"/>
      <c r="P2082" s="245"/>
      <c r="Q2082" s="246"/>
      <c r="R2082" s="233"/>
      <c r="S2082" s="234" t="e">
        <f>IF(C2082="",NA(),MATCH($B2082&amp;$C2082,'Smelter Reference List'!$J:$J,0))</f>
        <v>#N/A</v>
      </c>
      <c r="T2082" s="235"/>
      <c r="U2082" s="235">
        <f t="shared" ca="1" si="66"/>
        <v>0</v>
      </c>
      <c r="V2082" s="235"/>
      <c r="W2082" s="235"/>
      <c r="Y2082" s="228" t="str">
        <f t="shared" si="67"/>
        <v/>
      </c>
    </row>
    <row r="2083" spans="1:25" s="228" customFormat="1" ht="20.25">
      <c r="A2083" s="257"/>
      <c r="B2083" s="232" t="str">
        <f>IF(LEN(A2083)=0,"",INDEX('Smelter Reference List'!$A:$A,MATCH($A2083,'Smelter Reference List'!$E:$E,0)))</f>
        <v/>
      </c>
      <c r="C2083" s="297" t="str">
        <f>IF(LEN(A2083)=0,"",INDEX('Smelter Reference List'!$C:$C,MATCH($A2083,'Smelter Reference List'!$E:$E,0)))</f>
        <v/>
      </c>
      <c r="D2083" s="161" t="str">
        <f ca="1">IF(ISERROR($S2083),"",OFFSET('Smelter Reference List'!$C$4,$S2083-4,0)&amp;"")</f>
        <v/>
      </c>
      <c r="E2083" s="161" t="str">
        <f ca="1">IF(ISERROR($S2083),"",OFFSET('Smelter Reference List'!$D$4,$S2083-4,0)&amp;"")</f>
        <v/>
      </c>
      <c r="F2083" s="161" t="str">
        <f ca="1">IF(ISERROR($S2083),"",OFFSET('Smelter Reference List'!$E$4,$S2083-4,0))</f>
        <v/>
      </c>
      <c r="G2083" s="161" t="str">
        <f ca="1">IF(C2083=$U$4,"Enter smelter details", IF(ISERROR($S2083),"",OFFSET('Smelter Reference List'!$F$4,$S2083-4,0)))</f>
        <v/>
      </c>
      <c r="H2083" s="247" t="str">
        <f ca="1">IF(ISERROR($S2083),"",OFFSET('Smelter Reference List'!$G$4,$S2083-4,0))</f>
        <v/>
      </c>
      <c r="I2083" s="248" t="str">
        <f ca="1">IF(ISERROR($S2083),"",OFFSET('Smelter Reference List'!$H$4,$S2083-4,0))</f>
        <v/>
      </c>
      <c r="J2083" s="248" t="str">
        <f ca="1">IF(ISERROR($S2083),"",OFFSET('Smelter Reference List'!$I$4,$S2083-4,0))</f>
        <v/>
      </c>
      <c r="K2083" s="245"/>
      <c r="L2083" s="245"/>
      <c r="M2083" s="245"/>
      <c r="N2083" s="245"/>
      <c r="O2083" s="245"/>
      <c r="P2083" s="245"/>
      <c r="Q2083" s="246"/>
      <c r="R2083" s="233"/>
      <c r="S2083" s="234" t="e">
        <f>IF(C2083="",NA(),MATCH($B2083&amp;$C2083,'Smelter Reference List'!$J:$J,0))</f>
        <v>#N/A</v>
      </c>
      <c r="T2083" s="235"/>
      <c r="U2083" s="235">
        <f t="shared" ca="1" si="66"/>
        <v>0</v>
      </c>
      <c r="V2083" s="235"/>
      <c r="W2083" s="235"/>
      <c r="Y2083" s="228" t="str">
        <f t="shared" si="67"/>
        <v/>
      </c>
    </row>
    <row r="2084" spans="1:25" s="228" customFormat="1" ht="20.25">
      <c r="A2084" s="257"/>
      <c r="B2084" s="232" t="str">
        <f>IF(LEN(A2084)=0,"",INDEX('Smelter Reference List'!$A:$A,MATCH($A2084,'Smelter Reference List'!$E:$E,0)))</f>
        <v/>
      </c>
      <c r="C2084" s="297" t="str">
        <f>IF(LEN(A2084)=0,"",INDEX('Smelter Reference List'!$C:$C,MATCH($A2084,'Smelter Reference List'!$E:$E,0)))</f>
        <v/>
      </c>
      <c r="D2084" s="161" t="str">
        <f ca="1">IF(ISERROR($S2084),"",OFFSET('Smelter Reference List'!$C$4,$S2084-4,0)&amp;"")</f>
        <v/>
      </c>
      <c r="E2084" s="161" t="str">
        <f ca="1">IF(ISERROR($S2084),"",OFFSET('Smelter Reference List'!$D$4,$S2084-4,0)&amp;"")</f>
        <v/>
      </c>
      <c r="F2084" s="161" t="str">
        <f ca="1">IF(ISERROR($S2084),"",OFFSET('Smelter Reference List'!$E$4,$S2084-4,0))</f>
        <v/>
      </c>
      <c r="G2084" s="161" t="str">
        <f ca="1">IF(C2084=$U$4,"Enter smelter details", IF(ISERROR($S2084),"",OFFSET('Smelter Reference List'!$F$4,$S2084-4,0)))</f>
        <v/>
      </c>
      <c r="H2084" s="247" t="str">
        <f ca="1">IF(ISERROR($S2084),"",OFFSET('Smelter Reference List'!$G$4,$S2084-4,0))</f>
        <v/>
      </c>
      <c r="I2084" s="248" t="str">
        <f ca="1">IF(ISERROR($S2084),"",OFFSET('Smelter Reference List'!$H$4,$S2084-4,0))</f>
        <v/>
      </c>
      <c r="J2084" s="248" t="str">
        <f ca="1">IF(ISERROR($S2084),"",OFFSET('Smelter Reference List'!$I$4,$S2084-4,0))</f>
        <v/>
      </c>
      <c r="K2084" s="245"/>
      <c r="L2084" s="245"/>
      <c r="M2084" s="245"/>
      <c r="N2084" s="245"/>
      <c r="O2084" s="245"/>
      <c r="P2084" s="245"/>
      <c r="Q2084" s="246"/>
      <c r="R2084" s="233"/>
      <c r="S2084" s="234" t="e">
        <f>IF(C2084="",NA(),MATCH($B2084&amp;$C2084,'Smelter Reference List'!$J:$J,0))</f>
        <v>#N/A</v>
      </c>
      <c r="T2084" s="235"/>
      <c r="U2084" s="235">
        <f t="shared" ca="1" si="66"/>
        <v>0</v>
      </c>
      <c r="V2084" s="235"/>
      <c r="W2084" s="235"/>
      <c r="Y2084" s="228" t="str">
        <f t="shared" si="67"/>
        <v/>
      </c>
    </row>
    <row r="2085" spans="1:25" s="228" customFormat="1" ht="20.25">
      <c r="A2085" s="257"/>
      <c r="B2085" s="232" t="str">
        <f>IF(LEN(A2085)=0,"",INDEX('Smelter Reference List'!$A:$A,MATCH($A2085,'Smelter Reference List'!$E:$E,0)))</f>
        <v/>
      </c>
      <c r="C2085" s="297" t="str">
        <f>IF(LEN(A2085)=0,"",INDEX('Smelter Reference List'!$C:$C,MATCH($A2085,'Smelter Reference List'!$E:$E,0)))</f>
        <v/>
      </c>
      <c r="D2085" s="161" t="str">
        <f ca="1">IF(ISERROR($S2085),"",OFFSET('Smelter Reference List'!$C$4,$S2085-4,0)&amp;"")</f>
        <v/>
      </c>
      <c r="E2085" s="161" t="str">
        <f ca="1">IF(ISERROR($S2085),"",OFFSET('Smelter Reference List'!$D$4,$S2085-4,0)&amp;"")</f>
        <v/>
      </c>
      <c r="F2085" s="161" t="str">
        <f ca="1">IF(ISERROR($S2085),"",OFFSET('Smelter Reference List'!$E$4,$S2085-4,0))</f>
        <v/>
      </c>
      <c r="G2085" s="161" t="str">
        <f ca="1">IF(C2085=$U$4,"Enter smelter details", IF(ISERROR($S2085),"",OFFSET('Smelter Reference List'!$F$4,$S2085-4,0)))</f>
        <v/>
      </c>
      <c r="H2085" s="247" t="str">
        <f ca="1">IF(ISERROR($S2085),"",OFFSET('Smelter Reference List'!$G$4,$S2085-4,0))</f>
        <v/>
      </c>
      <c r="I2085" s="248" t="str">
        <f ca="1">IF(ISERROR($S2085),"",OFFSET('Smelter Reference List'!$H$4,$S2085-4,0))</f>
        <v/>
      </c>
      <c r="J2085" s="248" t="str">
        <f ca="1">IF(ISERROR($S2085),"",OFFSET('Smelter Reference List'!$I$4,$S2085-4,0))</f>
        <v/>
      </c>
      <c r="K2085" s="245"/>
      <c r="L2085" s="245"/>
      <c r="M2085" s="245"/>
      <c r="N2085" s="245"/>
      <c r="O2085" s="245"/>
      <c r="P2085" s="245"/>
      <c r="Q2085" s="246"/>
      <c r="R2085" s="233"/>
      <c r="S2085" s="234" t="e">
        <f>IF(C2085="",NA(),MATCH($B2085&amp;$C2085,'Smelter Reference List'!$J:$J,0))</f>
        <v>#N/A</v>
      </c>
      <c r="T2085" s="235"/>
      <c r="U2085" s="235">
        <f t="shared" ca="1" si="66"/>
        <v>0</v>
      </c>
      <c r="V2085" s="235"/>
      <c r="W2085" s="235"/>
      <c r="Y2085" s="228" t="str">
        <f t="shared" si="67"/>
        <v/>
      </c>
    </row>
    <row r="2086" spans="1:25" s="228" customFormat="1" ht="20.25">
      <c r="A2086" s="257"/>
      <c r="B2086" s="232" t="str">
        <f>IF(LEN(A2086)=0,"",INDEX('Smelter Reference List'!$A:$A,MATCH($A2086,'Smelter Reference List'!$E:$E,0)))</f>
        <v/>
      </c>
      <c r="C2086" s="297" t="str">
        <f>IF(LEN(A2086)=0,"",INDEX('Smelter Reference List'!$C:$C,MATCH($A2086,'Smelter Reference List'!$E:$E,0)))</f>
        <v/>
      </c>
      <c r="D2086" s="161" t="str">
        <f ca="1">IF(ISERROR($S2086),"",OFFSET('Smelter Reference List'!$C$4,$S2086-4,0)&amp;"")</f>
        <v/>
      </c>
      <c r="E2086" s="161" t="str">
        <f ca="1">IF(ISERROR($S2086),"",OFFSET('Smelter Reference List'!$D$4,$S2086-4,0)&amp;"")</f>
        <v/>
      </c>
      <c r="F2086" s="161" t="str">
        <f ca="1">IF(ISERROR($S2086),"",OFFSET('Smelter Reference List'!$E$4,$S2086-4,0))</f>
        <v/>
      </c>
      <c r="G2086" s="161" t="str">
        <f ca="1">IF(C2086=$U$4,"Enter smelter details", IF(ISERROR($S2086),"",OFFSET('Smelter Reference List'!$F$4,$S2086-4,0)))</f>
        <v/>
      </c>
      <c r="H2086" s="247" t="str">
        <f ca="1">IF(ISERROR($S2086),"",OFFSET('Smelter Reference List'!$G$4,$S2086-4,0))</f>
        <v/>
      </c>
      <c r="I2086" s="248" t="str">
        <f ca="1">IF(ISERROR($S2086),"",OFFSET('Smelter Reference List'!$H$4,$S2086-4,0))</f>
        <v/>
      </c>
      <c r="J2086" s="248" t="str">
        <f ca="1">IF(ISERROR($S2086),"",OFFSET('Smelter Reference List'!$I$4,$S2086-4,0))</f>
        <v/>
      </c>
      <c r="K2086" s="245"/>
      <c r="L2086" s="245"/>
      <c r="M2086" s="245"/>
      <c r="N2086" s="245"/>
      <c r="O2086" s="245"/>
      <c r="P2086" s="245"/>
      <c r="Q2086" s="246"/>
      <c r="R2086" s="233"/>
      <c r="S2086" s="234" t="e">
        <f>IF(C2086="",NA(),MATCH($B2086&amp;$C2086,'Smelter Reference List'!$J:$J,0))</f>
        <v>#N/A</v>
      </c>
      <c r="T2086" s="235"/>
      <c r="U2086" s="235">
        <f t="shared" ca="1" si="66"/>
        <v>0</v>
      </c>
      <c r="V2086" s="235"/>
      <c r="W2086" s="235"/>
      <c r="Y2086" s="228" t="str">
        <f t="shared" si="67"/>
        <v/>
      </c>
    </row>
    <row r="2087" spans="1:25" s="228" customFormat="1" ht="20.25">
      <c r="A2087" s="257"/>
      <c r="B2087" s="232" t="str">
        <f>IF(LEN(A2087)=0,"",INDEX('Smelter Reference List'!$A:$A,MATCH($A2087,'Smelter Reference List'!$E:$E,0)))</f>
        <v/>
      </c>
      <c r="C2087" s="297" t="str">
        <f>IF(LEN(A2087)=0,"",INDEX('Smelter Reference List'!$C:$C,MATCH($A2087,'Smelter Reference List'!$E:$E,0)))</f>
        <v/>
      </c>
      <c r="D2087" s="161" t="str">
        <f ca="1">IF(ISERROR($S2087),"",OFFSET('Smelter Reference List'!$C$4,$S2087-4,0)&amp;"")</f>
        <v/>
      </c>
      <c r="E2087" s="161" t="str">
        <f ca="1">IF(ISERROR($S2087),"",OFFSET('Smelter Reference List'!$D$4,$S2087-4,0)&amp;"")</f>
        <v/>
      </c>
      <c r="F2087" s="161" t="str">
        <f ca="1">IF(ISERROR($S2087),"",OFFSET('Smelter Reference List'!$E$4,$S2087-4,0))</f>
        <v/>
      </c>
      <c r="G2087" s="161" t="str">
        <f ca="1">IF(C2087=$U$4,"Enter smelter details", IF(ISERROR($S2087),"",OFFSET('Smelter Reference List'!$F$4,$S2087-4,0)))</f>
        <v/>
      </c>
      <c r="H2087" s="247" t="str">
        <f ca="1">IF(ISERROR($S2087),"",OFFSET('Smelter Reference List'!$G$4,$S2087-4,0))</f>
        <v/>
      </c>
      <c r="I2087" s="248" t="str">
        <f ca="1">IF(ISERROR($S2087),"",OFFSET('Smelter Reference List'!$H$4,$S2087-4,0))</f>
        <v/>
      </c>
      <c r="J2087" s="248" t="str">
        <f ca="1">IF(ISERROR($S2087),"",OFFSET('Smelter Reference List'!$I$4,$S2087-4,0))</f>
        <v/>
      </c>
      <c r="K2087" s="245"/>
      <c r="L2087" s="245"/>
      <c r="M2087" s="245"/>
      <c r="N2087" s="245"/>
      <c r="O2087" s="245"/>
      <c r="P2087" s="245"/>
      <c r="Q2087" s="246"/>
      <c r="R2087" s="233"/>
      <c r="S2087" s="234" t="e">
        <f>IF(C2087="",NA(),MATCH($B2087&amp;$C2087,'Smelter Reference List'!$J:$J,0))</f>
        <v>#N/A</v>
      </c>
      <c r="T2087" s="235"/>
      <c r="U2087" s="235">
        <f t="shared" ca="1" si="66"/>
        <v>0</v>
      </c>
      <c r="V2087" s="235"/>
      <c r="W2087" s="235"/>
      <c r="Y2087" s="228" t="str">
        <f t="shared" si="67"/>
        <v/>
      </c>
    </row>
    <row r="2088" spans="1:25" s="228" customFormat="1" ht="20.25">
      <c r="A2088" s="257"/>
      <c r="B2088" s="232" t="str">
        <f>IF(LEN(A2088)=0,"",INDEX('Smelter Reference List'!$A:$A,MATCH($A2088,'Smelter Reference List'!$E:$E,0)))</f>
        <v/>
      </c>
      <c r="C2088" s="297" t="str">
        <f>IF(LEN(A2088)=0,"",INDEX('Smelter Reference List'!$C:$C,MATCH($A2088,'Smelter Reference List'!$E:$E,0)))</f>
        <v/>
      </c>
      <c r="D2088" s="161" t="str">
        <f ca="1">IF(ISERROR($S2088),"",OFFSET('Smelter Reference List'!$C$4,$S2088-4,0)&amp;"")</f>
        <v/>
      </c>
      <c r="E2088" s="161" t="str">
        <f ca="1">IF(ISERROR($S2088),"",OFFSET('Smelter Reference List'!$D$4,$S2088-4,0)&amp;"")</f>
        <v/>
      </c>
      <c r="F2088" s="161" t="str">
        <f ca="1">IF(ISERROR($S2088),"",OFFSET('Smelter Reference List'!$E$4,$S2088-4,0))</f>
        <v/>
      </c>
      <c r="G2088" s="161" t="str">
        <f ca="1">IF(C2088=$U$4,"Enter smelter details", IF(ISERROR($S2088),"",OFFSET('Smelter Reference List'!$F$4,$S2088-4,0)))</f>
        <v/>
      </c>
      <c r="H2088" s="247" t="str">
        <f ca="1">IF(ISERROR($S2088),"",OFFSET('Smelter Reference List'!$G$4,$S2088-4,0))</f>
        <v/>
      </c>
      <c r="I2088" s="248" t="str">
        <f ca="1">IF(ISERROR($S2088),"",OFFSET('Smelter Reference List'!$H$4,$S2088-4,0))</f>
        <v/>
      </c>
      <c r="J2088" s="248" t="str">
        <f ca="1">IF(ISERROR($S2088),"",OFFSET('Smelter Reference List'!$I$4,$S2088-4,0))</f>
        <v/>
      </c>
      <c r="K2088" s="245"/>
      <c r="L2088" s="245"/>
      <c r="M2088" s="245"/>
      <c r="N2088" s="245"/>
      <c r="O2088" s="245"/>
      <c r="P2088" s="245"/>
      <c r="Q2088" s="246"/>
      <c r="R2088" s="233"/>
      <c r="S2088" s="234" t="e">
        <f>IF(C2088="",NA(),MATCH($B2088&amp;$C2088,'Smelter Reference List'!$J:$J,0))</f>
        <v>#N/A</v>
      </c>
      <c r="T2088" s="235"/>
      <c r="U2088" s="235">
        <f t="shared" ca="1" si="66"/>
        <v>0</v>
      </c>
      <c r="V2088" s="235"/>
      <c r="W2088" s="235"/>
      <c r="Y2088" s="228" t="str">
        <f t="shared" si="67"/>
        <v/>
      </c>
    </row>
    <row r="2089" spans="1:25" s="228" customFormat="1" ht="20.25">
      <c r="A2089" s="257"/>
      <c r="B2089" s="232" t="str">
        <f>IF(LEN(A2089)=0,"",INDEX('Smelter Reference List'!$A:$A,MATCH($A2089,'Smelter Reference List'!$E:$E,0)))</f>
        <v/>
      </c>
      <c r="C2089" s="297" t="str">
        <f>IF(LEN(A2089)=0,"",INDEX('Smelter Reference List'!$C:$C,MATCH($A2089,'Smelter Reference List'!$E:$E,0)))</f>
        <v/>
      </c>
      <c r="D2089" s="161" t="str">
        <f ca="1">IF(ISERROR($S2089),"",OFFSET('Smelter Reference List'!$C$4,$S2089-4,0)&amp;"")</f>
        <v/>
      </c>
      <c r="E2089" s="161" t="str">
        <f ca="1">IF(ISERROR($S2089),"",OFFSET('Smelter Reference List'!$D$4,$S2089-4,0)&amp;"")</f>
        <v/>
      </c>
      <c r="F2089" s="161" t="str">
        <f ca="1">IF(ISERROR($S2089),"",OFFSET('Smelter Reference List'!$E$4,$S2089-4,0))</f>
        <v/>
      </c>
      <c r="G2089" s="161" t="str">
        <f ca="1">IF(C2089=$U$4,"Enter smelter details", IF(ISERROR($S2089),"",OFFSET('Smelter Reference List'!$F$4,$S2089-4,0)))</f>
        <v/>
      </c>
      <c r="H2089" s="247" t="str">
        <f ca="1">IF(ISERROR($S2089),"",OFFSET('Smelter Reference List'!$G$4,$S2089-4,0))</f>
        <v/>
      </c>
      <c r="I2089" s="248" t="str">
        <f ca="1">IF(ISERROR($S2089),"",OFFSET('Smelter Reference List'!$H$4,$S2089-4,0))</f>
        <v/>
      </c>
      <c r="J2089" s="248" t="str">
        <f ca="1">IF(ISERROR($S2089),"",OFFSET('Smelter Reference List'!$I$4,$S2089-4,0))</f>
        <v/>
      </c>
      <c r="K2089" s="245"/>
      <c r="L2089" s="245"/>
      <c r="M2089" s="245"/>
      <c r="N2089" s="245"/>
      <c r="O2089" s="245"/>
      <c r="P2089" s="245"/>
      <c r="Q2089" s="246"/>
      <c r="R2089" s="233"/>
      <c r="S2089" s="234" t="e">
        <f>IF(C2089="",NA(),MATCH($B2089&amp;$C2089,'Smelter Reference List'!$J:$J,0))</f>
        <v>#N/A</v>
      </c>
      <c r="T2089" s="235"/>
      <c r="U2089" s="235">
        <f t="shared" ca="1" si="66"/>
        <v>0</v>
      </c>
      <c r="V2089" s="235"/>
      <c r="W2089" s="235"/>
      <c r="Y2089" s="228" t="str">
        <f t="shared" si="67"/>
        <v/>
      </c>
    </row>
    <row r="2090" spans="1:25" s="228" customFormat="1" ht="20.25">
      <c r="A2090" s="257"/>
      <c r="B2090" s="232" t="str">
        <f>IF(LEN(A2090)=0,"",INDEX('Smelter Reference List'!$A:$A,MATCH($A2090,'Smelter Reference List'!$E:$E,0)))</f>
        <v/>
      </c>
      <c r="C2090" s="297" t="str">
        <f>IF(LEN(A2090)=0,"",INDEX('Smelter Reference List'!$C:$C,MATCH($A2090,'Smelter Reference List'!$E:$E,0)))</f>
        <v/>
      </c>
      <c r="D2090" s="161" t="str">
        <f ca="1">IF(ISERROR($S2090),"",OFFSET('Smelter Reference List'!$C$4,$S2090-4,0)&amp;"")</f>
        <v/>
      </c>
      <c r="E2090" s="161" t="str">
        <f ca="1">IF(ISERROR($S2090),"",OFFSET('Smelter Reference List'!$D$4,$S2090-4,0)&amp;"")</f>
        <v/>
      </c>
      <c r="F2090" s="161" t="str">
        <f ca="1">IF(ISERROR($S2090),"",OFFSET('Smelter Reference List'!$E$4,$S2090-4,0))</f>
        <v/>
      </c>
      <c r="G2090" s="161" t="str">
        <f ca="1">IF(C2090=$U$4,"Enter smelter details", IF(ISERROR($S2090),"",OFFSET('Smelter Reference List'!$F$4,$S2090-4,0)))</f>
        <v/>
      </c>
      <c r="H2090" s="247" t="str">
        <f ca="1">IF(ISERROR($S2090),"",OFFSET('Smelter Reference List'!$G$4,$S2090-4,0))</f>
        <v/>
      </c>
      <c r="I2090" s="248" t="str">
        <f ca="1">IF(ISERROR($S2090),"",OFFSET('Smelter Reference List'!$H$4,$S2090-4,0))</f>
        <v/>
      </c>
      <c r="J2090" s="248" t="str">
        <f ca="1">IF(ISERROR($S2090),"",OFFSET('Smelter Reference List'!$I$4,$S2090-4,0))</f>
        <v/>
      </c>
      <c r="K2090" s="245"/>
      <c r="L2090" s="245"/>
      <c r="M2090" s="245"/>
      <c r="N2090" s="245"/>
      <c r="O2090" s="245"/>
      <c r="P2090" s="245"/>
      <c r="Q2090" s="246"/>
      <c r="R2090" s="233"/>
      <c r="S2090" s="234" t="e">
        <f>IF(C2090="",NA(),MATCH($B2090&amp;$C2090,'Smelter Reference List'!$J:$J,0))</f>
        <v>#N/A</v>
      </c>
      <c r="T2090" s="235"/>
      <c r="U2090" s="235">
        <f t="shared" ca="1" si="66"/>
        <v>0</v>
      </c>
      <c r="V2090" s="235"/>
      <c r="W2090" s="235"/>
      <c r="Y2090" s="228" t="str">
        <f t="shared" si="67"/>
        <v/>
      </c>
    </row>
    <row r="2091" spans="1:25" s="228" customFormat="1" ht="20.25">
      <c r="A2091" s="257"/>
      <c r="B2091" s="232" t="str">
        <f>IF(LEN(A2091)=0,"",INDEX('Smelter Reference List'!$A:$A,MATCH($A2091,'Smelter Reference List'!$E:$E,0)))</f>
        <v/>
      </c>
      <c r="C2091" s="297" t="str">
        <f>IF(LEN(A2091)=0,"",INDEX('Smelter Reference List'!$C:$C,MATCH($A2091,'Smelter Reference List'!$E:$E,0)))</f>
        <v/>
      </c>
      <c r="D2091" s="161" t="str">
        <f ca="1">IF(ISERROR($S2091),"",OFFSET('Smelter Reference List'!$C$4,$S2091-4,0)&amp;"")</f>
        <v/>
      </c>
      <c r="E2091" s="161" t="str">
        <f ca="1">IF(ISERROR($S2091),"",OFFSET('Smelter Reference List'!$D$4,$S2091-4,0)&amp;"")</f>
        <v/>
      </c>
      <c r="F2091" s="161" t="str">
        <f ca="1">IF(ISERROR($S2091),"",OFFSET('Smelter Reference List'!$E$4,$S2091-4,0))</f>
        <v/>
      </c>
      <c r="G2091" s="161" t="str">
        <f ca="1">IF(C2091=$U$4,"Enter smelter details", IF(ISERROR($S2091),"",OFFSET('Smelter Reference List'!$F$4,$S2091-4,0)))</f>
        <v/>
      </c>
      <c r="H2091" s="247" t="str">
        <f ca="1">IF(ISERROR($S2091),"",OFFSET('Smelter Reference List'!$G$4,$S2091-4,0))</f>
        <v/>
      </c>
      <c r="I2091" s="248" t="str">
        <f ca="1">IF(ISERROR($S2091),"",OFFSET('Smelter Reference List'!$H$4,$S2091-4,0))</f>
        <v/>
      </c>
      <c r="J2091" s="248" t="str">
        <f ca="1">IF(ISERROR($S2091),"",OFFSET('Smelter Reference List'!$I$4,$S2091-4,0))</f>
        <v/>
      </c>
      <c r="K2091" s="245"/>
      <c r="L2091" s="245"/>
      <c r="M2091" s="245"/>
      <c r="N2091" s="245"/>
      <c r="O2091" s="245"/>
      <c r="P2091" s="245"/>
      <c r="Q2091" s="246"/>
      <c r="R2091" s="233"/>
      <c r="S2091" s="234" t="e">
        <f>IF(C2091="",NA(),MATCH($B2091&amp;$C2091,'Smelter Reference List'!$J:$J,0))</f>
        <v>#N/A</v>
      </c>
      <c r="T2091" s="235"/>
      <c r="U2091" s="235">
        <f t="shared" ca="1" si="66"/>
        <v>0</v>
      </c>
      <c r="V2091" s="235"/>
      <c r="W2091" s="235"/>
      <c r="Y2091" s="228" t="str">
        <f t="shared" si="67"/>
        <v/>
      </c>
    </row>
    <row r="2092" spans="1:25" s="228" customFormat="1" ht="20.25">
      <c r="A2092" s="257"/>
      <c r="B2092" s="232" t="str">
        <f>IF(LEN(A2092)=0,"",INDEX('Smelter Reference List'!$A:$A,MATCH($A2092,'Smelter Reference List'!$E:$E,0)))</f>
        <v/>
      </c>
      <c r="C2092" s="297" t="str">
        <f>IF(LEN(A2092)=0,"",INDEX('Smelter Reference List'!$C:$C,MATCH($A2092,'Smelter Reference List'!$E:$E,0)))</f>
        <v/>
      </c>
      <c r="D2092" s="161" t="str">
        <f ca="1">IF(ISERROR($S2092),"",OFFSET('Smelter Reference List'!$C$4,$S2092-4,0)&amp;"")</f>
        <v/>
      </c>
      <c r="E2092" s="161" t="str">
        <f ca="1">IF(ISERROR($S2092),"",OFFSET('Smelter Reference List'!$D$4,$S2092-4,0)&amp;"")</f>
        <v/>
      </c>
      <c r="F2092" s="161" t="str">
        <f ca="1">IF(ISERROR($S2092),"",OFFSET('Smelter Reference List'!$E$4,$S2092-4,0))</f>
        <v/>
      </c>
      <c r="G2092" s="161" t="str">
        <f ca="1">IF(C2092=$U$4,"Enter smelter details", IF(ISERROR($S2092),"",OFFSET('Smelter Reference List'!$F$4,$S2092-4,0)))</f>
        <v/>
      </c>
      <c r="H2092" s="247" t="str">
        <f ca="1">IF(ISERROR($S2092),"",OFFSET('Smelter Reference List'!$G$4,$S2092-4,0))</f>
        <v/>
      </c>
      <c r="I2092" s="248" t="str">
        <f ca="1">IF(ISERROR($S2092),"",OFFSET('Smelter Reference List'!$H$4,$S2092-4,0))</f>
        <v/>
      </c>
      <c r="J2092" s="248" t="str">
        <f ca="1">IF(ISERROR($S2092),"",OFFSET('Smelter Reference List'!$I$4,$S2092-4,0))</f>
        <v/>
      </c>
      <c r="K2092" s="245"/>
      <c r="L2092" s="245"/>
      <c r="M2092" s="245"/>
      <c r="N2092" s="245"/>
      <c r="O2092" s="245"/>
      <c r="P2092" s="245"/>
      <c r="Q2092" s="246"/>
      <c r="R2092" s="233"/>
      <c r="S2092" s="234" t="e">
        <f>IF(C2092="",NA(),MATCH($B2092&amp;$C2092,'Smelter Reference List'!$J:$J,0))</f>
        <v>#N/A</v>
      </c>
      <c r="T2092" s="235"/>
      <c r="U2092" s="235">
        <f t="shared" ca="1" si="66"/>
        <v>0</v>
      </c>
      <c r="V2092" s="235"/>
      <c r="W2092" s="235"/>
      <c r="Y2092" s="228" t="str">
        <f t="shared" si="67"/>
        <v/>
      </c>
    </row>
    <row r="2093" spans="1:25" s="228" customFormat="1" ht="20.25">
      <c r="A2093" s="257"/>
      <c r="B2093" s="232" t="str">
        <f>IF(LEN(A2093)=0,"",INDEX('Smelter Reference List'!$A:$A,MATCH($A2093,'Smelter Reference List'!$E:$E,0)))</f>
        <v/>
      </c>
      <c r="C2093" s="297" t="str">
        <f>IF(LEN(A2093)=0,"",INDEX('Smelter Reference List'!$C:$C,MATCH($A2093,'Smelter Reference List'!$E:$E,0)))</f>
        <v/>
      </c>
      <c r="D2093" s="161" t="str">
        <f ca="1">IF(ISERROR($S2093),"",OFFSET('Smelter Reference List'!$C$4,$S2093-4,0)&amp;"")</f>
        <v/>
      </c>
      <c r="E2093" s="161" t="str">
        <f ca="1">IF(ISERROR($S2093),"",OFFSET('Smelter Reference List'!$D$4,$S2093-4,0)&amp;"")</f>
        <v/>
      </c>
      <c r="F2093" s="161" t="str">
        <f ca="1">IF(ISERROR($S2093),"",OFFSET('Smelter Reference List'!$E$4,$S2093-4,0))</f>
        <v/>
      </c>
      <c r="G2093" s="161" t="str">
        <f ca="1">IF(C2093=$U$4,"Enter smelter details", IF(ISERROR($S2093),"",OFFSET('Smelter Reference List'!$F$4,$S2093-4,0)))</f>
        <v/>
      </c>
      <c r="H2093" s="247" t="str">
        <f ca="1">IF(ISERROR($S2093),"",OFFSET('Smelter Reference List'!$G$4,$S2093-4,0))</f>
        <v/>
      </c>
      <c r="I2093" s="248" t="str">
        <f ca="1">IF(ISERROR($S2093),"",OFFSET('Smelter Reference List'!$H$4,$S2093-4,0))</f>
        <v/>
      </c>
      <c r="J2093" s="248" t="str">
        <f ca="1">IF(ISERROR($S2093),"",OFFSET('Smelter Reference List'!$I$4,$S2093-4,0))</f>
        <v/>
      </c>
      <c r="K2093" s="245"/>
      <c r="L2093" s="245"/>
      <c r="M2093" s="245"/>
      <c r="N2093" s="245"/>
      <c r="O2093" s="245"/>
      <c r="P2093" s="245"/>
      <c r="Q2093" s="246"/>
      <c r="R2093" s="233"/>
      <c r="S2093" s="234" t="e">
        <f>IF(C2093="",NA(),MATCH($B2093&amp;$C2093,'Smelter Reference List'!$J:$J,0))</f>
        <v>#N/A</v>
      </c>
      <c r="T2093" s="235"/>
      <c r="U2093" s="235">
        <f t="shared" ca="1" si="66"/>
        <v>0</v>
      </c>
      <c r="V2093" s="235"/>
      <c r="W2093" s="235"/>
      <c r="Y2093" s="228" t="str">
        <f t="shared" si="67"/>
        <v/>
      </c>
    </row>
    <row r="2094" spans="1:25" s="228" customFormat="1" ht="20.25">
      <c r="A2094" s="257"/>
      <c r="B2094" s="232" t="str">
        <f>IF(LEN(A2094)=0,"",INDEX('Smelter Reference List'!$A:$A,MATCH($A2094,'Smelter Reference List'!$E:$E,0)))</f>
        <v/>
      </c>
      <c r="C2094" s="297" t="str">
        <f>IF(LEN(A2094)=0,"",INDEX('Smelter Reference List'!$C:$C,MATCH($A2094,'Smelter Reference List'!$E:$E,0)))</f>
        <v/>
      </c>
      <c r="D2094" s="161" t="str">
        <f ca="1">IF(ISERROR($S2094),"",OFFSET('Smelter Reference List'!$C$4,$S2094-4,0)&amp;"")</f>
        <v/>
      </c>
      <c r="E2094" s="161" t="str">
        <f ca="1">IF(ISERROR($S2094),"",OFFSET('Smelter Reference List'!$D$4,$S2094-4,0)&amp;"")</f>
        <v/>
      </c>
      <c r="F2094" s="161" t="str">
        <f ca="1">IF(ISERROR($S2094),"",OFFSET('Smelter Reference List'!$E$4,$S2094-4,0))</f>
        <v/>
      </c>
      <c r="G2094" s="161" t="str">
        <f ca="1">IF(C2094=$U$4,"Enter smelter details", IF(ISERROR($S2094),"",OFFSET('Smelter Reference List'!$F$4,$S2094-4,0)))</f>
        <v/>
      </c>
      <c r="H2094" s="247" t="str">
        <f ca="1">IF(ISERROR($S2094),"",OFFSET('Smelter Reference List'!$G$4,$S2094-4,0))</f>
        <v/>
      </c>
      <c r="I2094" s="248" t="str">
        <f ca="1">IF(ISERROR($S2094),"",OFFSET('Smelter Reference List'!$H$4,$S2094-4,0))</f>
        <v/>
      </c>
      <c r="J2094" s="248" t="str">
        <f ca="1">IF(ISERROR($S2094),"",OFFSET('Smelter Reference List'!$I$4,$S2094-4,0))</f>
        <v/>
      </c>
      <c r="K2094" s="245"/>
      <c r="L2094" s="245"/>
      <c r="M2094" s="245"/>
      <c r="N2094" s="245"/>
      <c r="O2094" s="245"/>
      <c r="P2094" s="245"/>
      <c r="Q2094" s="246"/>
      <c r="R2094" s="233"/>
      <c r="S2094" s="234" t="e">
        <f>IF(C2094="",NA(),MATCH($B2094&amp;$C2094,'Smelter Reference List'!$J:$J,0))</f>
        <v>#N/A</v>
      </c>
      <c r="T2094" s="235"/>
      <c r="U2094" s="235">
        <f t="shared" ca="1" si="66"/>
        <v>0</v>
      </c>
      <c r="V2094" s="235"/>
      <c r="W2094" s="235"/>
      <c r="Y2094" s="228" t="str">
        <f t="shared" si="67"/>
        <v/>
      </c>
    </row>
    <row r="2095" spans="1:25" s="228" customFormat="1" ht="20.25">
      <c r="A2095" s="257"/>
      <c r="B2095" s="232" t="str">
        <f>IF(LEN(A2095)=0,"",INDEX('Smelter Reference List'!$A:$A,MATCH($A2095,'Smelter Reference List'!$E:$E,0)))</f>
        <v/>
      </c>
      <c r="C2095" s="297" t="str">
        <f>IF(LEN(A2095)=0,"",INDEX('Smelter Reference List'!$C:$C,MATCH($A2095,'Smelter Reference List'!$E:$E,0)))</f>
        <v/>
      </c>
      <c r="D2095" s="161" t="str">
        <f ca="1">IF(ISERROR($S2095),"",OFFSET('Smelter Reference List'!$C$4,$S2095-4,0)&amp;"")</f>
        <v/>
      </c>
      <c r="E2095" s="161" t="str">
        <f ca="1">IF(ISERROR($S2095),"",OFFSET('Smelter Reference List'!$D$4,$S2095-4,0)&amp;"")</f>
        <v/>
      </c>
      <c r="F2095" s="161" t="str">
        <f ca="1">IF(ISERROR($S2095),"",OFFSET('Smelter Reference List'!$E$4,$S2095-4,0))</f>
        <v/>
      </c>
      <c r="G2095" s="161" t="str">
        <f ca="1">IF(C2095=$U$4,"Enter smelter details", IF(ISERROR($S2095),"",OFFSET('Smelter Reference List'!$F$4,$S2095-4,0)))</f>
        <v/>
      </c>
      <c r="H2095" s="247" t="str">
        <f ca="1">IF(ISERROR($S2095),"",OFFSET('Smelter Reference List'!$G$4,$S2095-4,0))</f>
        <v/>
      </c>
      <c r="I2095" s="248" t="str">
        <f ca="1">IF(ISERROR($S2095),"",OFFSET('Smelter Reference List'!$H$4,$S2095-4,0))</f>
        <v/>
      </c>
      <c r="J2095" s="248" t="str">
        <f ca="1">IF(ISERROR($S2095),"",OFFSET('Smelter Reference List'!$I$4,$S2095-4,0))</f>
        <v/>
      </c>
      <c r="K2095" s="245"/>
      <c r="L2095" s="245"/>
      <c r="M2095" s="245"/>
      <c r="N2095" s="245"/>
      <c r="O2095" s="245"/>
      <c r="P2095" s="245"/>
      <c r="Q2095" s="246"/>
      <c r="R2095" s="233"/>
      <c r="S2095" s="234" t="e">
        <f>IF(C2095="",NA(),MATCH($B2095&amp;$C2095,'Smelter Reference List'!$J:$J,0))</f>
        <v>#N/A</v>
      </c>
      <c r="T2095" s="235"/>
      <c r="U2095" s="235">
        <f t="shared" ca="1" si="66"/>
        <v>0</v>
      </c>
      <c r="V2095" s="235"/>
      <c r="W2095" s="235"/>
      <c r="Y2095" s="228" t="str">
        <f t="shared" si="67"/>
        <v/>
      </c>
    </row>
    <row r="2096" spans="1:25" s="228" customFormat="1" ht="20.25">
      <c r="A2096" s="257"/>
      <c r="B2096" s="232" t="str">
        <f>IF(LEN(A2096)=0,"",INDEX('Smelter Reference List'!$A:$A,MATCH($A2096,'Smelter Reference List'!$E:$E,0)))</f>
        <v/>
      </c>
      <c r="C2096" s="297" t="str">
        <f>IF(LEN(A2096)=0,"",INDEX('Smelter Reference List'!$C:$C,MATCH($A2096,'Smelter Reference List'!$E:$E,0)))</f>
        <v/>
      </c>
      <c r="D2096" s="161" t="str">
        <f ca="1">IF(ISERROR($S2096),"",OFFSET('Smelter Reference List'!$C$4,$S2096-4,0)&amp;"")</f>
        <v/>
      </c>
      <c r="E2096" s="161" t="str">
        <f ca="1">IF(ISERROR($S2096),"",OFFSET('Smelter Reference List'!$D$4,$S2096-4,0)&amp;"")</f>
        <v/>
      </c>
      <c r="F2096" s="161" t="str">
        <f ca="1">IF(ISERROR($S2096),"",OFFSET('Smelter Reference List'!$E$4,$S2096-4,0))</f>
        <v/>
      </c>
      <c r="G2096" s="161" t="str">
        <f ca="1">IF(C2096=$U$4,"Enter smelter details", IF(ISERROR($S2096),"",OFFSET('Smelter Reference List'!$F$4,$S2096-4,0)))</f>
        <v/>
      </c>
      <c r="H2096" s="247" t="str">
        <f ca="1">IF(ISERROR($S2096),"",OFFSET('Smelter Reference List'!$G$4,$S2096-4,0))</f>
        <v/>
      </c>
      <c r="I2096" s="248" t="str">
        <f ca="1">IF(ISERROR($S2096),"",OFFSET('Smelter Reference List'!$H$4,$S2096-4,0))</f>
        <v/>
      </c>
      <c r="J2096" s="248" t="str">
        <f ca="1">IF(ISERROR($S2096),"",OFFSET('Smelter Reference List'!$I$4,$S2096-4,0))</f>
        <v/>
      </c>
      <c r="K2096" s="245"/>
      <c r="L2096" s="245"/>
      <c r="M2096" s="245"/>
      <c r="N2096" s="245"/>
      <c r="O2096" s="245"/>
      <c r="P2096" s="245"/>
      <c r="Q2096" s="246"/>
      <c r="R2096" s="233"/>
      <c r="S2096" s="234" t="e">
        <f>IF(C2096="",NA(),MATCH($B2096&amp;$C2096,'Smelter Reference List'!$J:$J,0))</f>
        <v>#N/A</v>
      </c>
      <c r="T2096" s="235"/>
      <c r="U2096" s="235">
        <f t="shared" ca="1" si="66"/>
        <v>0</v>
      </c>
      <c r="V2096" s="235"/>
      <c r="W2096" s="235"/>
      <c r="Y2096" s="228" t="str">
        <f t="shared" si="67"/>
        <v/>
      </c>
    </row>
    <row r="2097" spans="1:25" s="228" customFormat="1" ht="20.25">
      <c r="A2097" s="257"/>
      <c r="B2097" s="232" t="str">
        <f>IF(LEN(A2097)=0,"",INDEX('Smelter Reference List'!$A:$A,MATCH($A2097,'Smelter Reference List'!$E:$E,0)))</f>
        <v/>
      </c>
      <c r="C2097" s="297" t="str">
        <f>IF(LEN(A2097)=0,"",INDEX('Smelter Reference List'!$C:$C,MATCH($A2097,'Smelter Reference List'!$E:$E,0)))</f>
        <v/>
      </c>
      <c r="D2097" s="161" t="str">
        <f ca="1">IF(ISERROR($S2097),"",OFFSET('Smelter Reference List'!$C$4,$S2097-4,0)&amp;"")</f>
        <v/>
      </c>
      <c r="E2097" s="161" t="str">
        <f ca="1">IF(ISERROR($S2097),"",OFFSET('Smelter Reference List'!$D$4,$S2097-4,0)&amp;"")</f>
        <v/>
      </c>
      <c r="F2097" s="161" t="str">
        <f ca="1">IF(ISERROR($S2097),"",OFFSET('Smelter Reference List'!$E$4,$S2097-4,0))</f>
        <v/>
      </c>
      <c r="G2097" s="161" t="str">
        <f ca="1">IF(C2097=$U$4,"Enter smelter details", IF(ISERROR($S2097),"",OFFSET('Smelter Reference List'!$F$4,$S2097-4,0)))</f>
        <v/>
      </c>
      <c r="H2097" s="247" t="str">
        <f ca="1">IF(ISERROR($S2097),"",OFFSET('Smelter Reference List'!$G$4,$S2097-4,0))</f>
        <v/>
      </c>
      <c r="I2097" s="248" t="str">
        <f ca="1">IF(ISERROR($S2097),"",OFFSET('Smelter Reference List'!$H$4,$S2097-4,0))</f>
        <v/>
      </c>
      <c r="J2097" s="248" t="str">
        <f ca="1">IF(ISERROR($S2097),"",OFFSET('Smelter Reference List'!$I$4,$S2097-4,0))</f>
        <v/>
      </c>
      <c r="K2097" s="245"/>
      <c r="L2097" s="245"/>
      <c r="M2097" s="245"/>
      <c r="N2097" s="245"/>
      <c r="O2097" s="245"/>
      <c r="P2097" s="245"/>
      <c r="Q2097" s="246"/>
      <c r="R2097" s="233"/>
      <c r="S2097" s="234" t="e">
        <f>IF(C2097="",NA(),MATCH($B2097&amp;$C2097,'Smelter Reference List'!$J:$J,0))</f>
        <v>#N/A</v>
      </c>
      <c r="T2097" s="235"/>
      <c r="U2097" s="235">
        <f t="shared" ca="1" si="66"/>
        <v>0</v>
      </c>
      <c r="V2097" s="235"/>
      <c r="W2097" s="235"/>
      <c r="Y2097" s="228" t="str">
        <f t="shared" si="67"/>
        <v/>
      </c>
    </row>
    <row r="2098" spans="1:25" s="228" customFormat="1" ht="20.25">
      <c r="A2098" s="257"/>
      <c r="B2098" s="232" t="str">
        <f>IF(LEN(A2098)=0,"",INDEX('Smelter Reference List'!$A:$A,MATCH($A2098,'Smelter Reference List'!$E:$E,0)))</f>
        <v/>
      </c>
      <c r="C2098" s="297" t="str">
        <f>IF(LEN(A2098)=0,"",INDEX('Smelter Reference List'!$C:$C,MATCH($A2098,'Smelter Reference List'!$E:$E,0)))</f>
        <v/>
      </c>
      <c r="D2098" s="161" t="str">
        <f ca="1">IF(ISERROR($S2098),"",OFFSET('Smelter Reference List'!$C$4,$S2098-4,0)&amp;"")</f>
        <v/>
      </c>
      <c r="E2098" s="161" t="str">
        <f ca="1">IF(ISERROR($S2098),"",OFFSET('Smelter Reference List'!$D$4,$S2098-4,0)&amp;"")</f>
        <v/>
      </c>
      <c r="F2098" s="161" t="str">
        <f ca="1">IF(ISERROR($S2098),"",OFFSET('Smelter Reference List'!$E$4,$S2098-4,0))</f>
        <v/>
      </c>
      <c r="G2098" s="161" t="str">
        <f ca="1">IF(C2098=$U$4,"Enter smelter details", IF(ISERROR($S2098),"",OFFSET('Smelter Reference List'!$F$4,$S2098-4,0)))</f>
        <v/>
      </c>
      <c r="H2098" s="247" t="str">
        <f ca="1">IF(ISERROR($S2098),"",OFFSET('Smelter Reference List'!$G$4,$S2098-4,0))</f>
        <v/>
      </c>
      <c r="I2098" s="248" t="str">
        <f ca="1">IF(ISERROR($S2098),"",OFFSET('Smelter Reference List'!$H$4,$S2098-4,0))</f>
        <v/>
      </c>
      <c r="J2098" s="248" t="str">
        <f ca="1">IF(ISERROR($S2098),"",OFFSET('Smelter Reference List'!$I$4,$S2098-4,0))</f>
        <v/>
      </c>
      <c r="K2098" s="245"/>
      <c r="L2098" s="245"/>
      <c r="M2098" s="245"/>
      <c r="N2098" s="245"/>
      <c r="O2098" s="245"/>
      <c r="P2098" s="245"/>
      <c r="Q2098" s="246"/>
      <c r="R2098" s="233"/>
      <c r="S2098" s="234" t="e">
        <f>IF(C2098="",NA(),MATCH($B2098&amp;$C2098,'Smelter Reference List'!$J:$J,0))</f>
        <v>#N/A</v>
      </c>
      <c r="T2098" s="235"/>
      <c r="U2098" s="235">
        <f t="shared" ca="1" si="66"/>
        <v>0</v>
      </c>
      <c r="V2098" s="235"/>
      <c r="W2098" s="235"/>
      <c r="Y2098" s="228" t="str">
        <f t="shared" si="67"/>
        <v/>
      </c>
    </row>
    <row r="2099" spans="1:25" s="228" customFormat="1" ht="20.25">
      <c r="A2099" s="257"/>
      <c r="B2099" s="232" t="str">
        <f>IF(LEN(A2099)=0,"",INDEX('Smelter Reference List'!$A:$A,MATCH($A2099,'Smelter Reference List'!$E:$E,0)))</f>
        <v/>
      </c>
      <c r="C2099" s="297" t="str">
        <f>IF(LEN(A2099)=0,"",INDEX('Smelter Reference List'!$C:$C,MATCH($A2099,'Smelter Reference List'!$E:$E,0)))</f>
        <v/>
      </c>
      <c r="D2099" s="161" t="str">
        <f ca="1">IF(ISERROR($S2099),"",OFFSET('Smelter Reference List'!$C$4,$S2099-4,0)&amp;"")</f>
        <v/>
      </c>
      <c r="E2099" s="161" t="str">
        <f ca="1">IF(ISERROR($S2099),"",OFFSET('Smelter Reference List'!$D$4,$S2099-4,0)&amp;"")</f>
        <v/>
      </c>
      <c r="F2099" s="161" t="str">
        <f ca="1">IF(ISERROR($S2099),"",OFFSET('Smelter Reference List'!$E$4,$S2099-4,0))</f>
        <v/>
      </c>
      <c r="G2099" s="161" t="str">
        <f ca="1">IF(C2099=$U$4,"Enter smelter details", IF(ISERROR($S2099),"",OFFSET('Smelter Reference List'!$F$4,$S2099-4,0)))</f>
        <v/>
      </c>
      <c r="H2099" s="247" t="str">
        <f ca="1">IF(ISERROR($S2099),"",OFFSET('Smelter Reference List'!$G$4,$S2099-4,0))</f>
        <v/>
      </c>
      <c r="I2099" s="248" t="str">
        <f ca="1">IF(ISERROR($S2099),"",OFFSET('Smelter Reference List'!$H$4,$S2099-4,0))</f>
        <v/>
      </c>
      <c r="J2099" s="248" t="str">
        <f ca="1">IF(ISERROR($S2099),"",OFFSET('Smelter Reference List'!$I$4,$S2099-4,0))</f>
        <v/>
      </c>
      <c r="K2099" s="245"/>
      <c r="L2099" s="245"/>
      <c r="M2099" s="245"/>
      <c r="N2099" s="245"/>
      <c r="O2099" s="245"/>
      <c r="P2099" s="245"/>
      <c r="Q2099" s="246"/>
      <c r="R2099" s="233"/>
      <c r="S2099" s="234" t="e">
        <f>IF(C2099="",NA(),MATCH($B2099&amp;$C2099,'Smelter Reference List'!$J:$J,0))</f>
        <v>#N/A</v>
      </c>
      <c r="T2099" s="235"/>
      <c r="U2099" s="235">
        <f t="shared" ca="1" si="66"/>
        <v>0</v>
      </c>
      <c r="V2099" s="235"/>
      <c r="W2099" s="235"/>
      <c r="Y2099" s="228" t="str">
        <f t="shared" si="67"/>
        <v/>
      </c>
    </row>
    <row r="2100" spans="1:25" s="228" customFormat="1" ht="20.25">
      <c r="A2100" s="257"/>
      <c r="B2100" s="232" t="str">
        <f>IF(LEN(A2100)=0,"",INDEX('Smelter Reference List'!$A:$A,MATCH($A2100,'Smelter Reference List'!$E:$E,0)))</f>
        <v/>
      </c>
      <c r="C2100" s="297" t="str">
        <f>IF(LEN(A2100)=0,"",INDEX('Smelter Reference List'!$C:$C,MATCH($A2100,'Smelter Reference List'!$E:$E,0)))</f>
        <v/>
      </c>
      <c r="D2100" s="161" t="str">
        <f ca="1">IF(ISERROR($S2100),"",OFFSET('Smelter Reference List'!$C$4,$S2100-4,0)&amp;"")</f>
        <v/>
      </c>
      <c r="E2100" s="161" t="str">
        <f ca="1">IF(ISERROR($S2100),"",OFFSET('Smelter Reference List'!$D$4,$S2100-4,0)&amp;"")</f>
        <v/>
      </c>
      <c r="F2100" s="161" t="str">
        <f ca="1">IF(ISERROR($S2100),"",OFFSET('Smelter Reference List'!$E$4,$S2100-4,0))</f>
        <v/>
      </c>
      <c r="G2100" s="161" t="str">
        <f ca="1">IF(C2100=$U$4,"Enter smelter details", IF(ISERROR($S2100),"",OFFSET('Smelter Reference List'!$F$4,$S2100-4,0)))</f>
        <v/>
      </c>
      <c r="H2100" s="247" t="str">
        <f ca="1">IF(ISERROR($S2100),"",OFFSET('Smelter Reference List'!$G$4,$S2100-4,0))</f>
        <v/>
      </c>
      <c r="I2100" s="248" t="str">
        <f ca="1">IF(ISERROR($S2100),"",OFFSET('Smelter Reference List'!$H$4,$S2100-4,0))</f>
        <v/>
      </c>
      <c r="J2100" s="248" t="str">
        <f ca="1">IF(ISERROR($S2100),"",OFFSET('Smelter Reference List'!$I$4,$S2100-4,0))</f>
        <v/>
      </c>
      <c r="K2100" s="245"/>
      <c r="L2100" s="245"/>
      <c r="M2100" s="245"/>
      <c r="N2100" s="245"/>
      <c r="O2100" s="245"/>
      <c r="P2100" s="245"/>
      <c r="Q2100" s="246"/>
      <c r="R2100" s="233"/>
      <c r="S2100" s="234" t="e">
        <f>IF(C2100="",NA(),MATCH($B2100&amp;$C2100,'Smelter Reference List'!$J:$J,0))</f>
        <v>#N/A</v>
      </c>
      <c r="T2100" s="235"/>
      <c r="U2100" s="235">
        <f t="shared" ca="1" si="66"/>
        <v>0</v>
      </c>
      <c r="V2100" s="235"/>
      <c r="W2100" s="235"/>
      <c r="Y2100" s="228" t="str">
        <f t="shared" si="67"/>
        <v/>
      </c>
    </row>
    <row r="2101" spans="1:25" s="228" customFormat="1" ht="20.25">
      <c r="A2101" s="257"/>
      <c r="B2101" s="232" t="str">
        <f>IF(LEN(A2101)=0,"",INDEX('Smelter Reference List'!$A:$A,MATCH($A2101,'Smelter Reference List'!$E:$E,0)))</f>
        <v/>
      </c>
      <c r="C2101" s="297" t="str">
        <f>IF(LEN(A2101)=0,"",INDEX('Smelter Reference List'!$C:$C,MATCH($A2101,'Smelter Reference List'!$E:$E,0)))</f>
        <v/>
      </c>
      <c r="D2101" s="161" t="str">
        <f ca="1">IF(ISERROR($S2101),"",OFFSET('Smelter Reference List'!$C$4,$S2101-4,0)&amp;"")</f>
        <v/>
      </c>
      <c r="E2101" s="161" t="str">
        <f ca="1">IF(ISERROR($S2101),"",OFFSET('Smelter Reference List'!$D$4,$S2101-4,0)&amp;"")</f>
        <v/>
      </c>
      <c r="F2101" s="161" t="str">
        <f ca="1">IF(ISERROR($S2101),"",OFFSET('Smelter Reference List'!$E$4,$S2101-4,0))</f>
        <v/>
      </c>
      <c r="G2101" s="161" t="str">
        <f ca="1">IF(C2101=$U$4,"Enter smelter details", IF(ISERROR($S2101),"",OFFSET('Smelter Reference List'!$F$4,$S2101-4,0)))</f>
        <v/>
      </c>
      <c r="H2101" s="247" t="str">
        <f ca="1">IF(ISERROR($S2101),"",OFFSET('Smelter Reference List'!$G$4,$S2101-4,0))</f>
        <v/>
      </c>
      <c r="I2101" s="248" t="str">
        <f ca="1">IF(ISERROR($S2101),"",OFFSET('Smelter Reference List'!$H$4,$S2101-4,0))</f>
        <v/>
      </c>
      <c r="J2101" s="248" t="str">
        <f ca="1">IF(ISERROR($S2101),"",OFFSET('Smelter Reference List'!$I$4,$S2101-4,0))</f>
        <v/>
      </c>
      <c r="K2101" s="245"/>
      <c r="L2101" s="245"/>
      <c r="M2101" s="245"/>
      <c r="N2101" s="245"/>
      <c r="O2101" s="245"/>
      <c r="P2101" s="245"/>
      <c r="Q2101" s="246"/>
      <c r="R2101" s="233"/>
      <c r="S2101" s="234" t="e">
        <f>IF(C2101="",NA(),MATCH($B2101&amp;$C2101,'Smelter Reference List'!$J:$J,0))</f>
        <v>#N/A</v>
      </c>
      <c r="T2101" s="235"/>
      <c r="U2101" s="235">
        <f t="shared" ca="1" si="66"/>
        <v>0</v>
      </c>
      <c r="V2101" s="235"/>
      <c r="W2101" s="235"/>
      <c r="Y2101" s="228" t="str">
        <f t="shared" si="67"/>
        <v/>
      </c>
    </row>
    <row r="2102" spans="1:25" s="228" customFormat="1" ht="20.25">
      <c r="A2102" s="257"/>
      <c r="B2102" s="232" t="str">
        <f>IF(LEN(A2102)=0,"",INDEX('Smelter Reference List'!$A:$A,MATCH($A2102,'Smelter Reference List'!$E:$E,0)))</f>
        <v/>
      </c>
      <c r="C2102" s="297" t="str">
        <f>IF(LEN(A2102)=0,"",INDEX('Smelter Reference List'!$C:$C,MATCH($A2102,'Smelter Reference List'!$E:$E,0)))</f>
        <v/>
      </c>
      <c r="D2102" s="161" t="str">
        <f ca="1">IF(ISERROR($S2102),"",OFFSET('Smelter Reference List'!$C$4,$S2102-4,0)&amp;"")</f>
        <v/>
      </c>
      <c r="E2102" s="161" t="str">
        <f ca="1">IF(ISERROR($S2102),"",OFFSET('Smelter Reference List'!$D$4,$S2102-4,0)&amp;"")</f>
        <v/>
      </c>
      <c r="F2102" s="161" t="str">
        <f ca="1">IF(ISERROR($S2102),"",OFFSET('Smelter Reference List'!$E$4,$S2102-4,0))</f>
        <v/>
      </c>
      <c r="G2102" s="161" t="str">
        <f ca="1">IF(C2102=$U$4,"Enter smelter details", IF(ISERROR($S2102),"",OFFSET('Smelter Reference List'!$F$4,$S2102-4,0)))</f>
        <v/>
      </c>
      <c r="H2102" s="247" t="str">
        <f ca="1">IF(ISERROR($S2102),"",OFFSET('Smelter Reference List'!$G$4,$S2102-4,0))</f>
        <v/>
      </c>
      <c r="I2102" s="248" t="str">
        <f ca="1">IF(ISERROR($S2102),"",OFFSET('Smelter Reference List'!$H$4,$S2102-4,0))</f>
        <v/>
      </c>
      <c r="J2102" s="248" t="str">
        <f ca="1">IF(ISERROR($S2102),"",OFFSET('Smelter Reference List'!$I$4,$S2102-4,0))</f>
        <v/>
      </c>
      <c r="K2102" s="245"/>
      <c r="L2102" s="245"/>
      <c r="M2102" s="245"/>
      <c r="N2102" s="245"/>
      <c r="O2102" s="245"/>
      <c r="P2102" s="245"/>
      <c r="Q2102" s="246"/>
      <c r="R2102" s="233"/>
      <c r="S2102" s="234" t="e">
        <f>IF(C2102="",NA(),MATCH($B2102&amp;$C2102,'Smelter Reference List'!$J:$J,0))</f>
        <v>#N/A</v>
      </c>
      <c r="T2102" s="235"/>
      <c r="U2102" s="235">
        <f t="shared" ca="1" si="66"/>
        <v>0</v>
      </c>
      <c r="V2102" s="235"/>
      <c r="W2102" s="235"/>
      <c r="Y2102" s="228" t="str">
        <f t="shared" si="67"/>
        <v/>
      </c>
    </row>
    <row r="2103" spans="1:25" s="228" customFormat="1" ht="20.25">
      <c r="A2103" s="257"/>
      <c r="B2103" s="232" t="str">
        <f>IF(LEN(A2103)=0,"",INDEX('Smelter Reference List'!$A:$A,MATCH($A2103,'Smelter Reference List'!$E:$E,0)))</f>
        <v/>
      </c>
      <c r="C2103" s="297" t="str">
        <f>IF(LEN(A2103)=0,"",INDEX('Smelter Reference List'!$C:$C,MATCH($A2103,'Smelter Reference List'!$E:$E,0)))</f>
        <v/>
      </c>
      <c r="D2103" s="161" t="str">
        <f ca="1">IF(ISERROR($S2103),"",OFFSET('Smelter Reference List'!$C$4,$S2103-4,0)&amp;"")</f>
        <v/>
      </c>
      <c r="E2103" s="161" t="str">
        <f ca="1">IF(ISERROR($S2103),"",OFFSET('Smelter Reference List'!$D$4,$S2103-4,0)&amp;"")</f>
        <v/>
      </c>
      <c r="F2103" s="161" t="str">
        <f ca="1">IF(ISERROR($S2103),"",OFFSET('Smelter Reference List'!$E$4,$S2103-4,0))</f>
        <v/>
      </c>
      <c r="G2103" s="161" t="str">
        <f ca="1">IF(C2103=$U$4,"Enter smelter details", IF(ISERROR($S2103),"",OFFSET('Smelter Reference List'!$F$4,$S2103-4,0)))</f>
        <v/>
      </c>
      <c r="H2103" s="247" t="str">
        <f ca="1">IF(ISERROR($S2103),"",OFFSET('Smelter Reference List'!$G$4,$S2103-4,0))</f>
        <v/>
      </c>
      <c r="I2103" s="248" t="str">
        <f ca="1">IF(ISERROR($S2103),"",OFFSET('Smelter Reference List'!$H$4,$S2103-4,0))</f>
        <v/>
      </c>
      <c r="J2103" s="248" t="str">
        <f ca="1">IF(ISERROR($S2103),"",OFFSET('Smelter Reference List'!$I$4,$S2103-4,0))</f>
        <v/>
      </c>
      <c r="K2103" s="245"/>
      <c r="L2103" s="245"/>
      <c r="M2103" s="245"/>
      <c r="N2103" s="245"/>
      <c r="O2103" s="245"/>
      <c r="P2103" s="245"/>
      <c r="Q2103" s="246"/>
      <c r="R2103" s="233"/>
      <c r="S2103" s="234" t="e">
        <f>IF(C2103="",NA(),MATCH($B2103&amp;$C2103,'Smelter Reference List'!$J:$J,0))</f>
        <v>#N/A</v>
      </c>
      <c r="T2103" s="235"/>
      <c r="U2103" s="235">
        <f t="shared" ca="1" si="66"/>
        <v>0</v>
      </c>
      <c r="V2103" s="235"/>
      <c r="W2103" s="235"/>
      <c r="Y2103" s="228" t="str">
        <f t="shared" si="67"/>
        <v/>
      </c>
    </row>
    <row r="2104" spans="1:25" s="228" customFormat="1" ht="20.25">
      <c r="A2104" s="257"/>
      <c r="B2104" s="232" t="str">
        <f>IF(LEN(A2104)=0,"",INDEX('Smelter Reference List'!$A:$A,MATCH($A2104,'Smelter Reference List'!$E:$E,0)))</f>
        <v/>
      </c>
      <c r="C2104" s="297" t="str">
        <f>IF(LEN(A2104)=0,"",INDEX('Smelter Reference List'!$C:$C,MATCH($A2104,'Smelter Reference List'!$E:$E,0)))</f>
        <v/>
      </c>
      <c r="D2104" s="161" t="str">
        <f ca="1">IF(ISERROR($S2104),"",OFFSET('Smelter Reference List'!$C$4,$S2104-4,0)&amp;"")</f>
        <v/>
      </c>
      <c r="E2104" s="161" t="str">
        <f ca="1">IF(ISERROR($S2104),"",OFFSET('Smelter Reference List'!$D$4,$S2104-4,0)&amp;"")</f>
        <v/>
      </c>
      <c r="F2104" s="161" t="str">
        <f ca="1">IF(ISERROR($S2104),"",OFFSET('Smelter Reference List'!$E$4,$S2104-4,0))</f>
        <v/>
      </c>
      <c r="G2104" s="161" t="str">
        <f ca="1">IF(C2104=$U$4,"Enter smelter details", IF(ISERROR($S2104),"",OFFSET('Smelter Reference List'!$F$4,$S2104-4,0)))</f>
        <v/>
      </c>
      <c r="H2104" s="247" t="str">
        <f ca="1">IF(ISERROR($S2104),"",OFFSET('Smelter Reference List'!$G$4,$S2104-4,0))</f>
        <v/>
      </c>
      <c r="I2104" s="248" t="str">
        <f ca="1">IF(ISERROR($S2104),"",OFFSET('Smelter Reference List'!$H$4,$S2104-4,0))</f>
        <v/>
      </c>
      <c r="J2104" s="248" t="str">
        <f ca="1">IF(ISERROR($S2104),"",OFFSET('Smelter Reference List'!$I$4,$S2104-4,0))</f>
        <v/>
      </c>
      <c r="K2104" s="245"/>
      <c r="L2104" s="245"/>
      <c r="M2104" s="245"/>
      <c r="N2104" s="245"/>
      <c r="O2104" s="245"/>
      <c r="P2104" s="245"/>
      <c r="Q2104" s="246"/>
      <c r="R2104" s="233"/>
      <c r="S2104" s="234" t="e">
        <f>IF(C2104="",NA(),MATCH($B2104&amp;$C2104,'Smelter Reference List'!$J:$J,0))</f>
        <v>#N/A</v>
      </c>
      <c r="T2104" s="235"/>
      <c r="U2104" s="235">
        <f t="shared" ca="1" si="66"/>
        <v>0</v>
      </c>
      <c r="V2104" s="235"/>
      <c r="W2104" s="235"/>
      <c r="Y2104" s="228" t="str">
        <f t="shared" si="67"/>
        <v/>
      </c>
    </row>
    <row r="2105" spans="1:25" s="228" customFormat="1" ht="20.25">
      <c r="A2105" s="257"/>
      <c r="B2105" s="232" t="str">
        <f>IF(LEN(A2105)=0,"",INDEX('Smelter Reference List'!$A:$A,MATCH($A2105,'Smelter Reference List'!$E:$E,0)))</f>
        <v/>
      </c>
      <c r="C2105" s="297" t="str">
        <f>IF(LEN(A2105)=0,"",INDEX('Smelter Reference List'!$C:$C,MATCH($A2105,'Smelter Reference List'!$E:$E,0)))</f>
        <v/>
      </c>
      <c r="D2105" s="161" t="str">
        <f ca="1">IF(ISERROR($S2105),"",OFFSET('Smelter Reference List'!$C$4,$S2105-4,0)&amp;"")</f>
        <v/>
      </c>
      <c r="E2105" s="161" t="str">
        <f ca="1">IF(ISERROR($S2105),"",OFFSET('Smelter Reference List'!$D$4,$S2105-4,0)&amp;"")</f>
        <v/>
      </c>
      <c r="F2105" s="161" t="str">
        <f ca="1">IF(ISERROR($S2105),"",OFFSET('Smelter Reference List'!$E$4,$S2105-4,0))</f>
        <v/>
      </c>
      <c r="G2105" s="161" t="str">
        <f ca="1">IF(C2105=$U$4,"Enter smelter details", IF(ISERROR($S2105),"",OFFSET('Smelter Reference List'!$F$4,$S2105-4,0)))</f>
        <v/>
      </c>
      <c r="H2105" s="247" t="str">
        <f ca="1">IF(ISERROR($S2105),"",OFFSET('Smelter Reference List'!$G$4,$S2105-4,0))</f>
        <v/>
      </c>
      <c r="I2105" s="248" t="str">
        <f ca="1">IF(ISERROR($S2105),"",OFFSET('Smelter Reference List'!$H$4,$S2105-4,0))</f>
        <v/>
      </c>
      <c r="J2105" s="248" t="str">
        <f ca="1">IF(ISERROR($S2105),"",OFFSET('Smelter Reference List'!$I$4,$S2105-4,0))</f>
        <v/>
      </c>
      <c r="K2105" s="245"/>
      <c r="L2105" s="245"/>
      <c r="M2105" s="245"/>
      <c r="N2105" s="245"/>
      <c r="O2105" s="245"/>
      <c r="P2105" s="245"/>
      <c r="Q2105" s="246"/>
      <c r="R2105" s="233"/>
      <c r="S2105" s="234" t="e">
        <f>IF(C2105="",NA(),MATCH($B2105&amp;$C2105,'Smelter Reference List'!$J:$J,0))</f>
        <v>#N/A</v>
      </c>
      <c r="T2105" s="235"/>
      <c r="U2105" s="235">
        <f t="shared" ca="1" si="66"/>
        <v>0</v>
      </c>
      <c r="V2105" s="235"/>
      <c r="W2105" s="235"/>
      <c r="Y2105" s="228" t="str">
        <f t="shared" si="67"/>
        <v/>
      </c>
    </row>
    <row r="2106" spans="1:25" s="228" customFormat="1" ht="20.25">
      <c r="A2106" s="257"/>
      <c r="B2106" s="232" t="str">
        <f>IF(LEN(A2106)=0,"",INDEX('Smelter Reference List'!$A:$A,MATCH($A2106,'Smelter Reference List'!$E:$E,0)))</f>
        <v/>
      </c>
      <c r="C2106" s="297" t="str">
        <f>IF(LEN(A2106)=0,"",INDEX('Smelter Reference List'!$C:$C,MATCH($A2106,'Smelter Reference List'!$E:$E,0)))</f>
        <v/>
      </c>
      <c r="D2106" s="161" t="str">
        <f ca="1">IF(ISERROR($S2106),"",OFFSET('Smelter Reference List'!$C$4,$S2106-4,0)&amp;"")</f>
        <v/>
      </c>
      <c r="E2106" s="161" t="str">
        <f ca="1">IF(ISERROR($S2106),"",OFFSET('Smelter Reference List'!$D$4,$S2106-4,0)&amp;"")</f>
        <v/>
      </c>
      <c r="F2106" s="161" t="str">
        <f ca="1">IF(ISERROR($S2106),"",OFFSET('Smelter Reference List'!$E$4,$S2106-4,0))</f>
        <v/>
      </c>
      <c r="G2106" s="161" t="str">
        <f ca="1">IF(C2106=$U$4,"Enter smelter details", IF(ISERROR($S2106),"",OFFSET('Smelter Reference List'!$F$4,$S2106-4,0)))</f>
        <v/>
      </c>
      <c r="H2106" s="247" t="str">
        <f ca="1">IF(ISERROR($S2106),"",OFFSET('Smelter Reference List'!$G$4,$S2106-4,0))</f>
        <v/>
      </c>
      <c r="I2106" s="248" t="str">
        <f ca="1">IF(ISERROR($S2106),"",OFFSET('Smelter Reference List'!$H$4,$S2106-4,0))</f>
        <v/>
      </c>
      <c r="J2106" s="248" t="str">
        <f ca="1">IF(ISERROR($S2106),"",OFFSET('Smelter Reference List'!$I$4,$S2106-4,0))</f>
        <v/>
      </c>
      <c r="K2106" s="245"/>
      <c r="L2106" s="245"/>
      <c r="M2106" s="245"/>
      <c r="N2106" s="245"/>
      <c r="O2106" s="245"/>
      <c r="P2106" s="245"/>
      <c r="Q2106" s="246"/>
      <c r="R2106" s="233"/>
      <c r="S2106" s="234" t="e">
        <f>IF(C2106="",NA(),MATCH($B2106&amp;$C2106,'Smelter Reference List'!$J:$J,0))</f>
        <v>#N/A</v>
      </c>
      <c r="T2106" s="235"/>
      <c r="U2106" s="235">
        <f t="shared" ca="1" si="66"/>
        <v>0</v>
      </c>
      <c r="V2106" s="235"/>
      <c r="W2106" s="235"/>
      <c r="Y2106" s="228" t="str">
        <f t="shared" si="67"/>
        <v/>
      </c>
    </row>
    <row r="2107" spans="1:25" s="228" customFormat="1" ht="20.25">
      <c r="A2107" s="257"/>
      <c r="B2107" s="232" t="str">
        <f>IF(LEN(A2107)=0,"",INDEX('Smelter Reference List'!$A:$A,MATCH($A2107,'Smelter Reference List'!$E:$E,0)))</f>
        <v/>
      </c>
      <c r="C2107" s="297" t="str">
        <f>IF(LEN(A2107)=0,"",INDEX('Smelter Reference List'!$C:$C,MATCH($A2107,'Smelter Reference List'!$E:$E,0)))</f>
        <v/>
      </c>
      <c r="D2107" s="161" t="str">
        <f ca="1">IF(ISERROR($S2107),"",OFFSET('Smelter Reference List'!$C$4,$S2107-4,0)&amp;"")</f>
        <v/>
      </c>
      <c r="E2107" s="161" t="str">
        <f ca="1">IF(ISERROR($S2107),"",OFFSET('Smelter Reference List'!$D$4,$S2107-4,0)&amp;"")</f>
        <v/>
      </c>
      <c r="F2107" s="161" t="str">
        <f ca="1">IF(ISERROR($S2107),"",OFFSET('Smelter Reference List'!$E$4,$S2107-4,0))</f>
        <v/>
      </c>
      <c r="G2107" s="161" t="str">
        <f ca="1">IF(C2107=$U$4,"Enter smelter details", IF(ISERROR($S2107),"",OFFSET('Smelter Reference List'!$F$4,$S2107-4,0)))</f>
        <v/>
      </c>
      <c r="H2107" s="247" t="str">
        <f ca="1">IF(ISERROR($S2107),"",OFFSET('Smelter Reference List'!$G$4,$S2107-4,0))</f>
        <v/>
      </c>
      <c r="I2107" s="248" t="str">
        <f ca="1">IF(ISERROR($S2107),"",OFFSET('Smelter Reference List'!$H$4,$S2107-4,0))</f>
        <v/>
      </c>
      <c r="J2107" s="248" t="str">
        <f ca="1">IF(ISERROR($S2107),"",OFFSET('Smelter Reference List'!$I$4,$S2107-4,0))</f>
        <v/>
      </c>
      <c r="K2107" s="245"/>
      <c r="L2107" s="245"/>
      <c r="M2107" s="245"/>
      <c r="N2107" s="245"/>
      <c r="O2107" s="245"/>
      <c r="P2107" s="245"/>
      <c r="Q2107" s="246"/>
      <c r="R2107" s="233"/>
      <c r="S2107" s="234" t="e">
        <f>IF(C2107="",NA(),MATCH($B2107&amp;$C2107,'Smelter Reference List'!$J:$J,0))</f>
        <v>#N/A</v>
      </c>
      <c r="T2107" s="235"/>
      <c r="U2107" s="235">
        <f t="shared" ca="1" si="66"/>
        <v>0</v>
      </c>
      <c r="V2107" s="235"/>
      <c r="W2107" s="235"/>
      <c r="Y2107" s="228" t="str">
        <f t="shared" si="67"/>
        <v/>
      </c>
    </row>
    <row r="2108" spans="1:25" s="228" customFormat="1" ht="20.25">
      <c r="A2108" s="257"/>
      <c r="B2108" s="232" t="str">
        <f>IF(LEN(A2108)=0,"",INDEX('Smelter Reference List'!$A:$A,MATCH($A2108,'Smelter Reference List'!$E:$E,0)))</f>
        <v/>
      </c>
      <c r="C2108" s="297" t="str">
        <f>IF(LEN(A2108)=0,"",INDEX('Smelter Reference List'!$C:$C,MATCH($A2108,'Smelter Reference List'!$E:$E,0)))</f>
        <v/>
      </c>
      <c r="D2108" s="161" t="str">
        <f ca="1">IF(ISERROR($S2108),"",OFFSET('Smelter Reference List'!$C$4,$S2108-4,0)&amp;"")</f>
        <v/>
      </c>
      <c r="E2108" s="161" t="str">
        <f ca="1">IF(ISERROR($S2108),"",OFFSET('Smelter Reference List'!$D$4,$S2108-4,0)&amp;"")</f>
        <v/>
      </c>
      <c r="F2108" s="161" t="str">
        <f ca="1">IF(ISERROR($S2108),"",OFFSET('Smelter Reference List'!$E$4,$S2108-4,0))</f>
        <v/>
      </c>
      <c r="G2108" s="161" t="str">
        <f ca="1">IF(C2108=$U$4,"Enter smelter details", IF(ISERROR($S2108),"",OFFSET('Smelter Reference List'!$F$4,$S2108-4,0)))</f>
        <v/>
      </c>
      <c r="H2108" s="247" t="str">
        <f ca="1">IF(ISERROR($S2108),"",OFFSET('Smelter Reference List'!$G$4,$S2108-4,0))</f>
        <v/>
      </c>
      <c r="I2108" s="248" t="str">
        <f ca="1">IF(ISERROR($S2108),"",OFFSET('Smelter Reference List'!$H$4,$S2108-4,0))</f>
        <v/>
      </c>
      <c r="J2108" s="248" t="str">
        <f ca="1">IF(ISERROR($S2108),"",OFFSET('Smelter Reference List'!$I$4,$S2108-4,0))</f>
        <v/>
      </c>
      <c r="K2108" s="245"/>
      <c r="L2108" s="245"/>
      <c r="M2108" s="245"/>
      <c r="N2108" s="245"/>
      <c r="O2108" s="245"/>
      <c r="P2108" s="245"/>
      <c r="Q2108" s="246"/>
      <c r="R2108" s="233"/>
      <c r="S2108" s="234" t="e">
        <f>IF(C2108="",NA(),MATCH($B2108&amp;$C2108,'Smelter Reference List'!$J:$J,0))</f>
        <v>#N/A</v>
      </c>
      <c r="T2108" s="235"/>
      <c r="U2108" s="235">
        <f t="shared" ca="1" si="66"/>
        <v>0</v>
      </c>
      <c r="V2108" s="235"/>
      <c r="W2108" s="235"/>
      <c r="Y2108" s="228" t="str">
        <f t="shared" si="67"/>
        <v/>
      </c>
    </row>
    <row r="2109" spans="1:25" s="228" customFormat="1" ht="20.25">
      <c r="A2109" s="257"/>
      <c r="B2109" s="232" t="str">
        <f>IF(LEN(A2109)=0,"",INDEX('Smelter Reference List'!$A:$A,MATCH($A2109,'Smelter Reference List'!$E:$E,0)))</f>
        <v/>
      </c>
      <c r="C2109" s="297" t="str">
        <f>IF(LEN(A2109)=0,"",INDEX('Smelter Reference List'!$C:$C,MATCH($A2109,'Smelter Reference List'!$E:$E,0)))</f>
        <v/>
      </c>
      <c r="D2109" s="161" t="str">
        <f ca="1">IF(ISERROR($S2109),"",OFFSET('Smelter Reference List'!$C$4,$S2109-4,0)&amp;"")</f>
        <v/>
      </c>
      <c r="E2109" s="161" t="str">
        <f ca="1">IF(ISERROR($S2109),"",OFFSET('Smelter Reference List'!$D$4,$S2109-4,0)&amp;"")</f>
        <v/>
      </c>
      <c r="F2109" s="161" t="str">
        <f ca="1">IF(ISERROR($S2109),"",OFFSET('Smelter Reference List'!$E$4,$S2109-4,0))</f>
        <v/>
      </c>
      <c r="G2109" s="161" t="str">
        <f ca="1">IF(C2109=$U$4,"Enter smelter details", IF(ISERROR($S2109),"",OFFSET('Smelter Reference List'!$F$4,$S2109-4,0)))</f>
        <v/>
      </c>
      <c r="H2109" s="247" t="str">
        <f ca="1">IF(ISERROR($S2109),"",OFFSET('Smelter Reference List'!$G$4,$S2109-4,0))</f>
        <v/>
      </c>
      <c r="I2109" s="248" t="str">
        <f ca="1">IF(ISERROR($S2109),"",OFFSET('Smelter Reference List'!$H$4,$S2109-4,0))</f>
        <v/>
      </c>
      <c r="J2109" s="248" t="str">
        <f ca="1">IF(ISERROR($S2109),"",OFFSET('Smelter Reference List'!$I$4,$S2109-4,0))</f>
        <v/>
      </c>
      <c r="K2109" s="245"/>
      <c r="L2109" s="245"/>
      <c r="M2109" s="245"/>
      <c r="N2109" s="245"/>
      <c r="O2109" s="245"/>
      <c r="P2109" s="245"/>
      <c r="Q2109" s="246"/>
      <c r="R2109" s="233"/>
      <c r="S2109" s="234" t="e">
        <f>IF(C2109="",NA(),MATCH($B2109&amp;$C2109,'Smelter Reference List'!$J:$J,0))</f>
        <v>#N/A</v>
      </c>
      <c r="T2109" s="235"/>
      <c r="U2109" s="235">
        <f t="shared" ca="1" si="66"/>
        <v>0</v>
      </c>
      <c r="V2109" s="235"/>
      <c r="W2109" s="235"/>
      <c r="Y2109" s="228" t="str">
        <f t="shared" si="67"/>
        <v/>
      </c>
    </row>
    <row r="2110" spans="1:25" s="228" customFormat="1" ht="20.25">
      <c r="A2110" s="257"/>
      <c r="B2110" s="232" t="str">
        <f>IF(LEN(A2110)=0,"",INDEX('Smelter Reference List'!$A:$A,MATCH($A2110,'Smelter Reference List'!$E:$E,0)))</f>
        <v/>
      </c>
      <c r="C2110" s="297" t="str">
        <f>IF(LEN(A2110)=0,"",INDEX('Smelter Reference List'!$C:$C,MATCH($A2110,'Smelter Reference List'!$E:$E,0)))</f>
        <v/>
      </c>
      <c r="D2110" s="161" t="str">
        <f ca="1">IF(ISERROR($S2110),"",OFFSET('Smelter Reference List'!$C$4,$S2110-4,0)&amp;"")</f>
        <v/>
      </c>
      <c r="E2110" s="161" t="str">
        <f ca="1">IF(ISERROR($S2110),"",OFFSET('Smelter Reference List'!$D$4,$S2110-4,0)&amp;"")</f>
        <v/>
      </c>
      <c r="F2110" s="161" t="str">
        <f ca="1">IF(ISERROR($S2110),"",OFFSET('Smelter Reference List'!$E$4,$S2110-4,0))</f>
        <v/>
      </c>
      <c r="G2110" s="161" t="str">
        <f ca="1">IF(C2110=$U$4,"Enter smelter details", IF(ISERROR($S2110),"",OFFSET('Smelter Reference List'!$F$4,$S2110-4,0)))</f>
        <v/>
      </c>
      <c r="H2110" s="247" t="str">
        <f ca="1">IF(ISERROR($S2110),"",OFFSET('Smelter Reference List'!$G$4,$S2110-4,0))</f>
        <v/>
      </c>
      <c r="I2110" s="248" t="str">
        <f ca="1">IF(ISERROR($S2110),"",OFFSET('Smelter Reference List'!$H$4,$S2110-4,0))</f>
        <v/>
      </c>
      <c r="J2110" s="248" t="str">
        <f ca="1">IF(ISERROR($S2110),"",OFFSET('Smelter Reference List'!$I$4,$S2110-4,0))</f>
        <v/>
      </c>
      <c r="K2110" s="245"/>
      <c r="L2110" s="245"/>
      <c r="M2110" s="245"/>
      <c r="N2110" s="245"/>
      <c r="O2110" s="245"/>
      <c r="P2110" s="245"/>
      <c r="Q2110" s="246"/>
      <c r="R2110" s="233"/>
      <c r="S2110" s="234" t="e">
        <f>IF(C2110="",NA(),MATCH($B2110&amp;$C2110,'Smelter Reference List'!$J:$J,0))</f>
        <v>#N/A</v>
      </c>
      <c r="T2110" s="235"/>
      <c r="U2110" s="235">
        <f t="shared" ca="1" si="66"/>
        <v>0</v>
      </c>
      <c r="V2110" s="235"/>
      <c r="W2110" s="235"/>
      <c r="Y2110" s="228" t="str">
        <f t="shared" si="67"/>
        <v/>
      </c>
    </row>
    <row r="2111" spans="1:25" s="228" customFormat="1" ht="20.25">
      <c r="A2111" s="257"/>
      <c r="B2111" s="232" t="str">
        <f>IF(LEN(A2111)=0,"",INDEX('Smelter Reference List'!$A:$A,MATCH($A2111,'Smelter Reference List'!$E:$E,0)))</f>
        <v/>
      </c>
      <c r="C2111" s="297" t="str">
        <f>IF(LEN(A2111)=0,"",INDEX('Smelter Reference List'!$C:$C,MATCH($A2111,'Smelter Reference List'!$E:$E,0)))</f>
        <v/>
      </c>
      <c r="D2111" s="161" t="str">
        <f ca="1">IF(ISERROR($S2111),"",OFFSET('Smelter Reference List'!$C$4,$S2111-4,0)&amp;"")</f>
        <v/>
      </c>
      <c r="E2111" s="161" t="str">
        <f ca="1">IF(ISERROR($S2111),"",OFFSET('Smelter Reference List'!$D$4,$S2111-4,0)&amp;"")</f>
        <v/>
      </c>
      <c r="F2111" s="161" t="str">
        <f ca="1">IF(ISERROR($S2111),"",OFFSET('Smelter Reference List'!$E$4,$S2111-4,0))</f>
        <v/>
      </c>
      <c r="G2111" s="161" t="str">
        <f ca="1">IF(C2111=$U$4,"Enter smelter details", IF(ISERROR($S2111),"",OFFSET('Smelter Reference List'!$F$4,$S2111-4,0)))</f>
        <v/>
      </c>
      <c r="H2111" s="247" t="str">
        <f ca="1">IF(ISERROR($S2111),"",OFFSET('Smelter Reference List'!$G$4,$S2111-4,0))</f>
        <v/>
      </c>
      <c r="I2111" s="248" t="str">
        <f ca="1">IF(ISERROR($S2111),"",OFFSET('Smelter Reference List'!$H$4,$S2111-4,0))</f>
        <v/>
      </c>
      <c r="J2111" s="248" t="str">
        <f ca="1">IF(ISERROR($S2111),"",OFFSET('Smelter Reference List'!$I$4,$S2111-4,0))</f>
        <v/>
      </c>
      <c r="K2111" s="245"/>
      <c r="L2111" s="245"/>
      <c r="M2111" s="245"/>
      <c r="N2111" s="245"/>
      <c r="O2111" s="245"/>
      <c r="P2111" s="245"/>
      <c r="Q2111" s="246"/>
      <c r="R2111" s="233"/>
      <c r="S2111" s="234" t="e">
        <f>IF(C2111="",NA(),MATCH($B2111&amp;$C2111,'Smelter Reference List'!$J:$J,0))</f>
        <v>#N/A</v>
      </c>
      <c r="T2111" s="235"/>
      <c r="U2111" s="235">
        <f t="shared" ca="1" si="66"/>
        <v>0</v>
      </c>
      <c r="V2111" s="235"/>
      <c r="W2111" s="235"/>
      <c r="Y2111" s="228" t="str">
        <f t="shared" si="67"/>
        <v/>
      </c>
    </row>
    <row r="2112" spans="1:25" s="228" customFormat="1" ht="20.25">
      <c r="A2112" s="257"/>
      <c r="B2112" s="232" t="str">
        <f>IF(LEN(A2112)=0,"",INDEX('Smelter Reference List'!$A:$A,MATCH($A2112,'Smelter Reference List'!$E:$E,0)))</f>
        <v/>
      </c>
      <c r="C2112" s="297" t="str">
        <f>IF(LEN(A2112)=0,"",INDEX('Smelter Reference List'!$C:$C,MATCH($A2112,'Smelter Reference List'!$E:$E,0)))</f>
        <v/>
      </c>
      <c r="D2112" s="161" t="str">
        <f ca="1">IF(ISERROR($S2112),"",OFFSET('Smelter Reference List'!$C$4,$S2112-4,0)&amp;"")</f>
        <v/>
      </c>
      <c r="E2112" s="161" t="str">
        <f ca="1">IF(ISERROR($S2112),"",OFFSET('Smelter Reference List'!$D$4,$S2112-4,0)&amp;"")</f>
        <v/>
      </c>
      <c r="F2112" s="161" t="str">
        <f ca="1">IF(ISERROR($S2112),"",OFFSET('Smelter Reference List'!$E$4,$S2112-4,0))</f>
        <v/>
      </c>
      <c r="G2112" s="161" t="str">
        <f ca="1">IF(C2112=$U$4,"Enter smelter details", IF(ISERROR($S2112),"",OFFSET('Smelter Reference List'!$F$4,$S2112-4,0)))</f>
        <v/>
      </c>
      <c r="H2112" s="247" t="str">
        <f ca="1">IF(ISERROR($S2112),"",OFFSET('Smelter Reference List'!$G$4,$S2112-4,0))</f>
        <v/>
      </c>
      <c r="I2112" s="248" t="str">
        <f ca="1">IF(ISERROR($S2112),"",OFFSET('Smelter Reference List'!$H$4,$S2112-4,0))</f>
        <v/>
      </c>
      <c r="J2112" s="248" t="str">
        <f ca="1">IF(ISERROR($S2112),"",OFFSET('Smelter Reference List'!$I$4,$S2112-4,0))</f>
        <v/>
      </c>
      <c r="K2112" s="245"/>
      <c r="L2112" s="245"/>
      <c r="M2112" s="245"/>
      <c r="N2112" s="245"/>
      <c r="O2112" s="245"/>
      <c r="P2112" s="245"/>
      <c r="Q2112" s="246"/>
      <c r="R2112" s="233"/>
      <c r="S2112" s="234" t="e">
        <f>IF(C2112="",NA(),MATCH($B2112&amp;$C2112,'Smelter Reference List'!$J:$J,0))</f>
        <v>#N/A</v>
      </c>
      <c r="T2112" s="235"/>
      <c r="U2112" s="235">
        <f t="shared" ca="1" si="66"/>
        <v>0</v>
      </c>
      <c r="V2112" s="235"/>
      <c r="W2112" s="235"/>
      <c r="Y2112" s="228" t="str">
        <f t="shared" si="67"/>
        <v/>
      </c>
    </row>
    <row r="2113" spans="1:25" s="228" customFormat="1" ht="20.25">
      <c r="A2113" s="257"/>
      <c r="B2113" s="232" t="str">
        <f>IF(LEN(A2113)=0,"",INDEX('Smelter Reference List'!$A:$A,MATCH($A2113,'Smelter Reference List'!$E:$E,0)))</f>
        <v/>
      </c>
      <c r="C2113" s="297" t="str">
        <f>IF(LEN(A2113)=0,"",INDEX('Smelter Reference List'!$C:$C,MATCH($A2113,'Smelter Reference List'!$E:$E,0)))</f>
        <v/>
      </c>
      <c r="D2113" s="161" t="str">
        <f ca="1">IF(ISERROR($S2113),"",OFFSET('Smelter Reference List'!$C$4,$S2113-4,0)&amp;"")</f>
        <v/>
      </c>
      <c r="E2113" s="161" t="str">
        <f ca="1">IF(ISERROR($S2113),"",OFFSET('Smelter Reference List'!$D$4,$S2113-4,0)&amp;"")</f>
        <v/>
      </c>
      <c r="F2113" s="161" t="str">
        <f ca="1">IF(ISERROR($S2113),"",OFFSET('Smelter Reference List'!$E$4,$S2113-4,0))</f>
        <v/>
      </c>
      <c r="G2113" s="161" t="str">
        <f ca="1">IF(C2113=$U$4,"Enter smelter details", IF(ISERROR($S2113),"",OFFSET('Smelter Reference List'!$F$4,$S2113-4,0)))</f>
        <v/>
      </c>
      <c r="H2113" s="247" t="str">
        <f ca="1">IF(ISERROR($S2113),"",OFFSET('Smelter Reference List'!$G$4,$S2113-4,0))</f>
        <v/>
      </c>
      <c r="I2113" s="248" t="str">
        <f ca="1">IF(ISERROR($S2113),"",OFFSET('Smelter Reference List'!$H$4,$S2113-4,0))</f>
        <v/>
      </c>
      <c r="J2113" s="248" t="str">
        <f ca="1">IF(ISERROR($S2113),"",OFFSET('Smelter Reference List'!$I$4,$S2113-4,0))</f>
        <v/>
      </c>
      <c r="K2113" s="245"/>
      <c r="L2113" s="245"/>
      <c r="M2113" s="245"/>
      <c r="N2113" s="245"/>
      <c r="O2113" s="245"/>
      <c r="P2113" s="245"/>
      <c r="Q2113" s="246"/>
      <c r="R2113" s="233"/>
      <c r="S2113" s="234" t="e">
        <f>IF(C2113="",NA(),MATCH($B2113&amp;$C2113,'Smelter Reference List'!$J:$J,0))</f>
        <v>#N/A</v>
      </c>
      <c r="T2113" s="235"/>
      <c r="U2113" s="235">
        <f t="shared" ca="1" si="66"/>
        <v>0</v>
      </c>
      <c r="V2113" s="235"/>
      <c r="W2113" s="235"/>
      <c r="Y2113" s="228" t="str">
        <f t="shared" si="67"/>
        <v/>
      </c>
    </row>
    <row r="2114" spans="1:25" s="228" customFormat="1" ht="20.25">
      <c r="A2114" s="257"/>
      <c r="B2114" s="232" t="str">
        <f>IF(LEN(A2114)=0,"",INDEX('Smelter Reference List'!$A:$A,MATCH($A2114,'Smelter Reference List'!$E:$E,0)))</f>
        <v/>
      </c>
      <c r="C2114" s="297" t="str">
        <f>IF(LEN(A2114)=0,"",INDEX('Smelter Reference List'!$C:$C,MATCH($A2114,'Smelter Reference List'!$E:$E,0)))</f>
        <v/>
      </c>
      <c r="D2114" s="161" t="str">
        <f ca="1">IF(ISERROR($S2114),"",OFFSET('Smelter Reference List'!$C$4,$S2114-4,0)&amp;"")</f>
        <v/>
      </c>
      <c r="E2114" s="161" t="str">
        <f ca="1">IF(ISERROR($S2114),"",OFFSET('Smelter Reference List'!$D$4,$S2114-4,0)&amp;"")</f>
        <v/>
      </c>
      <c r="F2114" s="161" t="str">
        <f ca="1">IF(ISERROR($S2114),"",OFFSET('Smelter Reference List'!$E$4,$S2114-4,0))</f>
        <v/>
      </c>
      <c r="G2114" s="161" t="str">
        <f ca="1">IF(C2114=$U$4,"Enter smelter details", IF(ISERROR($S2114),"",OFFSET('Smelter Reference List'!$F$4,$S2114-4,0)))</f>
        <v/>
      </c>
      <c r="H2114" s="247" t="str">
        <f ca="1">IF(ISERROR($S2114),"",OFFSET('Smelter Reference List'!$G$4,$S2114-4,0))</f>
        <v/>
      </c>
      <c r="I2114" s="248" t="str">
        <f ca="1">IF(ISERROR($S2114),"",OFFSET('Smelter Reference List'!$H$4,$S2114-4,0))</f>
        <v/>
      </c>
      <c r="J2114" s="248" t="str">
        <f ca="1">IF(ISERROR($S2114),"",OFFSET('Smelter Reference List'!$I$4,$S2114-4,0))</f>
        <v/>
      </c>
      <c r="K2114" s="245"/>
      <c r="L2114" s="245"/>
      <c r="M2114" s="245"/>
      <c r="N2114" s="245"/>
      <c r="O2114" s="245"/>
      <c r="P2114" s="245"/>
      <c r="Q2114" s="246"/>
      <c r="R2114" s="233"/>
      <c r="S2114" s="234" t="e">
        <f>IF(C2114="",NA(),MATCH($B2114&amp;$C2114,'Smelter Reference List'!$J:$J,0))</f>
        <v>#N/A</v>
      </c>
      <c r="T2114" s="235"/>
      <c r="U2114" s="235">
        <f t="shared" ca="1" si="66"/>
        <v>0</v>
      </c>
      <c r="V2114" s="235"/>
      <c r="W2114" s="235"/>
      <c r="Y2114" s="228" t="str">
        <f t="shared" si="67"/>
        <v/>
      </c>
    </row>
    <row r="2115" spans="1:25" s="228" customFormat="1" ht="20.25">
      <c r="A2115" s="257"/>
      <c r="B2115" s="232" t="str">
        <f>IF(LEN(A2115)=0,"",INDEX('Smelter Reference List'!$A:$A,MATCH($A2115,'Smelter Reference List'!$E:$E,0)))</f>
        <v/>
      </c>
      <c r="C2115" s="297" t="str">
        <f>IF(LEN(A2115)=0,"",INDEX('Smelter Reference List'!$C:$C,MATCH($A2115,'Smelter Reference List'!$E:$E,0)))</f>
        <v/>
      </c>
      <c r="D2115" s="161" t="str">
        <f ca="1">IF(ISERROR($S2115),"",OFFSET('Smelter Reference List'!$C$4,$S2115-4,0)&amp;"")</f>
        <v/>
      </c>
      <c r="E2115" s="161" t="str">
        <f ca="1">IF(ISERROR($S2115),"",OFFSET('Smelter Reference List'!$D$4,$S2115-4,0)&amp;"")</f>
        <v/>
      </c>
      <c r="F2115" s="161" t="str">
        <f ca="1">IF(ISERROR($S2115),"",OFFSET('Smelter Reference List'!$E$4,$S2115-4,0))</f>
        <v/>
      </c>
      <c r="G2115" s="161" t="str">
        <f ca="1">IF(C2115=$U$4,"Enter smelter details", IF(ISERROR($S2115),"",OFFSET('Smelter Reference List'!$F$4,$S2115-4,0)))</f>
        <v/>
      </c>
      <c r="H2115" s="247" t="str">
        <f ca="1">IF(ISERROR($S2115),"",OFFSET('Smelter Reference List'!$G$4,$S2115-4,0))</f>
        <v/>
      </c>
      <c r="I2115" s="248" t="str">
        <f ca="1">IF(ISERROR($S2115),"",OFFSET('Smelter Reference List'!$H$4,$S2115-4,0))</f>
        <v/>
      </c>
      <c r="J2115" s="248" t="str">
        <f ca="1">IF(ISERROR($S2115),"",OFFSET('Smelter Reference List'!$I$4,$S2115-4,0))</f>
        <v/>
      </c>
      <c r="K2115" s="245"/>
      <c r="L2115" s="245"/>
      <c r="M2115" s="245"/>
      <c r="N2115" s="245"/>
      <c r="O2115" s="245"/>
      <c r="P2115" s="245"/>
      <c r="Q2115" s="246"/>
      <c r="R2115" s="233"/>
      <c r="S2115" s="234" t="e">
        <f>IF(C2115="",NA(),MATCH($B2115&amp;$C2115,'Smelter Reference List'!$J:$J,0))</f>
        <v>#N/A</v>
      </c>
      <c r="T2115" s="235"/>
      <c r="U2115" s="235">
        <f t="shared" ca="1" si="66"/>
        <v>0</v>
      </c>
      <c r="V2115" s="235"/>
      <c r="W2115" s="235"/>
      <c r="Y2115" s="228" t="str">
        <f t="shared" si="67"/>
        <v/>
      </c>
    </row>
    <row r="2116" spans="1:25" s="228" customFormat="1" ht="20.25">
      <c r="A2116" s="257"/>
      <c r="B2116" s="232" t="str">
        <f>IF(LEN(A2116)=0,"",INDEX('Smelter Reference List'!$A:$A,MATCH($A2116,'Smelter Reference List'!$E:$E,0)))</f>
        <v/>
      </c>
      <c r="C2116" s="297" t="str">
        <f>IF(LEN(A2116)=0,"",INDEX('Smelter Reference List'!$C:$C,MATCH($A2116,'Smelter Reference List'!$E:$E,0)))</f>
        <v/>
      </c>
      <c r="D2116" s="161" t="str">
        <f ca="1">IF(ISERROR($S2116),"",OFFSET('Smelter Reference List'!$C$4,$S2116-4,0)&amp;"")</f>
        <v/>
      </c>
      <c r="E2116" s="161" t="str">
        <f ca="1">IF(ISERROR($S2116),"",OFFSET('Smelter Reference List'!$D$4,$S2116-4,0)&amp;"")</f>
        <v/>
      </c>
      <c r="F2116" s="161" t="str">
        <f ca="1">IF(ISERROR($S2116),"",OFFSET('Smelter Reference List'!$E$4,$S2116-4,0))</f>
        <v/>
      </c>
      <c r="G2116" s="161" t="str">
        <f ca="1">IF(C2116=$U$4,"Enter smelter details", IF(ISERROR($S2116),"",OFFSET('Smelter Reference List'!$F$4,$S2116-4,0)))</f>
        <v/>
      </c>
      <c r="H2116" s="247" t="str">
        <f ca="1">IF(ISERROR($S2116),"",OFFSET('Smelter Reference List'!$G$4,$S2116-4,0))</f>
        <v/>
      </c>
      <c r="I2116" s="248" t="str">
        <f ca="1">IF(ISERROR($S2116),"",OFFSET('Smelter Reference List'!$H$4,$S2116-4,0))</f>
        <v/>
      </c>
      <c r="J2116" s="248" t="str">
        <f ca="1">IF(ISERROR($S2116),"",OFFSET('Smelter Reference List'!$I$4,$S2116-4,0))</f>
        <v/>
      </c>
      <c r="K2116" s="245"/>
      <c r="L2116" s="245"/>
      <c r="M2116" s="245"/>
      <c r="N2116" s="245"/>
      <c r="O2116" s="245"/>
      <c r="P2116" s="245"/>
      <c r="Q2116" s="246"/>
      <c r="R2116" s="233"/>
      <c r="S2116" s="234" t="e">
        <f>IF(C2116="",NA(),MATCH($B2116&amp;$C2116,'Smelter Reference List'!$J:$J,0))</f>
        <v>#N/A</v>
      </c>
      <c r="T2116" s="235"/>
      <c r="U2116" s="235">
        <f t="shared" ca="1" si="66"/>
        <v>0</v>
      </c>
      <c r="V2116" s="235"/>
      <c r="W2116" s="235"/>
      <c r="Y2116" s="228" t="str">
        <f t="shared" si="67"/>
        <v/>
      </c>
    </row>
    <row r="2117" spans="1:25" s="228" customFormat="1" ht="20.25">
      <c r="A2117" s="257"/>
      <c r="B2117" s="232" t="str">
        <f>IF(LEN(A2117)=0,"",INDEX('Smelter Reference List'!$A:$A,MATCH($A2117,'Smelter Reference List'!$E:$E,0)))</f>
        <v/>
      </c>
      <c r="C2117" s="297" t="str">
        <f>IF(LEN(A2117)=0,"",INDEX('Smelter Reference List'!$C:$C,MATCH($A2117,'Smelter Reference List'!$E:$E,0)))</f>
        <v/>
      </c>
      <c r="D2117" s="161" t="str">
        <f ca="1">IF(ISERROR($S2117),"",OFFSET('Smelter Reference List'!$C$4,$S2117-4,0)&amp;"")</f>
        <v/>
      </c>
      <c r="E2117" s="161" t="str">
        <f ca="1">IF(ISERROR($S2117),"",OFFSET('Smelter Reference List'!$D$4,$S2117-4,0)&amp;"")</f>
        <v/>
      </c>
      <c r="F2117" s="161" t="str">
        <f ca="1">IF(ISERROR($S2117),"",OFFSET('Smelter Reference List'!$E$4,$S2117-4,0))</f>
        <v/>
      </c>
      <c r="G2117" s="161" t="str">
        <f ca="1">IF(C2117=$U$4,"Enter smelter details", IF(ISERROR($S2117),"",OFFSET('Smelter Reference List'!$F$4,$S2117-4,0)))</f>
        <v/>
      </c>
      <c r="H2117" s="247" t="str">
        <f ca="1">IF(ISERROR($S2117),"",OFFSET('Smelter Reference List'!$G$4,$S2117-4,0))</f>
        <v/>
      </c>
      <c r="I2117" s="248" t="str">
        <f ca="1">IF(ISERROR($S2117),"",OFFSET('Smelter Reference List'!$H$4,$S2117-4,0))</f>
        <v/>
      </c>
      <c r="J2117" s="248" t="str">
        <f ca="1">IF(ISERROR($S2117),"",OFFSET('Smelter Reference List'!$I$4,$S2117-4,0))</f>
        <v/>
      </c>
      <c r="K2117" s="245"/>
      <c r="L2117" s="245"/>
      <c r="M2117" s="245"/>
      <c r="N2117" s="245"/>
      <c r="O2117" s="245"/>
      <c r="P2117" s="245"/>
      <c r="Q2117" s="246"/>
      <c r="R2117" s="233"/>
      <c r="S2117" s="234" t="e">
        <f>IF(C2117="",NA(),MATCH($B2117&amp;$C2117,'Smelter Reference List'!$J:$J,0))</f>
        <v>#N/A</v>
      </c>
      <c r="T2117" s="235"/>
      <c r="U2117" s="235">
        <f t="shared" ca="1" si="66"/>
        <v>0</v>
      </c>
      <c r="V2117" s="235"/>
      <c r="W2117" s="235"/>
      <c r="Y2117" s="228" t="str">
        <f t="shared" si="67"/>
        <v/>
      </c>
    </row>
    <row r="2118" spans="1:25" s="228" customFormat="1" ht="20.25">
      <c r="A2118" s="257"/>
      <c r="B2118" s="232" t="str">
        <f>IF(LEN(A2118)=0,"",INDEX('Smelter Reference List'!$A:$A,MATCH($A2118,'Smelter Reference List'!$E:$E,0)))</f>
        <v/>
      </c>
      <c r="C2118" s="297" t="str">
        <f>IF(LEN(A2118)=0,"",INDEX('Smelter Reference List'!$C:$C,MATCH($A2118,'Smelter Reference List'!$E:$E,0)))</f>
        <v/>
      </c>
      <c r="D2118" s="161" t="str">
        <f ca="1">IF(ISERROR($S2118),"",OFFSET('Smelter Reference List'!$C$4,$S2118-4,0)&amp;"")</f>
        <v/>
      </c>
      <c r="E2118" s="161" t="str">
        <f ca="1">IF(ISERROR($S2118),"",OFFSET('Smelter Reference List'!$D$4,$S2118-4,0)&amp;"")</f>
        <v/>
      </c>
      <c r="F2118" s="161" t="str">
        <f ca="1">IF(ISERROR($S2118),"",OFFSET('Smelter Reference List'!$E$4,$S2118-4,0))</f>
        <v/>
      </c>
      <c r="G2118" s="161" t="str">
        <f ca="1">IF(C2118=$U$4,"Enter smelter details", IF(ISERROR($S2118),"",OFFSET('Smelter Reference List'!$F$4,$S2118-4,0)))</f>
        <v/>
      </c>
      <c r="H2118" s="247" t="str">
        <f ca="1">IF(ISERROR($S2118),"",OFFSET('Smelter Reference List'!$G$4,$S2118-4,0))</f>
        <v/>
      </c>
      <c r="I2118" s="248" t="str">
        <f ca="1">IF(ISERROR($S2118),"",OFFSET('Smelter Reference List'!$H$4,$S2118-4,0))</f>
        <v/>
      </c>
      <c r="J2118" s="248" t="str">
        <f ca="1">IF(ISERROR($S2118),"",OFFSET('Smelter Reference List'!$I$4,$S2118-4,0))</f>
        <v/>
      </c>
      <c r="K2118" s="245"/>
      <c r="L2118" s="245"/>
      <c r="M2118" s="245"/>
      <c r="N2118" s="245"/>
      <c r="O2118" s="245"/>
      <c r="P2118" s="245"/>
      <c r="Q2118" s="246"/>
      <c r="R2118" s="233"/>
      <c r="S2118" s="234" t="e">
        <f>IF(C2118="",NA(),MATCH($B2118&amp;$C2118,'Smelter Reference List'!$J:$J,0))</f>
        <v>#N/A</v>
      </c>
      <c r="T2118" s="235"/>
      <c r="U2118" s="235">
        <f t="shared" ca="1" si="66"/>
        <v>0</v>
      </c>
      <c r="V2118" s="235"/>
      <c r="W2118" s="235"/>
      <c r="Y2118" s="228" t="str">
        <f t="shared" si="67"/>
        <v/>
      </c>
    </row>
    <row r="2119" spans="1:25" s="228" customFormat="1" ht="20.25">
      <c r="A2119" s="257"/>
      <c r="B2119" s="232" t="str">
        <f>IF(LEN(A2119)=0,"",INDEX('Smelter Reference List'!$A:$A,MATCH($A2119,'Smelter Reference List'!$E:$E,0)))</f>
        <v/>
      </c>
      <c r="C2119" s="297" t="str">
        <f>IF(LEN(A2119)=0,"",INDEX('Smelter Reference List'!$C:$C,MATCH($A2119,'Smelter Reference List'!$E:$E,0)))</f>
        <v/>
      </c>
      <c r="D2119" s="161" t="str">
        <f ca="1">IF(ISERROR($S2119),"",OFFSET('Smelter Reference List'!$C$4,$S2119-4,0)&amp;"")</f>
        <v/>
      </c>
      <c r="E2119" s="161" t="str">
        <f ca="1">IF(ISERROR($S2119),"",OFFSET('Smelter Reference List'!$D$4,$S2119-4,0)&amp;"")</f>
        <v/>
      </c>
      <c r="F2119" s="161" t="str">
        <f ca="1">IF(ISERROR($S2119),"",OFFSET('Smelter Reference List'!$E$4,$S2119-4,0))</f>
        <v/>
      </c>
      <c r="G2119" s="161" t="str">
        <f ca="1">IF(C2119=$U$4,"Enter smelter details", IF(ISERROR($S2119),"",OFFSET('Smelter Reference List'!$F$4,$S2119-4,0)))</f>
        <v/>
      </c>
      <c r="H2119" s="247" t="str">
        <f ca="1">IF(ISERROR($S2119),"",OFFSET('Smelter Reference List'!$G$4,$S2119-4,0))</f>
        <v/>
      </c>
      <c r="I2119" s="248" t="str">
        <f ca="1">IF(ISERROR($S2119),"",OFFSET('Smelter Reference List'!$H$4,$S2119-4,0))</f>
        <v/>
      </c>
      <c r="J2119" s="248" t="str">
        <f ca="1">IF(ISERROR($S2119),"",OFFSET('Smelter Reference List'!$I$4,$S2119-4,0))</f>
        <v/>
      </c>
      <c r="K2119" s="245"/>
      <c r="L2119" s="245"/>
      <c r="M2119" s="245"/>
      <c r="N2119" s="245"/>
      <c r="O2119" s="245"/>
      <c r="P2119" s="245"/>
      <c r="Q2119" s="246"/>
      <c r="R2119" s="233"/>
      <c r="S2119" s="234" t="e">
        <f>IF(C2119="",NA(),MATCH($B2119&amp;$C2119,'Smelter Reference List'!$J:$J,0))</f>
        <v>#N/A</v>
      </c>
      <c r="T2119" s="235"/>
      <c r="U2119" s="235">
        <f t="shared" ca="1" si="66"/>
        <v>0</v>
      </c>
      <c r="V2119" s="235"/>
      <c r="W2119" s="235"/>
      <c r="Y2119" s="228" t="str">
        <f t="shared" si="67"/>
        <v/>
      </c>
    </row>
    <row r="2120" spans="1:25" s="228" customFormat="1" ht="20.25">
      <c r="A2120" s="257"/>
      <c r="B2120" s="232" t="str">
        <f>IF(LEN(A2120)=0,"",INDEX('Smelter Reference List'!$A:$A,MATCH($A2120,'Smelter Reference List'!$E:$E,0)))</f>
        <v/>
      </c>
      <c r="C2120" s="297" t="str">
        <f>IF(LEN(A2120)=0,"",INDEX('Smelter Reference List'!$C:$C,MATCH($A2120,'Smelter Reference List'!$E:$E,0)))</f>
        <v/>
      </c>
      <c r="D2120" s="161" t="str">
        <f ca="1">IF(ISERROR($S2120),"",OFFSET('Smelter Reference List'!$C$4,$S2120-4,0)&amp;"")</f>
        <v/>
      </c>
      <c r="E2120" s="161" t="str">
        <f ca="1">IF(ISERROR($S2120),"",OFFSET('Smelter Reference List'!$D$4,$S2120-4,0)&amp;"")</f>
        <v/>
      </c>
      <c r="F2120" s="161" t="str">
        <f ca="1">IF(ISERROR($S2120),"",OFFSET('Smelter Reference List'!$E$4,$S2120-4,0))</f>
        <v/>
      </c>
      <c r="G2120" s="161" t="str">
        <f ca="1">IF(C2120=$U$4,"Enter smelter details", IF(ISERROR($S2120),"",OFFSET('Smelter Reference List'!$F$4,$S2120-4,0)))</f>
        <v/>
      </c>
      <c r="H2120" s="247" t="str">
        <f ca="1">IF(ISERROR($S2120),"",OFFSET('Smelter Reference List'!$G$4,$S2120-4,0))</f>
        <v/>
      </c>
      <c r="I2120" s="248" t="str">
        <f ca="1">IF(ISERROR($S2120),"",OFFSET('Smelter Reference List'!$H$4,$S2120-4,0))</f>
        <v/>
      </c>
      <c r="J2120" s="248" t="str">
        <f ca="1">IF(ISERROR($S2120),"",OFFSET('Smelter Reference List'!$I$4,$S2120-4,0))</f>
        <v/>
      </c>
      <c r="K2120" s="245"/>
      <c r="L2120" s="245"/>
      <c r="M2120" s="245"/>
      <c r="N2120" s="245"/>
      <c r="O2120" s="245"/>
      <c r="P2120" s="245"/>
      <c r="Q2120" s="246"/>
      <c r="R2120" s="233"/>
      <c r="S2120" s="234" t="e">
        <f>IF(C2120="",NA(),MATCH($B2120&amp;$C2120,'Smelter Reference List'!$J:$J,0))</f>
        <v>#N/A</v>
      </c>
      <c r="T2120" s="235"/>
      <c r="U2120" s="235">
        <f t="shared" ca="1" si="66"/>
        <v>0</v>
      </c>
      <c r="V2120" s="235"/>
      <c r="W2120" s="235"/>
      <c r="Y2120" s="228" t="str">
        <f t="shared" si="67"/>
        <v/>
      </c>
    </row>
    <row r="2121" spans="1:25" s="228" customFormat="1" ht="20.25">
      <c r="A2121" s="257"/>
      <c r="B2121" s="232" t="str">
        <f>IF(LEN(A2121)=0,"",INDEX('Smelter Reference List'!$A:$A,MATCH($A2121,'Smelter Reference List'!$E:$E,0)))</f>
        <v/>
      </c>
      <c r="C2121" s="297" t="str">
        <f>IF(LEN(A2121)=0,"",INDEX('Smelter Reference List'!$C:$C,MATCH($A2121,'Smelter Reference List'!$E:$E,0)))</f>
        <v/>
      </c>
      <c r="D2121" s="161" t="str">
        <f ca="1">IF(ISERROR($S2121),"",OFFSET('Smelter Reference List'!$C$4,$S2121-4,0)&amp;"")</f>
        <v/>
      </c>
      <c r="E2121" s="161" t="str">
        <f ca="1">IF(ISERROR($S2121),"",OFFSET('Smelter Reference List'!$D$4,$S2121-4,0)&amp;"")</f>
        <v/>
      </c>
      <c r="F2121" s="161" t="str">
        <f ca="1">IF(ISERROR($S2121),"",OFFSET('Smelter Reference List'!$E$4,$S2121-4,0))</f>
        <v/>
      </c>
      <c r="G2121" s="161" t="str">
        <f ca="1">IF(C2121=$U$4,"Enter smelter details", IF(ISERROR($S2121),"",OFFSET('Smelter Reference List'!$F$4,$S2121-4,0)))</f>
        <v/>
      </c>
      <c r="H2121" s="247" t="str">
        <f ca="1">IF(ISERROR($S2121),"",OFFSET('Smelter Reference List'!$G$4,$S2121-4,0))</f>
        <v/>
      </c>
      <c r="I2121" s="248" t="str">
        <f ca="1">IF(ISERROR($S2121),"",OFFSET('Smelter Reference List'!$H$4,$S2121-4,0))</f>
        <v/>
      </c>
      <c r="J2121" s="248" t="str">
        <f ca="1">IF(ISERROR($S2121),"",OFFSET('Smelter Reference List'!$I$4,$S2121-4,0))</f>
        <v/>
      </c>
      <c r="K2121" s="245"/>
      <c r="L2121" s="245"/>
      <c r="M2121" s="245"/>
      <c r="N2121" s="245"/>
      <c r="O2121" s="245"/>
      <c r="P2121" s="245"/>
      <c r="Q2121" s="246"/>
      <c r="R2121" s="233"/>
      <c r="S2121" s="234" t="e">
        <f>IF(C2121="",NA(),MATCH($B2121&amp;$C2121,'Smelter Reference List'!$J:$J,0))</f>
        <v>#N/A</v>
      </c>
      <c r="T2121" s="235"/>
      <c r="U2121" s="235">
        <f t="shared" ca="1" si="66"/>
        <v>0</v>
      </c>
      <c r="V2121" s="235"/>
      <c r="W2121" s="235"/>
      <c r="Y2121" s="228" t="str">
        <f t="shared" si="67"/>
        <v/>
      </c>
    </row>
    <row r="2122" spans="1:25" s="228" customFormat="1" ht="20.25">
      <c r="A2122" s="257"/>
      <c r="B2122" s="232" t="str">
        <f>IF(LEN(A2122)=0,"",INDEX('Smelter Reference List'!$A:$A,MATCH($A2122,'Smelter Reference List'!$E:$E,0)))</f>
        <v/>
      </c>
      <c r="C2122" s="297" t="str">
        <f>IF(LEN(A2122)=0,"",INDEX('Smelter Reference List'!$C:$C,MATCH($A2122,'Smelter Reference List'!$E:$E,0)))</f>
        <v/>
      </c>
      <c r="D2122" s="161" t="str">
        <f ca="1">IF(ISERROR($S2122),"",OFFSET('Smelter Reference List'!$C$4,$S2122-4,0)&amp;"")</f>
        <v/>
      </c>
      <c r="E2122" s="161" t="str">
        <f ca="1">IF(ISERROR($S2122),"",OFFSET('Smelter Reference List'!$D$4,$S2122-4,0)&amp;"")</f>
        <v/>
      </c>
      <c r="F2122" s="161" t="str">
        <f ca="1">IF(ISERROR($S2122),"",OFFSET('Smelter Reference List'!$E$4,$S2122-4,0))</f>
        <v/>
      </c>
      <c r="G2122" s="161" t="str">
        <f ca="1">IF(C2122=$U$4,"Enter smelter details", IF(ISERROR($S2122),"",OFFSET('Smelter Reference List'!$F$4,$S2122-4,0)))</f>
        <v/>
      </c>
      <c r="H2122" s="247" t="str">
        <f ca="1">IF(ISERROR($S2122),"",OFFSET('Smelter Reference List'!$G$4,$S2122-4,0))</f>
        <v/>
      </c>
      <c r="I2122" s="248" t="str">
        <f ca="1">IF(ISERROR($S2122),"",OFFSET('Smelter Reference List'!$H$4,$S2122-4,0))</f>
        <v/>
      </c>
      <c r="J2122" s="248" t="str">
        <f ca="1">IF(ISERROR($S2122),"",OFFSET('Smelter Reference List'!$I$4,$S2122-4,0))</f>
        <v/>
      </c>
      <c r="K2122" s="245"/>
      <c r="L2122" s="245"/>
      <c r="M2122" s="245"/>
      <c r="N2122" s="245"/>
      <c r="O2122" s="245"/>
      <c r="P2122" s="245"/>
      <c r="Q2122" s="246"/>
      <c r="R2122" s="233"/>
      <c r="S2122" s="234" t="e">
        <f>IF(C2122="",NA(),MATCH($B2122&amp;$C2122,'Smelter Reference List'!$J:$J,0))</f>
        <v>#N/A</v>
      </c>
      <c r="T2122" s="235"/>
      <c r="U2122" s="235">
        <f t="shared" ca="1" si="66"/>
        <v>0</v>
      </c>
      <c r="V2122" s="235"/>
      <c r="W2122" s="235"/>
      <c r="Y2122" s="228" t="str">
        <f t="shared" si="67"/>
        <v/>
      </c>
    </row>
    <row r="2123" spans="1:25" s="228" customFormat="1" ht="20.25">
      <c r="A2123" s="257"/>
      <c r="B2123" s="232" t="str">
        <f>IF(LEN(A2123)=0,"",INDEX('Smelter Reference List'!$A:$A,MATCH($A2123,'Smelter Reference List'!$E:$E,0)))</f>
        <v/>
      </c>
      <c r="C2123" s="297" t="str">
        <f>IF(LEN(A2123)=0,"",INDEX('Smelter Reference List'!$C:$C,MATCH($A2123,'Smelter Reference List'!$E:$E,0)))</f>
        <v/>
      </c>
      <c r="D2123" s="161" t="str">
        <f ca="1">IF(ISERROR($S2123),"",OFFSET('Smelter Reference List'!$C$4,$S2123-4,0)&amp;"")</f>
        <v/>
      </c>
      <c r="E2123" s="161" t="str">
        <f ca="1">IF(ISERROR($S2123),"",OFFSET('Smelter Reference List'!$D$4,$S2123-4,0)&amp;"")</f>
        <v/>
      </c>
      <c r="F2123" s="161" t="str">
        <f ca="1">IF(ISERROR($S2123),"",OFFSET('Smelter Reference List'!$E$4,$S2123-4,0))</f>
        <v/>
      </c>
      <c r="G2123" s="161" t="str">
        <f ca="1">IF(C2123=$U$4,"Enter smelter details", IF(ISERROR($S2123),"",OFFSET('Smelter Reference List'!$F$4,$S2123-4,0)))</f>
        <v/>
      </c>
      <c r="H2123" s="247" t="str">
        <f ca="1">IF(ISERROR($S2123),"",OFFSET('Smelter Reference List'!$G$4,$S2123-4,0))</f>
        <v/>
      </c>
      <c r="I2123" s="248" t="str">
        <f ca="1">IF(ISERROR($S2123),"",OFFSET('Smelter Reference List'!$H$4,$S2123-4,0))</f>
        <v/>
      </c>
      <c r="J2123" s="248" t="str">
        <f ca="1">IF(ISERROR($S2123),"",OFFSET('Smelter Reference List'!$I$4,$S2123-4,0))</f>
        <v/>
      </c>
      <c r="K2123" s="245"/>
      <c r="L2123" s="245"/>
      <c r="M2123" s="245"/>
      <c r="N2123" s="245"/>
      <c r="O2123" s="245"/>
      <c r="P2123" s="245"/>
      <c r="Q2123" s="246"/>
      <c r="R2123" s="233"/>
      <c r="S2123" s="234" t="e">
        <f>IF(C2123="",NA(),MATCH($B2123&amp;$C2123,'Smelter Reference List'!$J:$J,0))</f>
        <v>#N/A</v>
      </c>
      <c r="T2123" s="235"/>
      <c r="U2123" s="235">
        <f t="shared" ca="1" si="66"/>
        <v>0</v>
      </c>
      <c r="V2123" s="235"/>
      <c r="W2123" s="235"/>
      <c r="Y2123" s="228" t="str">
        <f t="shared" si="67"/>
        <v/>
      </c>
    </row>
    <row r="2124" spans="1:25" s="228" customFormat="1" ht="20.25">
      <c r="A2124" s="257"/>
      <c r="B2124" s="232" t="str">
        <f>IF(LEN(A2124)=0,"",INDEX('Smelter Reference List'!$A:$A,MATCH($A2124,'Smelter Reference List'!$E:$E,0)))</f>
        <v/>
      </c>
      <c r="C2124" s="297" t="str">
        <f>IF(LEN(A2124)=0,"",INDEX('Smelter Reference List'!$C:$C,MATCH($A2124,'Smelter Reference List'!$E:$E,0)))</f>
        <v/>
      </c>
      <c r="D2124" s="161" t="str">
        <f ca="1">IF(ISERROR($S2124),"",OFFSET('Smelter Reference List'!$C$4,$S2124-4,0)&amp;"")</f>
        <v/>
      </c>
      <c r="E2124" s="161" t="str">
        <f ca="1">IF(ISERROR($S2124),"",OFFSET('Smelter Reference List'!$D$4,$S2124-4,0)&amp;"")</f>
        <v/>
      </c>
      <c r="F2124" s="161" t="str">
        <f ca="1">IF(ISERROR($S2124),"",OFFSET('Smelter Reference List'!$E$4,$S2124-4,0))</f>
        <v/>
      </c>
      <c r="G2124" s="161" t="str">
        <f ca="1">IF(C2124=$U$4,"Enter smelter details", IF(ISERROR($S2124),"",OFFSET('Smelter Reference List'!$F$4,$S2124-4,0)))</f>
        <v/>
      </c>
      <c r="H2124" s="247" t="str">
        <f ca="1">IF(ISERROR($S2124),"",OFFSET('Smelter Reference List'!$G$4,$S2124-4,0))</f>
        <v/>
      </c>
      <c r="I2124" s="248" t="str">
        <f ca="1">IF(ISERROR($S2124),"",OFFSET('Smelter Reference List'!$H$4,$S2124-4,0))</f>
        <v/>
      </c>
      <c r="J2124" s="248" t="str">
        <f ca="1">IF(ISERROR($S2124),"",OFFSET('Smelter Reference List'!$I$4,$S2124-4,0))</f>
        <v/>
      </c>
      <c r="K2124" s="245"/>
      <c r="L2124" s="245"/>
      <c r="M2124" s="245"/>
      <c r="N2124" s="245"/>
      <c r="O2124" s="245"/>
      <c r="P2124" s="245"/>
      <c r="Q2124" s="246"/>
      <c r="R2124" s="233"/>
      <c r="S2124" s="234" t="e">
        <f>IF(C2124="",NA(),MATCH($B2124&amp;$C2124,'Smelter Reference List'!$J:$J,0))</f>
        <v>#N/A</v>
      </c>
      <c r="T2124" s="235"/>
      <c r="U2124" s="235">
        <f t="shared" ca="1" si="66"/>
        <v>0</v>
      </c>
      <c r="V2124" s="235"/>
      <c r="W2124" s="235"/>
      <c r="Y2124" s="228" t="str">
        <f t="shared" si="67"/>
        <v/>
      </c>
    </row>
    <row r="2125" spans="1:25" s="228" customFormat="1" ht="20.25">
      <c r="A2125" s="257"/>
      <c r="B2125" s="232" t="str">
        <f>IF(LEN(A2125)=0,"",INDEX('Smelter Reference List'!$A:$A,MATCH($A2125,'Smelter Reference List'!$E:$E,0)))</f>
        <v/>
      </c>
      <c r="C2125" s="297" t="str">
        <f>IF(LEN(A2125)=0,"",INDEX('Smelter Reference List'!$C:$C,MATCH($A2125,'Smelter Reference List'!$E:$E,0)))</f>
        <v/>
      </c>
      <c r="D2125" s="161" t="str">
        <f ca="1">IF(ISERROR($S2125),"",OFFSET('Smelter Reference List'!$C$4,$S2125-4,0)&amp;"")</f>
        <v/>
      </c>
      <c r="E2125" s="161" t="str">
        <f ca="1">IF(ISERROR($S2125),"",OFFSET('Smelter Reference List'!$D$4,$S2125-4,0)&amp;"")</f>
        <v/>
      </c>
      <c r="F2125" s="161" t="str">
        <f ca="1">IF(ISERROR($S2125),"",OFFSET('Smelter Reference List'!$E$4,$S2125-4,0))</f>
        <v/>
      </c>
      <c r="G2125" s="161" t="str">
        <f ca="1">IF(C2125=$U$4,"Enter smelter details", IF(ISERROR($S2125),"",OFFSET('Smelter Reference List'!$F$4,$S2125-4,0)))</f>
        <v/>
      </c>
      <c r="H2125" s="247" t="str">
        <f ca="1">IF(ISERROR($S2125),"",OFFSET('Smelter Reference List'!$G$4,$S2125-4,0))</f>
        <v/>
      </c>
      <c r="I2125" s="248" t="str">
        <f ca="1">IF(ISERROR($S2125),"",OFFSET('Smelter Reference List'!$H$4,$S2125-4,0))</f>
        <v/>
      </c>
      <c r="J2125" s="248" t="str">
        <f ca="1">IF(ISERROR($S2125),"",OFFSET('Smelter Reference List'!$I$4,$S2125-4,0))</f>
        <v/>
      </c>
      <c r="K2125" s="245"/>
      <c r="L2125" s="245"/>
      <c r="M2125" s="245"/>
      <c r="N2125" s="245"/>
      <c r="O2125" s="245"/>
      <c r="P2125" s="245"/>
      <c r="Q2125" s="246"/>
      <c r="R2125" s="233"/>
      <c r="S2125" s="234" t="e">
        <f>IF(C2125="",NA(),MATCH($B2125&amp;$C2125,'Smelter Reference List'!$J:$J,0))</f>
        <v>#N/A</v>
      </c>
      <c r="T2125" s="235"/>
      <c r="U2125" s="235">
        <f t="shared" ca="1" si="66"/>
        <v>0</v>
      </c>
      <c r="V2125" s="235"/>
      <c r="W2125" s="235"/>
      <c r="Y2125" s="228" t="str">
        <f t="shared" si="67"/>
        <v/>
      </c>
    </row>
    <row r="2126" spans="1:25" s="228" customFormat="1" ht="20.25">
      <c r="A2126" s="257"/>
      <c r="B2126" s="232" t="str">
        <f>IF(LEN(A2126)=0,"",INDEX('Smelter Reference List'!$A:$A,MATCH($A2126,'Smelter Reference List'!$E:$E,0)))</f>
        <v/>
      </c>
      <c r="C2126" s="297" t="str">
        <f>IF(LEN(A2126)=0,"",INDEX('Smelter Reference List'!$C:$C,MATCH($A2126,'Smelter Reference List'!$E:$E,0)))</f>
        <v/>
      </c>
      <c r="D2126" s="161" t="str">
        <f ca="1">IF(ISERROR($S2126),"",OFFSET('Smelter Reference List'!$C$4,$S2126-4,0)&amp;"")</f>
        <v/>
      </c>
      <c r="E2126" s="161" t="str">
        <f ca="1">IF(ISERROR($S2126),"",OFFSET('Smelter Reference List'!$D$4,$S2126-4,0)&amp;"")</f>
        <v/>
      </c>
      <c r="F2126" s="161" t="str">
        <f ca="1">IF(ISERROR($S2126),"",OFFSET('Smelter Reference List'!$E$4,$S2126-4,0))</f>
        <v/>
      </c>
      <c r="G2126" s="161" t="str">
        <f ca="1">IF(C2126=$U$4,"Enter smelter details", IF(ISERROR($S2126),"",OFFSET('Smelter Reference List'!$F$4,$S2126-4,0)))</f>
        <v/>
      </c>
      <c r="H2126" s="247" t="str">
        <f ca="1">IF(ISERROR($S2126),"",OFFSET('Smelter Reference List'!$G$4,$S2126-4,0))</f>
        <v/>
      </c>
      <c r="I2126" s="248" t="str">
        <f ca="1">IF(ISERROR($S2126),"",OFFSET('Smelter Reference List'!$H$4,$S2126-4,0))</f>
        <v/>
      </c>
      <c r="J2126" s="248" t="str">
        <f ca="1">IF(ISERROR($S2126),"",OFFSET('Smelter Reference List'!$I$4,$S2126-4,0))</f>
        <v/>
      </c>
      <c r="K2126" s="245"/>
      <c r="L2126" s="245"/>
      <c r="M2126" s="245"/>
      <c r="N2126" s="245"/>
      <c r="O2126" s="245"/>
      <c r="P2126" s="245"/>
      <c r="Q2126" s="246"/>
      <c r="R2126" s="233"/>
      <c r="S2126" s="234" t="e">
        <f>IF(C2126="",NA(),MATCH($B2126&amp;$C2126,'Smelter Reference List'!$J:$J,0))</f>
        <v>#N/A</v>
      </c>
      <c r="T2126" s="235"/>
      <c r="U2126" s="235">
        <f t="shared" ca="1" si="66"/>
        <v>0</v>
      </c>
      <c r="V2126" s="235"/>
      <c r="W2126" s="235"/>
      <c r="Y2126" s="228" t="str">
        <f t="shared" si="67"/>
        <v/>
      </c>
    </row>
    <row r="2127" spans="1:25" s="228" customFormat="1" ht="20.25">
      <c r="A2127" s="257"/>
      <c r="B2127" s="232" t="str">
        <f>IF(LEN(A2127)=0,"",INDEX('Smelter Reference List'!$A:$A,MATCH($A2127,'Smelter Reference List'!$E:$E,0)))</f>
        <v/>
      </c>
      <c r="C2127" s="297" t="str">
        <f>IF(LEN(A2127)=0,"",INDEX('Smelter Reference List'!$C:$C,MATCH($A2127,'Smelter Reference List'!$E:$E,0)))</f>
        <v/>
      </c>
      <c r="D2127" s="161" t="str">
        <f ca="1">IF(ISERROR($S2127),"",OFFSET('Smelter Reference List'!$C$4,$S2127-4,0)&amp;"")</f>
        <v/>
      </c>
      <c r="E2127" s="161" t="str">
        <f ca="1">IF(ISERROR($S2127),"",OFFSET('Smelter Reference List'!$D$4,$S2127-4,0)&amp;"")</f>
        <v/>
      </c>
      <c r="F2127" s="161" t="str">
        <f ca="1">IF(ISERROR($S2127),"",OFFSET('Smelter Reference List'!$E$4,$S2127-4,0))</f>
        <v/>
      </c>
      <c r="G2127" s="161" t="str">
        <f ca="1">IF(C2127=$U$4,"Enter smelter details", IF(ISERROR($S2127),"",OFFSET('Smelter Reference List'!$F$4,$S2127-4,0)))</f>
        <v/>
      </c>
      <c r="H2127" s="247" t="str">
        <f ca="1">IF(ISERROR($S2127),"",OFFSET('Smelter Reference List'!$G$4,$S2127-4,0))</f>
        <v/>
      </c>
      <c r="I2127" s="248" t="str">
        <f ca="1">IF(ISERROR($S2127),"",OFFSET('Smelter Reference List'!$H$4,$S2127-4,0))</f>
        <v/>
      </c>
      <c r="J2127" s="248" t="str">
        <f ca="1">IF(ISERROR($S2127),"",OFFSET('Smelter Reference List'!$I$4,$S2127-4,0))</f>
        <v/>
      </c>
      <c r="K2127" s="245"/>
      <c r="L2127" s="245"/>
      <c r="M2127" s="245"/>
      <c r="N2127" s="245"/>
      <c r="O2127" s="245"/>
      <c r="P2127" s="245"/>
      <c r="Q2127" s="246"/>
      <c r="R2127" s="233"/>
      <c r="S2127" s="234" t="e">
        <f>IF(C2127="",NA(),MATCH($B2127&amp;$C2127,'Smelter Reference List'!$J:$J,0))</f>
        <v>#N/A</v>
      </c>
      <c r="T2127" s="235"/>
      <c r="U2127" s="235">
        <f t="shared" ca="1" si="66"/>
        <v>0</v>
      </c>
      <c r="V2127" s="235"/>
      <c r="W2127" s="235"/>
      <c r="Y2127" s="228" t="str">
        <f t="shared" si="67"/>
        <v/>
      </c>
    </row>
    <row r="2128" spans="1:25" s="228" customFormat="1" ht="20.25">
      <c r="A2128" s="257"/>
      <c r="B2128" s="232" t="str">
        <f>IF(LEN(A2128)=0,"",INDEX('Smelter Reference List'!$A:$A,MATCH($A2128,'Smelter Reference List'!$E:$E,0)))</f>
        <v/>
      </c>
      <c r="C2128" s="297" t="str">
        <f>IF(LEN(A2128)=0,"",INDEX('Smelter Reference List'!$C:$C,MATCH($A2128,'Smelter Reference List'!$E:$E,0)))</f>
        <v/>
      </c>
      <c r="D2128" s="161" t="str">
        <f ca="1">IF(ISERROR($S2128),"",OFFSET('Smelter Reference List'!$C$4,$S2128-4,0)&amp;"")</f>
        <v/>
      </c>
      <c r="E2128" s="161" t="str">
        <f ca="1">IF(ISERROR($S2128),"",OFFSET('Smelter Reference List'!$D$4,$S2128-4,0)&amp;"")</f>
        <v/>
      </c>
      <c r="F2128" s="161" t="str">
        <f ca="1">IF(ISERROR($S2128),"",OFFSET('Smelter Reference List'!$E$4,$S2128-4,0))</f>
        <v/>
      </c>
      <c r="G2128" s="161" t="str">
        <f ca="1">IF(C2128=$U$4,"Enter smelter details", IF(ISERROR($S2128),"",OFFSET('Smelter Reference List'!$F$4,$S2128-4,0)))</f>
        <v/>
      </c>
      <c r="H2128" s="247" t="str">
        <f ca="1">IF(ISERROR($S2128),"",OFFSET('Smelter Reference List'!$G$4,$S2128-4,0))</f>
        <v/>
      </c>
      <c r="I2128" s="248" t="str">
        <f ca="1">IF(ISERROR($S2128),"",OFFSET('Smelter Reference List'!$H$4,$S2128-4,0))</f>
        <v/>
      </c>
      <c r="J2128" s="248" t="str">
        <f ca="1">IF(ISERROR($S2128),"",OFFSET('Smelter Reference List'!$I$4,$S2128-4,0))</f>
        <v/>
      </c>
      <c r="K2128" s="245"/>
      <c r="L2128" s="245"/>
      <c r="M2128" s="245"/>
      <c r="N2128" s="245"/>
      <c r="O2128" s="245"/>
      <c r="P2128" s="245"/>
      <c r="Q2128" s="246"/>
      <c r="R2128" s="233"/>
      <c r="S2128" s="234" t="e">
        <f>IF(C2128="",NA(),MATCH($B2128&amp;$C2128,'Smelter Reference List'!$J:$J,0))</f>
        <v>#N/A</v>
      </c>
      <c r="T2128" s="235"/>
      <c r="U2128" s="235">
        <f t="shared" ca="1" si="66"/>
        <v>0</v>
      </c>
      <c r="V2128" s="235"/>
      <c r="W2128" s="235"/>
      <c r="Y2128" s="228" t="str">
        <f t="shared" si="67"/>
        <v/>
      </c>
    </row>
    <row r="2129" spans="1:25" s="228" customFormat="1" ht="20.25">
      <c r="A2129" s="257"/>
      <c r="B2129" s="232" t="str">
        <f>IF(LEN(A2129)=0,"",INDEX('Smelter Reference List'!$A:$A,MATCH($A2129,'Smelter Reference List'!$E:$E,0)))</f>
        <v/>
      </c>
      <c r="C2129" s="297" t="str">
        <f>IF(LEN(A2129)=0,"",INDEX('Smelter Reference List'!$C:$C,MATCH($A2129,'Smelter Reference List'!$E:$E,0)))</f>
        <v/>
      </c>
      <c r="D2129" s="161" t="str">
        <f ca="1">IF(ISERROR($S2129),"",OFFSET('Smelter Reference List'!$C$4,$S2129-4,0)&amp;"")</f>
        <v/>
      </c>
      <c r="E2129" s="161" t="str">
        <f ca="1">IF(ISERROR($S2129),"",OFFSET('Smelter Reference List'!$D$4,$S2129-4,0)&amp;"")</f>
        <v/>
      </c>
      <c r="F2129" s="161" t="str">
        <f ca="1">IF(ISERROR($S2129),"",OFFSET('Smelter Reference List'!$E$4,$S2129-4,0))</f>
        <v/>
      </c>
      <c r="G2129" s="161" t="str">
        <f ca="1">IF(C2129=$U$4,"Enter smelter details", IF(ISERROR($S2129),"",OFFSET('Smelter Reference List'!$F$4,$S2129-4,0)))</f>
        <v/>
      </c>
      <c r="H2129" s="247" t="str">
        <f ca="1">IF(ISERROR($S2129),"",OFFSET('Smelter Reference List'!$G$4,$S2129-4,0))</f>
        <v/>
      </c>
      <c r="I2129" s="248" t="str">
        <f ca="1">IF(ISERROR($S2129),"",OFFSET('Smelter Reference List'!$H$4,$S2129-4,0))</f>
        <v/>
      </c>
      <c r="J2129" s="248" t="str">
        <f ca="1">IF(ISERROR($S2129),"",OFFSET('Smelter Reference List'!$I$4,$S2129-4,0))</f>
        <v/>
      </c>
      <c r="K2129" s="245"/>
      <c r="L2129" s="245"/>
      <c r="M2129" s="245"/>
      <c r="N2129" s="245"/>
      <c r="O2129" s="245"/>
      <c r="P2129" s="245"/>
      <c r="Q2129" s="246"/>
      <c r="R2129" s="233"/>
      <c r="S2129" s="234" t="e">
        <f>IF(C2129="",NA(),MATCH($B2129&amp;$C2129,'Smelter Reference List'!$J:$J,0))</f>
        <v>#N/A</v>
      </c>
      <c r="T2129" s="235"/>
      <c r="U2129" s="235">
        <f t="shared" ca="1" si="66"/>
        <v>0</v>
      </c>
      <c r="V2129" s="235"/>
      <c r="W2129" s="235"/>
      <c r="Y2129" s="228" t="str">
        <f t="shared" si="67"/>
        <v/>
      </c>
    </row>
    <row r="2130" spans="1:25" s="228" customFormat="1" ht="20.25">
      <c r="A2130" s="257"/>
      <c r="B2130" s="232" t="str">
        <f>IF(LEN(A2130)=0,"",INDEX('Smelter Reference List'!$A:$A,MATCH($A2130,'Smelter Reference List'!$E:$E,0)))</f>
        <v/>
      </c>
      <c r="C2130" s="297" t="str">
        <f>IF(LEN(A2130)=0,"",INDEX('Smelter Reference List'!$C:$C,MATCH($A2130,'Smelter Reference List'!$E:$E,0)))</f>
        <v/>
      </c>
      <c r="D2130" s="161" t="str">
        <f ca="1">IF(ISERROR($S2130),"",OFFSET('Smelter Reference List'!$C$4,$S2130-4,0)&amp;"")</f>
        <v/>
      </c>
      <c r="E2130" s="161" t="str">
        <f ca="1">IF(ISERROR($S2130),"",OFFSET('Smelter Reference List'!$D$4,$S2130-4,0)&amp;"")</f>
        <v/>
      </c>
      <c r="F2130" s="161" t="str">
        <f ca="1">IF(ISERROR($S2130),"",OFFSET('Smelter Reference List'!$E$4,$S2130-4,0))</f>
        <v/>
      </c>
      <c r="G2130" s="161" t="str">
        <f ca="1">IF(C2130=$U$4,"Enter smelter details", IF(ISERROR($S2130),"",OFFSET('Smelter Reference List'!$F$4,$S2130-4,0)))</f>
        <v/>
      </c>
      <c r="H2130" s="247" t="str">
        <f ca="1">IF(ISERROR($S2130),"",OFFSET('Smelter Reference List'!$G$4,$S2130-4,0))</f>
        <v/>
      </c>
      <c r="I2130" s="248" t="str">
        <f ca="1">IF(ISERROR($S2130),"",OFFSET('Smelter Reference List'!$H$4,$S2130-4,0))</f>
        <v/>
      </c>
      <c r="J2130" s="248" t="str">
        <f ca="1">IF(ISERROR($S2130),"",OFFSET('Smelter Reference List'!$I$4,$S2130-4,0))</f>
        <v/>
      </c>
      <c r="K2130" s="245"/>
      <c r="L2130" s="245"/>
      <c r="M2130" s="245"/>
      <c r="N2130" s="245"/>
      <c r="O2130" s="245"/>
      <c r="P2130" s="245"/>
      <c r="Q2130" s="246"/>
      <c r="R2130" s="233"/>
      <c r="S2130" s="234" t="e">
        <f>IF(C2130="",NA(),MATCH($B2130&amp;$C2130,'Smelter Reference List'!$J:$J,0))</f>
        <v>#N/A</v>
      </c>
      <c r="T2130" s="235"/>
      <c r="U2130" s="235">
        <f t="shared" ca="1" si="66"/>
        <v>0</v>
      </c>
      <c r="V2130" s="235"/>
      <c r="W2130" s="235"/>
      <c r="Y2130" s="228" t="str">
        <f t="shared" si="67"/>
        <v/>
      </c>
    </row>
    <row r="2131" spans="1:25" s="228" customFormat="1" ht="20.25">
      <c r="A2131" s="257"/>
      <c r="B2131" s="232" t="str">
        <f>IF(LEN(A2131)=0,"",INDEX('Smelter Reference List'!$A:$A,MATCH($A2131,'Smelter Reference List'!$E:$E,0)))</f>
        <v/>
      </c>
      <c r="C2131" s="297" t="str">
        <f>IF(LEN(A2131)=0,"",INDEX('Smelter Reference List'!$C:$C,MATCH($A2131,'Smelter Reference List'!$E:$E,0)))</f>
        <v/>
      </c>
      <c r="D2131" s="161" t="str">
        <f ca="1">IF(ISERROR($S2131),"",OFFSET('Smelter Reference List'!$C$4,$S2131-4,0)&amp;"")</f>
        <v/>
      </c>
      <c r="E2131" s="161" t="str">
        <f ca="1">IF(ISERROR($S2131),"",OFFSET('Smelter Reference List'!$D$4,$S2131-4,0)&amp;"")</f>
        <v/>
      </c>
      <c r="F2131" s="161" t="str">
        <f ca="1">IF(ISERROR($S2131),"",OFFSET('Smelter Reference List'!$E$4,$S2131-4,0))</f>
        <v/>
      </c>
      <c r="G2131" s="161" t="str">
        <f ca="1">IF(C2131=$U$4,"Enter smelter details", IF(ISERROR($S2131),"",OFFSET('Smelter Reference List'!$F$4,$S2131-4,0)))</f>
        <v/>
      </c>
      <c r="H2131" s="247" t="str">
        <f ca="1">IF(ISERROR($S2131),"",OFFSET('Smelter Reference List'!$G$4,$S2131-4,0))</f>
        <v/>
      </c>
      <c r="I2131" s="248" t="str">
        <f ca="1">IF(ISERROR($S2131),"",OFFSET('Smelter Reference List'!$H$4,$S2131-4,0))</f>
        <v/>
      </c>
      <c r="J2131" s="248" t="str">
        <f ca="1">IF(ISERROR($S2131),"",OFFSET('Smelter Reference List'!$I$4,$S2131-4,0))</f>
        <v/>
      </c>
      <c r="K2131" s="245"/>
      <c r="L2131" s="245"/>
      <c r="M2131" s="245"/>
      <c r="N2131" s="245"/>
      <c r="O2131" s="245"/>
      <c r="P2131" s="245"/>
      <c r="Q2131" s="246"/>
      <c r="R2131" s="233"/>
      <c r="S2131" s="234" t="e">
        <f>IF(C2131="",NA(),MATCH($B2131&amp;$C2131,'Smelter Reference List'!$J:$J,0))</f>
        <v>#N/A</v>
      </c>
      <c r="T2131" s="235"/>
      <c r="U2131" s="235">
        <f t="shared" ca="1" si="66"/>
        <v>0</v>
      </c>
      <c r="V2131" s="235"/>
      <c r="W2131" s="235"/>
      <c r="Y2131" s="228" t="str">
        <f t="shared" si="67"/>
        <v/>
      </c>
    </row>
    <row r="2132" spans="1:25" s="228" customFormat="1" ht="20.25">
      <c r="A2132" s="257"/>
      <c r="B2132" s="232" t="str">
        <f>IF(LEN(A2132)=0,"",INDEX('Smelter Reference List'!$A:$A,MATCH($A2132,'Smelter Reference List'!$E:$E,0)))</f>
        <v/>
      </c>
      <c r="C2132" s="297" t="str">
        <f>IF(LEN(A2132)=0,"",INDEX('Smelter Reference List'!$C:$C,MATCH($A2132,'Smelter Reference List'!$E:$E,0)))</f>
        <v/>
      </c>
      <c r="D2132" s="161" t="str">
        <f ca="1">IF(ISERROR($S2132),"",OFFSET('Smelter Reference List'!$C$4,$S2132-4,0)&amp;"")</f>
        <v/>
      </c>
      <c r="E2132" s="161" t="str">
        <f ca="1">IF(ISERROR($S2132),"",OFFSET('Smelter Reference List'!$D$4,$S2132-4,0)&amp;"")</f>
        <v/>
      </c>
      <c r="F2132" s="161" t="str">
        <f ca="1">IF(ISERROR($S2132),"",OFFSET('Smelter Reference List'!$E$4,$S2132-4,0))</f>
        <v/>
      </c>
      <c r="G2132" s="161" t="str">
        <f ca="1">IF(C2132=$U$4,"Enter smelter details", IF(ISERROR($S2132),"",OFFSET('Smelter Reference List'!$F$4,$S2132-4,0)))</f>
        <v/>
      </c>
      <c r="H2132" s="247" t="str">
        <f ca="1">IF(ISERROR($S2132),"",OFFSET('Smelter Reference List'!$G$4,$S2132-4,0))</f>
        <v/>
      </c>
      <c r="I2132" s="248" t="str">
        <f ca="1">IF(ISERROR($S2132),"",OFFSET('Smelter Reference List'!$H$4,$S2132-4,0))</f>
        <v/>
      </c>
      <c r="J2132" s="248" t="str">
        <f ca="1">IF(ISERROR($S2132),"",OFFSET('Smelter Reference List'!$I$4,$S2132-4,0))</f>
        <v/>
      </c>
      <c r="K2132" s="245"/>
      <c r="L2132" s="245"/>
      <c r="M2132" s="245"/>
      <c r="N2132" s="245"/>
      <c r="O2132" s="245"/>
      <c r="P2132" s="245"/>
      <c r="Q2132" s="246"/>
      <c r="R2132" s="233"/>
      <c r="S2132" s="234" t="e">
        <f>IF(C2132="",NA(),MATCH($B2132&amp;$C2132,'Smelter Reference List'!$J:$J,0))</f>
        <v>#N/A</v>
      </c>
      <c r="T2132" s="235"/>
      <c r="U2132" s="235">
        <f t="shared" ca="1" si="66"/>
        <v>0</v>
      </c>
      <c r="V2132" s="235"/>
      <c r="W2132" s="235"/>
      <c r="Y2132" s="228" t="str">
        <f t="shared" si="67"/>
        <v/>
      </c>
    </row>
    <row r="2133" spans="1:25" s="228" customFormat="1" ht="20.25">
      <c r="A2133" s="257"/>
      <c r="B2133" s="232" t="str">
        <f>IF(LEN(A2133)=0,"",INDEX('Smelter Reference List'!$A:$A,MATCH($A2133,'Smelter Reference List'!$E:$E,0)))</f>
        <v/>
      </c>
      <c r="C2133" s="297" t="str">
        <f>IF(LEN(A2133)=0,"",INDEX('Smelter Reference List'!$C:$C,MATCH($A2133,'Smelter Reference List'!$E:$E,0)))</f>
        <v/>
      </c>
      <c r="D2133" s="161" t="str">
        <f ca="1">IF(ISERROR($S2133),"",OFFSET('Smelter Reference List'!$C$4,$S2133-4,0)&amp;"")</f>
        <v/>
      </c>
      <c r="E2133" s="161" t="str">
        <f ca="1">IF(ISERROR($S2133),"",OFFSET('Smelter Reference List'!$D$4,$S2133-4,0)&amp;"")</f>
        <v/>
      </c>
      <c r="F2133" s="161" t="str">
        <f ca="1">IF(ISERROR($S2133),"",OFFSET('Smelter Reference List'!$E$4,$S2133-4,0))</f>
        <v/>
      </c>
      <c r="G2133" s="161" t="str">
        <f ca="1">IF(C2133=$U$4,"Enter smelter details", IF(ISERROR($S2133),"",OFFSET('Smelter Reference List'!$F$4,$S2133-4,0)))</f>
        <v/>
      </c>
      <c r="H2133" s="247" t="str">
        <f ca="1">IF(ISERROR($S2133),"",OFFSET('Smelter Reference List'!$G$4,$S2133-4,0))</f>
        <v/>
      </c>
      <c r="I2133" s="248" t="str">
        <f ca="1">IF(ISERROR($S2133),"",OFFSET('Smelter Reference List'!$H$4,$S2133-4,0))</f>
        <v/>
      </c>
      <c r="J2133" s="248" t="str">
        <f ca="1">IF(ISERROR($S2133),"",OFFSET('Smelter Reference List'!$I$4,$S2133-4,0))</f>
        <v/>
      </c>
      <c r="K2133" s="245"/>
      <c r="L2133" s="245"/>
      <c r="M2133" s="245"/>
      <c r="N2133" s="245"/>
      <c r="O2133" s="245"/>
      <c r="P2133" s="245"/>
      <c r="Q2133" s="246"/>
      <c r="R2133" s="233"/>
      <c r="S2133" s="234" t="e">
        <f>IF(C2133="",NA(),MATCH($B2133&amp;$C2133,'Smelter Reference List'!$J:$J,0))</f>
        <v>#N/A</v>
      </c>
      <c r="T2133" s="235"/>
      <c r="U2133" s="235">
        <f t="shared" ca="1" si="66"/>
        <v>0</v>
      </c>
      <c r="V2133" s="235"/>
      <c r="W2133" s="235"/>
      <c r="Y2133" s="228" t="str">
        <f t="shared" si="67"/>
        <v/>
      </c>
    </row>
    <row r="2134" spans="1:25" s="228" customFormat="1" ht="20.25">
      <c r="A2134" s="257"/>
      <c r="B2134" s="232" t="str">
        <f>IF(LEN(A2134)=0,"",INDEX('Smelter Reference List'!$A:$A,MATCH($A2134,'Smelter Reference List'!$E:$E,0)))</f>
        <v/>
      </c>
      <c r="C2134" s="297" t="str">
        <f>IF(LEN(A2134)=0,"",INDEX('Smelter Reference List'!$C:$C,MATCH($A2134,'Smelter Reference List'!$E:$E,0)))</f>
        <v/>
      </c>
      <c r="D2134" s="161" t="str">
        <f ca="1">IF(ISERROR($S2134),"",OFFSET('Smelter Reference List'!$C$4,$S2134-4,0)&amp;"")</f>
        <v/>
      </c>
      <c r="E2134" s="161" t="str">
        <f ca="1">IF(ISERROR($S2134),"",OFFSET('Smelter Reference List'!$D$4,$S2134-4,0)&amp;"")</f>
        <v/>
      </c>
      <c r="F2134" s="161" t="str">
        <f ca="1">IF(ISERROR($S2134),"",OFFSET('Smelter Reference List'!$E$4,$S2134-4,0))</f>
        <v/>
      </c>
      <c r="G2134" s="161" t="str">
        <f ca="1">IF(C2134=$U$4,"Enter smelter details", IF(ISERROR($S2134),"",OFFSET('Smelter Reference List'!$F$4,$S2134-4,0)))</f>
        <v/>
      </c>
      <c r="H2134" s="247" t="str">
        <f ca="1">IF(ISERROR($S2134),"",OFFSET('Smelter Reference List'!$G$4,$S2134-4,0))</f>
        <v/>
      </c>
      <c r="I2134" s="248" t="str">
        <f ca="1">IF(ISERROR($S2134),"",OFFSET('Smelter Reference List'!$H$4,$S2134-4,0))</f>
        <v/>
      </c>
      <c r="J2134" s="248" t="str">
        <f ca="1">IF(ISERROR($S2134),"",OFFSET('Smelter Reference List'!$I$4,$S2134-4,0))</f>
        <v/>
      </c>
      <c r="K2134" s="245"/>
      <c r="L2134" s="245"/>
      <c r="M2134" s="245"/>
      <c r="N2134" s="245"/>
      <c r="O2134" s="245"/>
      <c r="P2134" s="245"/>
      <c r="Q2134" s="246"/>
      <c r="R2134" s="233"/>
      <c r="S2134" s="234" t="e">
        <f>IF(C2134="",NA(),MATCH($B2134&amp;$C2134,'Smelter Reference List'!$J:$J,0))</f>
        <v>#N/A</v>
      </c>
      <c r="T2134" s="235"/>
      <c r="U2134" s="235">
        <f t="shared" ca="1" si="66"/>
        <v>0</v>
      </c>
      <c r="V2134" s="235"/>
      <c r="W2134" s="235"/>
      <c r="Y2134" s="228" t="str">
        <f t="shared" si="67"/>
        <v/>
      </c>
    </row>
    <row r="2135" spans="1:25" s="228" customFormat="1" ht="20.25">
      <c r="A2135" s="257"/>
      <c r="B2135" s="232" t="str">
        <f>IF(LEN(A2135)=0,"",INDEX('Smelter Reference List'!$A:$A,MATCH($A2135,'Smelter Reference List'!$E:$E,0)))</f>
        <v/>
      </c>
      <c r="C2135" s="297" t="str">
        <f>IF(LEN(A2135)=0,"",INDEX('Smelter Reference List'!$C:$C,MATCH($A2135,'Smelter Reference List'!$E:$E,0)))</f>
        <v/>
      </c>
      <c r="D2135" s="161" t="str">
        <f ca="1">IF(ISERROR($S2135),"",OFFSET('Smelter Reference List'!$C$4,$S2135-4,0)&amp;"")</f>
        <v/>
      </c>
      <c r="E2135" s="161" t="str">
        <f ca="1">IF(ISERROR($S2135),"",OFFSET('Smelter Reference List'!$D$4,$S2135-4,0)&amp;"")</f>
        <v/>
      </c>
      <c r="F2135" s="161" t="str">
        <f ca="1">IF(ISERROR($S2135),"",OFFSET('Smelter Reference List'!$E$4,$S2135-4,0))</f>
        <v/>
      </c>
      <c r="G2135" s="161" t="str">
        <f ca="1">IF(C2135=$U$4,"Enter smelter details", IF(ISERROR($S2135),"",OFFSET('Smelter Reference List'!$F$4,$S2135-4,0)))</f>
        <v/>
      </c>
      <c r="H2135" s="247" t="str">
        <f ca="1">IF(ISERROR($S2135),"",OFFSET('Smelter Reference List'!$G$4,$S2135-4,0))</f>
        <v/>
      </c>
      <c r="I2135" s="248" t="str">
        <f ca="1">IF(ISERROR($S2135),"",OFFSET('Smelter Reference List'!$H$4,$S2135-4,0))</f>
        <v/>
      </c>
      <c r="J2135" s="248" t="str">
        <f ca="1">IF(ISERROR($S2135),"",OFFSET('Smelter Reference List'!$I$4,$S2135-4,0))</f>
        <v/>
      </c>
      <c r="K2135" s="245"/>
      <c r="L2135" s="245"/>
      <c r="M2135" s="245"/>
      <c r="N2135" s="245"/>
      <c r="O2135" s="245"/>
      <c r="P2135" s="245"/>
      <c r="Q2135" s="246"/>
      <c r="R2135" s="233"/>
      <c r="S2135" s="234" t="e">
        <f>IF(C2135="",NA(),MATCH($B2135&amp;$C2135,'Smelter Reference List'!$J:$J,0))</f>
        <v>#N/A</v>
      </c>
      <c r="T2135" s="235"/>
      <c r="U2135" s="235">
        <f t="shared" ca="1" si="66"/>
        <v>0</v>
      </c>
      <c r="V2135" s="235"/>
      <c r="W2135" s="235"/>
      <c r="Y2135" s="228" t="str">
        <f t="shared" si="67"/>
        <v/>
      </c>
    </row>
    <row r="2136" spans="1:25" s="228" customFormat="1" ht="20.25">
      <c r="A2136" s="257"/>
      <c r="B2136" s="232" t="str">
        <f>IF(LEN(A2136)=0,"",INDEX('Smelter Reference List'!$A:$A,MATCH($A2136,'Smelter Reference List'!$E:$E,0)))</f>
        <v/>
      </c>
      <c r="C2136" s="297" t="str">
        <f>IF(LEN(A2136)=0,"",INDEX('Smelter Reference List'!$C:$C,MATCH($A2136,'Smelter Reference List'!$E:$E,0)))</f>
        <v/>
      </c>
      <c r="D2136" s="161" t="str">
        <f ca="1">IF(ISERROR($S2136),"",OFFSET('Smelter Reference List'!$C$4,$S2136-4,0)&amp;"")</f>
        <v/>
      </c>
      <c r="E2136" s="161" t="str">
        <f ca="1">IF(ISERROR($S2136),"",OFFSET('Smelter Reference List'!$D$4,$S2136-4,0)&amp;"")</f>
        <v/>
      </c>
      <c r="F2136" s="161" t="str">
        <f ca="1">IF(ISERROR($S2136),"",OFFSET('Smelter Reference List'!$E$4,$S2136-4,0))</f>
        <v/>
      </c>
      <c r="G2136" s="161" t="str">
        <f ca="1">IF(C2136=$U$4,"Enter smelter details", IF(ISERROR($S2136),"",OFFSET('Smelter Reference List'!$F$4,$S2136-4,0)))</f>
        <v/>
      </c>
      <c r="H2136" s="247" t="str">
        <f ca="1">IF(ISERROR($S2136),"",OFFSET('Smelter Reference List'!$G$4,$S2136-4,0))</f>
        <v/>
      </c>
      <c r="I2136" s="248" t="str">
        <f ca="1">IF(ISERROR($S2136),"",OFFSET('Smelter Reference List'!$H$4,$S2136-4,0))</f>
        <v/>
      </c>
      <c r="J2136" s="248" t="str">
        <f ca="1">IF(ISERROR($S2136),"",OFFSET('Smelter Reference List'!$I$4,$S2136-4,0))</f>
        <v/>
      </c>
      <c r="K2136" s="245"/>
      <c r="L2136" s="245"/>
      <c r="M2136" s="245"/>
      <c r="N2136" s="245"/>
      <c r="O2136" s="245"/>
      <c r="P2136" s="245"/>
      <c r="Q2136" s="246"/>
      <c r="R2136" s="233"/>
      <c r="S2136" s="234" t="e">
        <f>IF(C2136="",NA(),MATCH($B2136&amp;$C2136,'Smelter Reference List'!$J:$J,0))</f>
        <v>#N/A</v>
      </c>
      <c r="T2136" s="235"/>
      <c r="U2136" s="235">
        <f t="shared" ref="U2136:U2199" ca="1" si="68">IF(AND(C2136="Smelter not listed",OR(LEN(D2136)=0,LEN(E2136)=0)),1,0)</f>
        <v>0</v>
      </c>
      <c r="V2136" s="235"/>
      <c r="W2136" s="235"/>
      <c r="Y2136" s="228" t="str">
        <f t="shared" ref="Y2136:Y2199" si="69">B2136&amp;C2136</f>
        <v/>
      </c>
    </row>
    <row r="2137" spans="1:25" s="228" customFormat="1" ht="20.25">
      <c r="A2137" s="257"/>
      <c r="B2137" s="232" t="str">
        <f>IF(LEN(A2137)=0,"",INDEX('Smelter Reference List'!$A:$A,MATCH($A2137,'Smelter Reference List'!$E:$E,0)))</f>
        <v/>
      </c>
      <c r="C2137" s="297" t="str">
        <f>IF(LEN(A2137)=0,"",INDEX('Smelter Reference List'!$C:$C,MATCH($A2137,'Smelter Reference List'!$E:$E,0)))</f>
        <v/>
      </c>
      <c r="D2137" s="161" t="str">
        <f ca="1">IF(ISERROR($S2137),"",OFFSET('Smelter Reference List'!$C$4,$S2137-4,0)&amp;"")</f>
        <v/>
      </c>
      <c r="E2137" s="161" t="str">
        <f ca="1">IF(ISERROR($S2137),"",OFFSET('Smelter Reference List'!$D$4,$S2137-4,0)&amp;"")</f>
        <v/>
      </c>
      <c r="F2137" s="161" t="str">
        <f ca="1">IF(ISERROR($S2137),"",OFFSET('Smelter Reference List'!$E$4,$S2137-4,0))</f>
        <v/>
      </c>
      <c r="G2137" s="161" t="str">
        <f ca="1">IF(C2137=$U$4,"Enter smelter details", IF(ISERROR($S2137),"",OFFSET('Smelter Reference List'!$F$4,$S2137-4,0)))</f>
        <v/>
      </c>
      <c r="H2137" s="247" t="str">
        <f ca="1">IF(ISERROR($S2137),"",OFFSET('Smelter Reference List'!$G$4,$S2137-4,0))</f>
        <v/>
      </c>
      <c r="I2137" s="248" t="str">
        <f ca="1">IF(ISERROR($S2137),"",OFFSET('Smelter Reference List'!$H$4,$S2137-4,0))</f>
        <v/>
      </c>
      <c r="J2137" s="248" t="str">
        <f ca="1">IF(ISERROR($S2137),"",OFFSET('Smelter Reference List'!$I$4,$S2137-4,0))</f>
        <v/>
      </c>
      <c r="K2137" s="245"/>
      <c r="L2137" s="245"/>
      <c r="M2137" s="245"/>
      <c r="N2137" s="245"/>
      <c r="O2137" s="245"/>
      <c r="P2137" s="245"/>
      <c r="Q2137" s="246"/>
      <c r="R2137" s="233"/>
      <c r="S2137" s="234" t="e">
        <f>IF(C2137="",NA(),MATCH($B2137&amp;$C2137,'Smelter Reference List'!$J:$J,0))</f>
        <v>#N/A</v>
      </c>
      <c r="T2137" s="235"/>
      <c r="U2137" s="235">
        <f t="shared" ca="1" si="68"/>
        <v>0</v>
      </c>
      <c r="V2137" s="235"/>
      <c r="W2137" s="235"/>
      <c r="Y2137" s="228" t="str">
        <f t="shared" si="69"/>
        <v/>
      </c>
    </row>
    <row r="2138" spans="1:25" s="228" customFormat="1" ht="20.25">
      <c r="A2138" s="257"/>
      <c r="B2138" s="232" t="str">
        <f>IF(LEN(A2138)=0,"",INDEX('Smelter Reference List'!$A:$A,MATCH($A2138,'Smelter Reference List'!$E:$E,0)))</f>
        <v/>
      </c>
      <c r="C2138" s="297" t="str">
        <f>IF(LEN(A2138)=0,"",INDEX('Smelter Reference List'!$C:$C,MATCH($A2138,'Smelter Reference List'!$E:$E,0)))</f>
        <v/>
      </c>
      <c r="D2138" s="161" t="str">
        <f ca="1">IF(ISERROR($S2138),"",OFFSET('Smelter Reference List'!$C$4,$S2138-4,0)&amp;"")</f>
        <v/>
      </c>
      <c r="E2138" s="161" t="str">
        <f ca="1">IF(ISERROR($S2138),"",OFFSET('Smelter Reference List'!$D$4,$S2138-4,0)&amp;"")</f>
        <v/>
      </c>
      <c r="F2138" s="161" t="str">
        <f ca="1">IF(ISERROR($S2138),"",OFFSET('Smelter Reference List'!$E$4,$S2138-4,0))</f>
        <v/>
      </c>
      <c r="G2138" s="161" t="str">
        <f ca="1">IF(C2138=$U$4,"Enter smelter details", IF(ISERROR($S2138),"",OFFSET('Smelter Reference List'!$F$4,$S2138-4,0)))</f>
        <v/>
      </c>
      <c r="H2138" s="247" t="str">
        <f ca="1">IF(ISERROR($S2138),"",OFFSET('Smelter Reference List'!$G$4,$S2138-4,0))</f>
        <v/>
      </c>
      <c r="I2138" s="248" t="str">
        <f ca="1">IF(ISERROR($S2138),"",OFFSET('Smelter Reference List'!$H$4,$S2138-4,0))</f>
        <v/>
      </c>
      <c r="J2138" s="248" t="str">
        <f ca="1">IF(ISERROR($S2138),"",OFFSET('Smelter Reference List'!$I$4,$S2138-4,0))</f>
        <v/>
      </c>
      <c r="K2138" s="245"/>
      <c r="L2138" s="245"/>
      <c r="M2138" s="245"/>
      <c r="N2138" s="245"/>
      <c r="O2138" s="245"/>
      <c r="P2138" s="245"/>
      <c r="Q2138" s="246"/>
      <c r="R2138" s="233"/>
      <c r="S2138" s="234" t="e">
        <f>IF(C2138="",NA(),MATCH($B2138&amp;$C2138,'Smelter Reference List'!$J:$J,0))</f>
        <v>#N/A</v>
      </c>
      <c r="T2138" s="235"/>
      <c r="U2138" s="235">
        <f t="shared" ca="1" si="68"/>
        <v>0</v>
      </c>
      <c r="V2138" s="235"/>
      <c r="W2138" s="235"/>
      <c r="Y2138" s="228" t="str">
        <f t="shared" si="69"/>
        <v/>
      </c>
    </row>
    <row r="2139" spans="1:25" s="228" customFormat="1" ht="20.25">
      <c r="A2139" s="257"/>
      <c r="B2139" s="232" t="str">
        <f>IF(LEN(A2139)=0,"",INDEX('Smelter Reference List'!$A:$A,MATCH($A2139,'Smelter Reference List'!$E:$E,0)))</f>
        <v/>
      </c>
      <c r="C2139" s="297" t="str">
        <f>IF(LEN(A2139)=0,"",INDEX('Smelter Reference List'!$C:$C,MATCH($A2139,'Smelter Reference List'!$E:$E,0)))</f>
        <v/>
      </c>
      <c r="D2139" s="161" t="str">
        <f ca="1">IF(ISERROR($S2139),"",OFFSET('Smelter Reference List'!$C$4,$S2139-4,0)&amp;"")</f>
        <v/>
      </c>
      <c r="E2139" s="161" t="str">
        <f ca="1">IF(ISERROR($S2139),"",OFFSET('Smelter Reference List'!$D$4,$S2139-4,0)&amp;"")</f>
        <v/>
      </c>
      <c r="F2139" s="161" t="str">
        <f ca="1">IF(ISERROR($S2139),"",OFFSET('Smelter Reference List'!$E$4,$S2139-4,0))</f>
        <v/>
      </c>
      <c r="G2139" s="161" t="str">
        <f ca="1">IF(C2139=$U$4,"Enter smelter details", IF(ISERROR($S2139),"",OFFSET('Smelter Reference List'!$F$4,$S2139-4,0)))</f>
        <v/>
      </c>
      <c r="H2139" s="247" t="str">
        <f ca="1">IF(ISERROR($S2139),"",OFFSET('Smelter Reference List'!$G$4,$S2139-4,0))</f>
        <v/>
      </c>
      <c r="I2139" s="248" t="str">
        <f ca="1">IF(ISERROR($S2139),"",OFFSET('Smelter Reference List'!$H$4,$S2139-4,0))</f>
        <v/>
      </c>
      <c r="J2139" s="248" t="str">
        <f ca="1">IF(ISERROR($S2139),"",OFFSET('Smelter Reference List'!$I$4,$S2139-4,0))</f>
        <v/>
      </c>
      <c r="K2139" s="245"/>
      <c r="L2139" s="245"/>
      <c r="M2139" s="245"/>
      <c r="N2139" s="245"/>
      <c r="O2139" s="245"/>
      <c r="P2139" s="245"/>
      <c r="Q2139" s="246"/>
      <c r="R2139" s="233"/>
      <c r="S2139" s="234" t="e">
        <f>IF(C2139="",NA(),MATCH($B2139&amp;$C2139,'Smelter Reference List'!$J:$J,0))</f>
        <v>#N/A</v>
      </c>
      <c r="T2139" s="235"/>
      <c r="U2139" s="235">
        <f t="shared" ca="1" si="68"/>
        <v>0</v>
      </c>
      <c r="V2139" s="235"/>
      <c r="W2139" s="235"/>
      <c r="Y2139" s="228" t="str">
        <f t="shared" si="69"/>
        <v/>
      </c>
    </row>
    <row r="2140" spans="1:25" s="228" customFormat="1" ht="20.25">
      <c r="A2140" s="257"/>
      <c r="B2140" s="232" t="str">
        <f>IF(LEN(A2140)=0,"",INDEX('Smelter Reference List'!$A:$A,MATCH($A2140,'Smelter Reference List'!$E:$E,0)))</f>
        <v/>
      </c>
      <c r="C2140" s="297" t="str">
        <f>IF(LEN(A2140)=0,"",INDEX('Smelter Reference List'!$C:$C,MATCH($A2140,'Smelter Reference List'!$E:$E,0)))</f>
        <v/>
      </c>
      <c r="D2140" s="161" t="str">
        <f ca="1">IF(ISERROR($S2140),"",OFFSET('Smelter Reference List'!$C$4,$S2140-4,0)&amp;"")</f>
        <v/>
      </c>
      <c r="E2140" s="161" t="str">
        <f ca="1">IF(ISERROR($S2140),"",OFFSET('Smelter Reference List'!$D$4,$S2140-4,0)&amp;"")</f>
        <v/>
      </c>
      <c r="F2140" s="161" t="str">
        <f ca="1">IF(ISERROR($S2140),"",OFFSET('Smelter Reference List'!$E$4,$S2140-4,0))</f>
        <v/>
      </c>
      <c r="G2140" s="161" t="str">
        <f ca="1">IF(C2140=$U$4,"Enter smelter details", IF(ISERROR($S2140),"",OFFSET('Smelter Reference List'!$F$4,$S2140-4,0)))</f>
        <v/>
      </c>
      <c r="H2140" s="247" t="str">
        <f ca="1">IF(ISERROR($S2140),"",OFFSET('Smelter Reference List'!$G$4,$S2140-4,0))</f>
        <v/>
      </c>
      <c r="I2140" s="248" t="str">
        <f ca="1">IF(ISERROR($S2140),"",OFFSET('Smelter Reference List'!$H$4,$S2140-4,0))</f>
        <v/>
      </c>
      <c r="J2140" s="248" t="str">
        <f ca="1">IF(ISERROR($S2140),"",OFFSET('Smelter Reference List'!$I$4,$S2140-4,0))</f>
        <v/>
      </c>
      <c r="K2140" s="245"/>
      <c r="L2140" s="245"/>
      <c r="M2140" s="245"/>
      <c r="N2140" s="245"/>
      <c r="O2140" s="245"/>
      <c r="P2140" s="245"/>
      <c r="Q2140" s="246"/>
      <c r="R2140" s="233"/>
      <c r="S2140" s="234" t="e">
        <f>IF(C2140="",NA(),MATCH($B2140&amp;$C2140,'Smelter Reference List'!$J:$J,0))</f>
        <v>#N/A</v>
      </c>
      <c r="T2140" s="235"/>
      <c r="U2140" s="235">
        <f t="shared" ca="1" si="68"/>
        <v>0</v>
      </c>
      <c r="V2140" s="235"/>
      <c r="W2140" s="235"/>
      <c r="Y2140" s="228" t="str">
        <f t="shared" si="69"/>
        <v/>
      </c>
    </row>
    <row r="2141" spans="1:25" s="228" customFormat="1" ht="20.25">
      <c r="A2141" s="257"/>
      <c r="B2141" s="232" t="str">
        <f>IF(LEN(A2141)=0,"",INDEX('Smelter Reference List'!$A:$A,MATCH($A2141,'Smelter Reference List'!$E:$E,0)))</f>
        <v/>
      </c>
      <c r="C2141" s="297" t="str">
        <f>IF(LEN(A2141)=0,"",INDEX('Smelter Reference List'!$C:$C,MATCH($A2141,'Smelter Reference List'!$E:$E,0)))</f>
        <v/>
      </c>
      <c r="D2141" s="161" t="str">
        <f ca="1">IF(ISERROR($S2141),"",OFFSET('Smelter Reference List'!$C$4,$S2141-4,0)&amp;"")</f>
        <v/>
      </c>
      <c r="E2141" s="161" t="str">
        <f ca="1">IF(ISERROR($S2141),"",OFFSET('Smelter Reference List'!$D$4,$S2141-4,0)&amp;"")</f>
        <v/>
      </c>
      <c r="F2141" s="161" t="str">
        <f ca="1">IF(ISERROR($S2141),"",OFFSET('Smelter Reference List'!$E$4,$S2141-4,0))</f>
        <v/>
      </c>
      <c r="G2141" s="161" t="str">
        <f ca="1">IF(C2141=$U$4,"Enter smelter details", IF(ISERROR($S2141),"",OFFSET('Smelter Reference List'!$F$4,$S2141-4,0)))</f>
        <v/>
      </c>
      <c r="H2141" s="247" t="str">
        <f ca="1">IF(ISERROR($S2141),"",OFFSET('Smelter Reference List'!$G$4,$S2141-4,0))</f>
        <v/>
      </c>
      <c r="I2141" s="248" t="str">
        <f ca="1">IF(ISERROR($S2141),"",OFFSET('Smelter Reference List'!$H$4,$S2141-4,0))</f>
        <v/>
      </c>
      <c r="J2141" s="248" t="str">
        <f ca="1">IF(ISERROR($S2141),"",OFFSET('Smelter Reference List'!$I$4,$S2141-4,0))</f>
        <v/>
      </c>
      <c r="K2141" s="245"/>
      <c r="L2141" s="245"/>
      <c r="M2141" s="245"/>
      <c r="N2141" s="245"/>
      <c r="O2141" s="245"/>
      <c r="P2141" s="245"/>
      <c r="Q2141" s="246"/>
      <c r="R2141" s="233"/>
      <c r="S2141" s="234" t="e">
        <f>IF(C2141="",NA(),MATCH($B2141&amp;$C2141,'Smelter Reference List'!$J:$J,0))</f>
        <v>#N/A</v>
      </c>
      <c r="T2141" s="235"/>
      <c r="U2141" s="235">
        <f t="shared" ca="1" si="68"/>
        <v>0</v>
      </c>
      <c r="V2141" s="235"/>
      <c r="W2141" s="235"/>
      <c r="Y2141" s="228" t="str">
        <f t="shared" si="69"/>
        <v/>
      </c>
    </row>
    <row r="2142" spans="1:25" s="228" customFormat="1" ht="20.25">
      <c r="A2142" s="257"/>
      <c r="B2142" s="232" t="str">
        <f>IF(LEN(A2142)=0,"",INDEX('Smelter Reference List'!$A:$A,MATCH($A2142,'Smelter Reference List'!$E:$E,0)))</f>
        <v/>
      </c>
      <c r="C2142" s="297" t="str">
        <f>IF(LEN(A2142)=0,"",INDEX('Smelter Reference List'!$C:$C,MATCH($A2142,'Smelter Reference List'!$E:$E,0)))</f>
        <v/>
      </c>
      <c r="D2142" s="161" t="str">
        <f ca="1">IF(ISERROR($S2142),"",OFFSET('Smelter Reference List'!$C$4,$S2142-4,0)&amp;"")</f>
        <v/>
      </c>
      <c r="E2142" s="161" t="str">
        <f ca="1">IF(ISERROR($S2142),"",OFFSET('Smelter Reference List'!$D$4,$S2142-4,0)&amp;"")</f>
        <v/>
      </c>
      <c r="F2142" s="161" t="str">
        <f ca="1">IF(ISERROR($S2142),"",OFFSET('Smelter Reference List'!$E$4,$S2142-4,0))</f>
        <v/>
      </c>
      <c r="G2142" s="161" t="str">
        <f ca="1">IF(C2142=$U$4,"Enter smelter details", IF(ISERROR($S2142),"",OFFSET('Smelter Reference List'!$F$4,$S2142-4,0)))</f>
        <v/>
      </c>
      <c r="H2142" s="247" t="str">
        <f ca="1">IF(ISERROR($S2142),"",OFFSET('Smelter Reference List'!$G$4,$S2142-4,0))</f>
        <v/>
      </c>
      <c r="I2142" s="248" t="str">
        <f ca="1">IF(ISERROR($S2142),"",OFFSET('Smelter Reference List'!$H$4,$S2142-4,0))</f>
        <v/>
      </c>
      <c r="J2142" s="248" t="str">
        <f ca="1">IF(ISERROR($S2142),"",OFFSET('Smelter Reference List'!$I$4,$S2142-4,0))</f>
        <v/>
      </c>
      <c r="K2142" s="245"/>
      <c r="L2142" s="245"/>
      <c r="M2142" s="245"/>
      <c r="N2142" s="245"/>
      <c r="O2142" s="245"/>
      <c r="P2142" s="245"/>
      <c r="Q2142" s="246"/>
      <c r="R2142" s="233"/>
      <c r="S2142" s="234" t="e">
        <f>IF(C2142="",NA(),MATCH($B2142&amp;$C2142,'Smelter Reference List'!$J:$J,0))</f>
        <v>#N/A</v>
      </c>
      <c r="T2142" s="235"/>
      <c r="U2142" s="235">
        <f t="shared" ca="1" si="68"/>
        <v>0</v>
      </c>
      <c r="V2142" s="235"/>
      <c r="W2142" s="235"/>
      <c r="Y2142" s="228" t="str">
        <f t="shared" si="69"/>
        <v/>
      </c>
    </row>
    <row r="2143" spans="1:25" s="228" customFormat="1" ht="20.25">
      <c r="A2143" s="257"/>
      <c r="B2143" s="232" t="str">
        <f>IF(LEN(A2143)=0,"",INDEX('Smelter Reference List'!$A:$A,MATCH($A2143,'Smelter Reference List'!$E:$E,0)))</f>
        <v/>
      </c>
      <c r="C2143" s="297" t="str">
        <f>IF(LEN(A2143)=0,"",INDEX('Smelter Reference List'!$C:$C,MATCH($A2143,'Smelter Reference List'!$E:$E,0)))</f>
        <v/>
      </c>
      <c r="D2143" s="161" t="str">
        <f ca="1">IF(ISERROR($S2143),"",OFFSET('Smelter Reference List'!$C$4,$S2143-4,0)&amp;"")</f>
        <v/>
      </c>
      <c r="E2143" s="161" t="str">
        <f ca="1">IF(ISERROR($S2143),"",OFFSET('Smelter Reference List'!$D$4,$S2143-4,0)&amp;"")</f>
        <v/>
      </c>
      <c r="F2143" s="161" t="str">
        <f ca="1">IF(ISERROR($S2143),"",OFFSET('Smelter Reference List'!$E$4,$S2143-4,0))</f>
        <v/>
      </c>
      <c r="G2143" s="161" t="str">
        <f ca="1">IF(C2143=$U$4,"Enter smelter details", IF(ISERROR($S2143),"",OFFSET('Smelter Reference List'!$F$4,$S2143-4,0)))</f>
        <v/>
      </c>
      <c r="H2143" s="247" t="str">
        <f ca="1">IF(ISERROR($S2143),"",OFFSET('Smelter Reference List'!$G$4,$S2143-4,0))</f>
        <v/>
      </c>
      <c r="I2143" s="248" t="str">
        <f ca="1">IF(ISERROR($S2143),"",OFFSET('Smelter Reference List'!$H$4,$S2143-4,0))</f>
        <v/>
      </c>
      <c r="J2143" s="248" t="str">
        <f ca="1">IF(ISERROR($S2143),"",OFFSET('Smelter Reference List'!$I$4,$S2143-4,0))</f>
        <v/>
      </c>
      <c r="K2143" s="245"/>
      <c r="L2143" s="245"/>
      <c r="M2143" s="245"/>
      <c r="N2143" s="245"/>
      <c r="O2143" s="245"/>
      <c r="P2143" s="245"/>
      <c r="Q2143" s="246"/>
      <c r="R2143" s="233"/>
      <c r="S2143" s="234" t="e">
        <f>IF(C2143="",NA(),MATCH($B2143&amp;$C2143,'Smelter Reference List'!$J:$J,0))</f>
        <v>#N/A</v>
      </c>
      <c r="T2143" s="235"/>
      <c r="U2143" s="235">
        <f t="shared" ca="1" si="68"/>
        <v>0</v>
      </c>
      <c r="V2143" s="235"/>
      <c r="W2143" s="235"/>
      <c r="Y2143" s="228" t="str">
        <f t="shared" si="69"/>
        <v/>
      </c>
    </row>
    <row r="2144" spans="1:25" s="228" customFormat="1" ht="20.25">
      <c r="A2144" s="257"/>
      <c r="B2144" s="232" t="str">
        <f>IF(LEN(A2144)=0,"",INDEX('Smelter Reference List'!$A:$A,MATCH($A2144,'Smelter Reference List'!$E:$E,0)))</f>
        <v/>
      </c>
      <c r="C2144" s="297" t="str">
        <f>IF(LEN(A2144)=0,"",INDEX('Smelter Reference List'!$C:$C,MATCH($A2144,'Smelter Reference List'!$E:$E,0)))</f>
        <v/>
      </c>
      <c r="D2144" s="161" t="str">
        <f ca="1">IF(ISERROR($S2144),"",OFFSET('Smelter Reference List'!$C$4,$S2144-4,0)&amp;"")</f>
        <v/>
      </c>
      <c r="E2144" s="161" t="str">
        <f ca="1">IF(ISERROR($S2144),"",OFFSET('Smelter Reference List'!$D$4,$S2144-4,0)&amp;"")</f>
        <v/>
      </c>
      <c r="F2144" s="161" t="str">
        <f ca="1">IF(ISERROR($S2144),"",OFFSET('Smelter Reference List'!$E$4,$S2144-4,0))</f>
        <v/>
      </c>
      <c r="G2144" s="161" t="str">
        <f ca="1">IF(C2144=$U$4,"Enter smelter details", IF(ISERROR($S2144),"",OFFSET('Smelter Reference List'!$F$4,$S2144-4,0)))</f>
        <v/>
      </c>
      <c r="H2144" s="247" t="str">
        <f ca="1">IF(ISERROR($S2144),"",OFFSET('Smelter Reference List'!$G$4,$S2144-4,0))</f>
        <v/>
      </c>
      <c r="I2144" s="248" t="str">
        <f ca="1">IF(ISERROR($S2144),"",OFFSET('Smelter Reference List'!$H$4,$S2144-4,0))</f>
        <v/>
      </c>
      <c r="J2144" s="248" t="str">
        <f ca="1">IF(ISERROR($S2144),"",OFFSET('Smelter Reference List'!$I$4,$S2144-4,0))</f>
        <v/>
      </c>
      <c r="K2144" s="245"/>
      <c r="L2144" s="245"/>
      <c r="M2144" s="245"/>
      <c r="N2144" s="245"/>
      <c r="O2144" s="245"/>
      <c r="P2144" s="245"/>
      <c r="Q2144" s="246"/>
      <c r="R2144" s="233"/>
      <c r="S2144" s="234" t="e">
        <f>IF(C2144="",NA(),MATCH($B2144&amp;$C2144,'Smelter Reference List'!$J:$J,0))</f>
        <v>#N/A</v>
      </c>
      <c r="T2144" s="235"/>
      <c r="U2144" s="235">
        <f t="shared" ca="1" si="68"/>
        <v>0</v>
      </c>
      <c r="V2144" s="235"/>
      <c r="W2144" s="235"/>
      <c r="Y2144" s="228" t="str">
        <f t="shared" si="69"/>
        <v/>
      </c>
    </row>
    <row r="2145" spans="1:25" s="228" customFormat="1" ht="20.25">
      <c r="A2145" s="257"/>
      <c r="B2145" s="232" t="str">
        <f>IF(LEN(A2145)=0,"",INDEX('Smelter Reference List'!$A:$A,MATCH($A2145,'Smelter Reference List'!$E:$E,0)))</f>
        <v/>
      </c>
      <c r="C2145" s="297" t="str">
        <f>IF(LEN(A2145)=0,"",INDEX('Smelter Reference List'!$C:$C,MATCH($A2145,'Smelter Reference List'!$E:$E,0)))</f>
        <v/>
      </c>
      <c r="D2145" s="161" t="str">
        <f ca="1">IF(ISERROR($S2145),"",OFFSET('Smelter Reference List'!$C$4,$S2145-4,0)&amp;"")</f>
        <v/>
      </c>
      <c r="E2145" s="161" t="str">
        <f ca="1">IF(ISERROR($S2145),"",OFFSET('Smelter Reference List'!$D$4,$S2145-4,0)&amp;"")</f>
        <v/>
      </c>
      <c r="F2145" s="161" t="str">
        <f ca="1">IF(ISERROR($S2145),"",OFFSET('Smelter Reference List'!$E$4,$S2145-4,0))</f>
        <v/>
      </c>
      <c r="G2145" s="161" t="str">
        <f ca="1">IF(C2145=$U$4,"Enter smelter details", IF(ISERROR($S2145),"",OFFSET('Smelter Reference List'!$F$4,$S2145-4,0)))</f>
        <v/>
      </c>
      <c r="H2145" s="247" t="str">
        <f ca="1">IF(ISERROR($S2145),"",OFFSET('Smelter Reference List'!$G$4,$S2145-4,0))</f>
        <v/>
      </c>
      <c r="I2145" s="248" t="str">
        <f ca="1">IF(ISERROR($S2145),"",OFFSET('Smelter Reference List'!$H$4,$S2145-4,0))</f>
        <v/>
      </c>
      <c r="J2145" s="248" t="str">
        <f ca="1">IF(ISERROR($S2145),"",OFFSET('Smelter Reference List'!$I$4,$S2145-4,0))</f>
        <v/>
      </c>
      <c r="K2145" s="245"/>
      <c r="L2145" s="245"/>
      <c r="M2145" s="245"/>
      <c r="N2145" s="245"/>
      <c r="O2145" s="245"/>
      <c r="P2145" s="245"/>
      <c r="Q2145" s="246"/>
      <c r="R2145" s="233"/>
      <c r="S2145" s="234" t="e">
        <f>IF(C2145="",NA(),MATCH($B2145&amp;$C2145,'Smelter Reference List'!$J:$J,0))</f>
        <v>#N/A</v>
      </c>
      <c r="T2145" s="235"/>
      <c r="U2145" s="235">
        <f t="shared" ca="1" si="68"/>
        <v>0</v>
      </c>
      <c r="V2145" s="235"/>
      <c r="W2145" s="235"/>
      <c r="Y2145" s="228" t="str">
        <f t="shared" si="69"/>
        <v/>
      </c>
    </row>
    <row r="2146" spans="1:25" s="228" customFormat="1" ht="20.25">
      <c r="A2146" s="257"/>
      <c r="B2146" s="232" t="str">
        <f>IF(LEN(A2146)=0,"",INDEX('Smelter Reference List'!$A:$A,MATCH($A2146,'Smelter Reference List'!$E:$E,0)))</f>
        <v/>
      </c>
      <c r="C2146" s="297" t="str">
        <f>IF(LEN(A2146)=0,"",INDEX('Smelter Reference List'!$C:$C,MATCH($A2146,'Smelter Reference List'!$E:$E,0)))</f>
        <v/>
      </c>
      <c r="D2146" s="161" t="str">
        <f ca="1">IF(ISERROR($S2146),"",OFFSET('Smelter Reference List'!$C$4,$S2146-4,0)&amp;"")</f>
        <v/>
      </c>
      <c r="E2146" s="161" t="str">
        <f ca="1">IF(ISERROR($S2146),"",OFFSET('Smelter Reference List'!$D$4,$S2146-4,0)&amp;"")</f>
        <v/>
      </c>
      <c r="F2146" s="161" t="str">
        <f ca="1">IF(ISERROR($S2146),"",OFFSET('Smelter Reference List'!$E$4,$S2146-4,0))</f>
        <v/>
      </c>
      <c r="G2146" s="161" t="str">
        <f ca="1">IF(C2146=$U$4,"Enter smelter details", IF(ISERROR($S2146),"",OFFSET('Smelter Reference List'!$F$4,$S2146-4,0)))</f>
        <v/>
      </c>
      <c r="H2146" s="247" t="str">
        <f ca="1">IF(ISERROR($S2146),"",OFFSET('Smelter Reference List'!$G$4,$S2146-4,0))</f>
        <v/>
      </c>
      <c r="I2146" s="248" t="str">
        <f ca="1">IF(ISERROR($S2146),"",OFFSET('Smelter Reference List'!$H$4,$S2146-4,0))</f>
        <v/>
      </c>
      <c r="J2146" s="248" t="str">
        <f ca="1">IF(ISERROR($S2146),"",OFFSET('Smelter Reference List'!$I$4,$S2146-4,0))</f>
        <v/>
      </c>
      <c r="K2146" s="245"/>
      <c r="L2146" s="245"/>
      <c r="M2146" s="245"/>
      <c r="N2146" s="245"/>
      <c r="O2146" s="245"/>
      <c r="P2146" s="245"/>
      <c r="Q2146" s="246"/>
      <c r="R2146" s="233"/>
      <c r="S2146" s="234" t="e">
        <f>IF(C2146="",NA(),MATCH($B2146&amp;$C2146,'Smelter Reference List'!$J:$J,0))</f>
        <v>#N/A</v>
      </c>
      <c r="T2146" s="235"/>
      <c r="U2146" s="235">
        <f t="shared" ca="1" si="68"/>
        <v>0</v>
      </c>
      <c r="V2146" s="235"/>
      <c r="W2146" s="235"/>
      <c r="Y2146" s="228" t="str">
        <f t="shared" si="69"/>
        <v/>
      </c>
    </row>
    <row r="2147" spans="1:25" s="228" customFormat="1" ht="20.25">
      <c r="A2147" s="257"/>
      <c r="B2147" s="232" t="str">
        <f>IF(LEN(A2147)=0,"",INDEX('Smelter Reference List'!$A:$A,MATCH($A2147,'Smelter Reference List'!$E:$E,0)))</f>
        <v/>
      </c>
      <c r="C2147" s="297" t="str">
        <f>IF(LEN(A2147)=0,"",INDEX('Smelter Reference List'!$C:$C,MATCH($A2147,'Smelter Reference List'!$E:$E,0)))</f>
        <v/>
      </c>
      <c r="D2147" s="161" t="str">
        <f ca="1">IF(ISERROR($S2147),"",OFFSET('Smelter Reference List'!$C$4,$S2147-4,0)&amp;"")</f>
        <v/>
      </c>
      <c r="E2147" s="161" t="str">
        <f ca="1">IF(ISERROR($S2147),"",OFFSET('Smelter Reference List'!$D$4,$S2147-4,0)&amp;"")</f>
        <v/>
      </c>
      <c r="F2147" s="161" t="str">
        <f ca="1">IF(ISERROR($S2147),"",OFFSET('Smelter Reference List'!$E$4,$S2147-4,0))</f>
        <v/>
      </c>
      <c r="G2147" s="161" t="str">
        <f ca="1">IF(C2147=$U$4,"Enter smelter details", IF(ISERROR($S2147),"",OFFSET('Smelter Reference List'!$F$4,$S2147-4,0)))</f>
        <v/>
      </c>
      <c r="H2147" s="247" t="str">
        <f ca="1">IF(ISERROR($S2147),"",OFFSET('Smelter Reference List'!$G$4,$S2147-4,0))</f>
        <v/>
      </c>
      <c r="I2147" s="248" t="str">
        <f ca="1">IF(ISERROR($S2147),"",OFFSET('Smelter Reference List'!$H$4,$S2147-4,0))</f>
        <v/>
      </c>
      <c r="J2147" s="248" t="str">
        <f ca="1">IF(ISERROR($S2147),"",OFFSET('Smelter Reference List'!$I$4,$S2147-4,0))</f>
        <v/>
      </c>
      <c r="K2147" s="245"/>
      <c r="L2147" s="245"/>
      <c r="M2147" s="245"/>
      <c r="N2147" s="245"/>
      <c r="O2147" s="245"/>
      <c r="P2147" s="245"/>
      <c r="Q2147" s="246"/>
      <c r="R2147" s="233"/>
      <c r="S2147" s="234" t="e">
        <f>IF(C2147="",NA(),MATCH($B2147&amp;$C2147,'Smelter Reference List'!$J:$J,0))</f>
        <v>#N/A</v>
      </c>
      <c r="T2147" s="235"/>
      <c r="U2147" s="235">
        <f t="shared" ca="1" si="68"/>
        <v>0</v>
      </c>
      <c r="V2147" s="235"/>
      <c r="W2147" s="235"/>
      <c r="Y2147" s="228" t="str">
        <f t="shared" si="69"/>
        <v/>
      </c>
    </row>
    <row r="2148" spans="1:25" s="228" customFormat="1" ht="20.25">
      <c r="A2148" s="257"/>
      <c r="B2148" s="232" t="str">
        <f>IF(LEN(A2148)=0,"",INDEX('Smelter Reference List'!$A:$A,MATCH($A2148,'Smelter Reference List'!$E:$E,0)))</f>
        <v/>
      </c>
      <c r="C2148" s="297" t="str">
        <f>IF(LEN(A2148)=0,"",INDEX('Smelter Reference List'!$C:$C,MATCH($A2148,'Smelter Reference List'!$E:$E,0)))</f>
        <v/>
      </c>
      <c r="D2148" s="161" t="str">
        <f ca="1">IF(ISERROR($S2148),"",OFFSET('Smelter Reference List'!$C$4,$S2148-4,0)&amp;"")</f>
        <v/>
      </c>
      <c r="E2148" s="161" t="str">
        <f ca="1">IF(ISERROR($S2148),"",OFFSET('Smelter Reference List'!$D$4,$S2148-4,0)&amp;"")</f>
        <v/>
      </c>
      <c r="F2148" s="161" t="str">
        <f ca="1">IF(ISERROR($S2148),"",OFFSET('Smelter Reference List'!$E$4,$S2148-4,0))</f>
        <v/>
      </c>
      <c r="G2148" s="161" t="str">
        <f ca="1">IF(C2148=$U$4,"Enter smelter details", IF(ISERROR($S2148),"",OFFSET('Smelter Reference List'!$F$4,$S2148-4,0)))</f>
        <v/>
      </c>
      <c r="H2148" s="247" t="str">
        <f ca="1">IF(ISERROR($S2148),"",OFFSET('Smelter Reference List'!$G$4,$S2148-4,0))</f>
        <v/>
      </c>
      <c r="I2148" s="248" t="str">
        <f ca="1">IF(ISERROR($S2148),"",OFFSET('Smelter Reference List'!$H$4,$S2148-4,0))</f>
        <v/>
      </c>
      <c r="J2148" s="248" t="str">
        <f ca="1">IF(ISERROR($S2148),"",OFFSET('Smelter Reference List'!$I$4,$S2148-4,0))</f>
        <v/>
      </c>
      <c r="K2148" s="245"/>
      <c r="L2148" s="245"/>
      <c r="M2148" s="245"/>
      <c r="N2148" s="245"/>
      <c r="O2148" s="245"/>
      <c r="P2148" s="245"/>
      <c r="Q2148" s="246"/>
      <c r="R2148" s="233"/>
      <c r="S2148" s="234" t="e">
        <f>IF(C2148="",NA(),MATCH($B2148&amp;$C2148,'Smelter Reference List'!$J:$J,0))</f>
        <v>#N/A</v>
      </c>
      <c r="T2148" s="235"/>
      <c r="U2148" s="235">
        <f t="shared" ca="1" si="68"/>
        <v>0</v>
      </c>
      <c r="V2148" s="235"/>
      <c r="W2148" s="235"/>
      <c r="Y2148" s="228" t="str">
        <f t="shared" si="69"/>
        <v/>
      </c>
    </row>
    <row r="2149" spans="1:25" s="228" customFormat="1" ht="20.25">
      <c r="A2149" s="257"/>
      <c r="B2149" s="232" t="str">
        <f>IF(LEN(A2149)=0,"",INDEX('Smelter Reference List'!$A:$A,MATCH($A2149,'Smelter Reference List'!$E:$E,0)))</f>
        <v/>
      </c>
      <c r="C2149" s="297" t="str">
        <f>IF(LEN(A2149)=0,"",INDEX('Smelter Reference List'!$C:$C,MATCH($A2149,'Smelter Reference List'!$E:$E,0)))</f>
        <v/>
      </c>
      <c r="D2149" s="161" t="str">
        <f ca="1">IF(ISERROR($S2149),"",OFFSET('Smelter Reference List'!$C$4,$S2149-4,0)&amp;"")</f>
        <v/>
      </c>
      <c r="E2149" s="161" t="str">
        <f ca="1">IF(ISERROR($S2149),"",OFFSET('Smelter Reference List'!$D$4,$S2149-4,0)&amp;"")</f>
        <v/>
      </c>
      <c r="F2149" s="161" t="str">
        <f ca="1">IF(ISERROR($S2149),"",OFFSET('Smelter Reference List'!$E$4,$S2149-4,0))</f>
        <v/>
      </c>
      <c r="G2149" s="161" t="str">
        <f ca="1">IF(C2149=$U$4,"Enter smelter details", IF(ISERROR($S2149),"",OFFSET('Smelter Reference List'!$F$4,$S2149-4,0)))</f>
        <v/>
      </c>
      <c r="H2149" s="247" t="str">
        <f ca="1">IF(ISERROR($S2149),"",OFFSET('Smelter Reference List'!$G$4,$S2149-4,0))</f>
        <v/>
      </c>
      <c r="I2149" s="248" t="str">
        <f ca="1">IF(ISERROR($S2149),"",OFFSET('Smelter Reference List'!$H$4,$S2149-4,0))</f>
        <v/>
      </c>
      <c r="J2149" s="248" t="str">
        <f ca="1">IF(ISERROR($S2149),"",OFFSET('Smelter Reference List'!$I$4,$S2149-4,0))</f>
        <v/>
      </c>
      <c r="K2149" s="245"/>
      <c r="L2149" s="245"/>
      <c r="M2149" s="245"/>
      <c r="N2149" s="245"/>
      <c r="O2149" s="245"/>
      <c r="P2149" s="245"/>
      <c r="Q2149" s="246"/>
      <c r="R2149" s="233"/>
      <c r="S2149" s="234" t="e">
        <f>IF(C2149="",NA(),MATCH($B2149&amp;$C2149,'Smelter Reference List'!$J:$J,0))</f>
        <v>#N/A</v>
      </c>
      <c r="T2149" s="235"/>
      <c r="U2149" s="235">
        <f t="shared" ca="1" si="68"/>
        <v>0</v>
      </c>
      <c r="V2149" s="235"/>
      <c r="W2149" s="235"/>
      <c r="Y2149" s="228" t="str">
        <f t="shared" si="69"/>
        <v/>
      </c>
    </row>
    <row r="2150" spans="1:25" s="228" customFormat="1" ht="20.25">
      <c r="A2150" s="257"/>
      <c r="B2150" s="232" t="str">
        <f>IF(LEN(A2150)=0,"",INDEX('Smelter Reference List'!$A:$A,MATCH($A2150,'Smelter Reference List'!$E:$E,0)))</f>
        <v/>
      </c>
      <c r="C2150" s="297" t="str">
        <f>IF(LEN(A2150)=0,"",INDEX('Smelter Reference List'!$C:$C,MATCH($A2150,'Smelter Reference List'!$E:$E,0)))</f>
        <v/>
      </c>
      <c r="D2150" s="161" t="str">
        <f ca="1">IF(ISERROR($S2150),"",OFFSET('Smelter Reference List'!$C$4,$S2150-4,0)&amp;"")</f>
        <v/>
      </c>
      <c r="E2150" s="161" t="str">
        <f ca="1">IF(ISERROR($S2150),"",OFFSET('Smelter Reference List'!$D$4,$S2150-4,0)&amp;"")</f>
        <v/>
      </c>
      <c r="F2150" s="161" t="str">
        <f ca="1">IF(ISERROR($S2150),"",OFFSET('Smelter Reference List'!$E$4,$S2150-4,0))</f>
        <v/>
      </c>
      <c r="G2150" s="161" t="str">
        <f ca="1">IF(C2150=$U$4,"Enter smelter details", IF(ISERROR($S2150),"",OFFSET('Smelter Reference List'!$F$4,$S2150-4,0)))</f>
        <v/>
      </c>
      <c r="H2150" s="247" t="str">
        <f ca="1">IF(ISERROR($S2150),"",OFFSET('Smelter Reference List'!$G$4,$S2150-4,0))</f>
        <v/>
      </c>
      <c r="I2150" s="248" t="str">
        <f ca="1">IF(ISERROR($S2150),"",OFFSET('Smelter Reference List'!$H$4,$S2150-4,0))</f>
        <v/>
      </c>
      <c r="J2150" s="248" t="str">
        <f ca="1">IF(ISERROR($S2150),"",OFFSET('Smelter Reference List'!$I$4,$S2150-4,0))</f>
        <v/>
      </c>
      <c r="K2150" s="245"/>
      <c r="L2150" s="245"/>
      <c r="M2150" s="245"/>
      <c r="N2150" s="245"/>
      <c r="O2150" s="245"/>
      <c r="P2150" s="245"/>
      <c r="Q2150" s="246"/>
      <c r="R2150" s="233"/>
      <c r="S2150" s="234" t="e">
        <f>IF(C2150="",NA(),MATCH($B2150&amp;$C2150,'Smelter Reference List'!$J:$J,0))</f>
        <v>#N/A</v>
      </c>
      <c r="T2150" s="235"/>
      <c r="U2150" s="235">
        <f t="shared" ca="1" si="68"/>
        <v>0</v>
      </c>
      <c r="V2150" s="235"/>
      <c r="W2150" s="235"/>
      <c r="Y2150" s="228" t="str">
        <f t="shared" si="69"/>
        <v/>
      </c>
    </row>
    <row r="2151" spans="1:25" s="228" customFormat="1" ht="20.25">
      <c r="A2151" s="257"/>
      <c r="B2151" s="232" t="str">
        <f>IF(LEN(A2151)=0,"",INDEX('Smelter Reference List'!$A:$A,MATCH($A2151,'Smelter Reference List'!$E:$E,0)))</f>
        <v/>
      </c>
      <c r="C2151" s="297" t="str">
        <f>IF(LEN(A2151)=0,"",INDEX('Smelter Reference List'!$C:$C,MATCH($A2151,'Smelter Reference List'!$E:$E,0)))</f>
        <v/>
      </c>
      <c r="D2151" s="161" t="str">
        <f ca="1">IF(ISERROR($S2151),"",OFFSET('Smelter Reference List'!$C$4,$S2151-4,0)&amp;"")</f>
        <v/>
      </c>
      <c r="E2151" s="161" t="str">
        <f ca="1">IF(ISERROR($S2151),"",OFFSET('Smelter Reference List'!$D$4,$S2151-4,0)&amp;"")</f>
        <v/>
      </c>
      <c r="F2151" s="161" t="str">
        <f ca="1">IF(ISERROR($S2151),"",OFFSET('Smelter Reference List'!$E$4,$S2151-4,0))</f>
        <v/>
      </c>
      <c r="G2151" s="161" t="str">
        <f ca="1">IF(C2151=$U$4,"Enter smelter details", IF(ISERROR($S2151),"",OFFSET('Smelter Reference List'!$F$4,$S2151-4,0)))</f>
        <v/>
      </c>
      <c r="H2151" s="247" t="str">
        <f ca="1">IF(ISERROR($S2151),"",OFFSET('Smelter Reference List'!$G$4,$S2151-4,0))</f>
        <v/>
      </c>
      <c r="I2151" s="248" t="str">
        <f ca="1">IF(ISERROR($S2151),"",OFFSET('Smelter Reference List'!$H$4,$S2151-4,0))</f>
        <v/>
      </c>
      <c r="J2151" s="248" t="str">
        <f ca="1">IF(ISERROR($S2151),"",OFFSET('Smelter Reference List'!$I$4,$S2151-4,0))</f>
        <v/>
      </c>
      <c r="K2151" s="245"/>
      <c r="L2151" s="245"/>
      <c r="M2151" s="245"/>
      <c r="N2151" s="245"/>
      <c r="O2151" s="245"/>
      <c r="P2151" s="245"/>
      <c r="Q2151" s="246"/>
      <c r="R2151" s="233"/>
      <c r="S2151" s="234" t="e">
        <f>IF(C2151="",NA(),MATCH($B2151&amp;$C2151,'Smelter Reference List'!$J:$J,0))</f>
        <v>#N/A</v>
      </c>
      <c r="T2151" s="235"/>
      <c r="U2151" s="235">
        <f t="shared" ca="1" si="68"/>
        <v>0</v>
      </c>
      <c r="V2151" s="235"/>
      <c r="W2151" s="235"/>
      <c r="Y2151" s="228" t="str">
        <f t="shared" si="69"/>
        <v/>
      </c>
    </row>
    <row r="2152" spans="1:25" s="228" customFormat="1" ht="20.25">
      <c r="A2152" s="257"/>
      <c r="B2152" s="232" t="str">
        <f>IF(LEN(A2152)=0,"",INDEX('Smelter Reference List'!$A:$A,MATCH($A2152,'Smelter Reference List'!$E:$E,0)))</f>
        <v/>
      </c>
      <c r="C2152" s="297" t="str">
        <f>IF(LEN(A2152)=0,"",INDEX('Smelter Reference List'!$C:$C,MATCH($A2152,'Smelter Reference List'!$E:$E,0)))</f>
        <v/>
      </c>
      <c r="D2152" s="161" t="str">
        <f ca="1">IF(ISERROR($S2152),"",OFFSET('Smelter Reference List'!$C$4,$S2152-4,0)&amp;"")</f>
        <v/>
      </c>
      <c r="E2152" s="161" t="str">
        <f ca="1">IF(ISERROR($S2152),"",OFFSET('Smelter Reference List'!$D$4,$S2152-4,0)&amp;"")</f>
        <v/>
      </c>
      <c r="F2152" s="161" t="str">
        <f ca="1">IF(ISERROR($S2152),"",OFFSET('Smelter Reference List'!$E$4,$S2152-4,0))</f>
        <v/>
      </c>
      <c r="G2152" s="161" t="str">
        <f ca="1">IF(C2152=$U$4,"Enter smelter details", IF(ISERROR($S2152),"",OFFSET('Smelter Reference List'!$F$4,$S2152-4,0)))</f>
        <v/>
      </c>
      <c r="H2152" s="247" t="str">
        <f ca="1">IF(ISERROR($S2152),"",OFFSET('Smelter Reference List'!$G$4,$S2152-4,0))</f>
        <v/>
      </c>
      <c r="I2152" s="248" t="str">
        <f ca="1">IF(ISERROR($S2152),"",OFFSET('Smelter Reference List'!$H$4,$S2152-4,0))</f>
        <v/>
      </c>
      <c r="J2152" s="248" t="str">
        <f ca="1">IF(ISERROR($S2152),"",OFFSET('Smelter Reference List'!$I$4,$S2152-4,0))</f>
        <v/>
      </c>
      <c r="K2152" s="245"/>
      <c r="L2152" s="245"/>
      <c r="M2152" s="245"/>
      <c r="N2152" s="245"/>
      <c r="O2152" s="245"/>
      <c r="P2152" s="245"/>
      <c r="Q2152" s="246"/>
      <c r="R2152" s="233"/>
      <c r="S2152" s="234" t="e">
        <f>IF(C2152="",NA(),MATCH($B2152&amp;$C2152,'Smelter Reference List'!$J:$J,0))</f>
        <v>#N/A</v>
      </c>
      <c r="T2152" s="235"/>
      <c r="U2152" s="235">
        <f t="shared" ca="1" si="68"/>
        <v>0</v>
      </c>
      <c r="V2152" s="235"/>
      <c r="W2152" s="235"/>
      <c r="Y2152" s="228" t="str">
        <f t="shared" si="69"/>
        <v/>
      </c>
    </row>
    <row r="2153" spans="1:25" s="228" customFormat="1" ht="20.25">
      <c r="A2153" s="257"/>
      <c r="B2153" s="232" t="str">
        <f>IF(LEN(A2153)=0,"",INDEX('Smelter Reference List'!$A:$A,MATCH($A2153,'Smelter Reference List'!$E:$E,0)))</f>
        <v/>
      </c>
      <c r="C2153" s="297" t="str">
        <f>IF(LEN(A2153)=0,"",INDEX('Smelter Reference List'!$C:$C,MATCH($A2153,'Smelter Reference List'!$E:$E,0)))</f>
        <v/>
      </c>
      <c r="D2153" s="161" t="str">
        <f ca="1">IF(ISERROR($S2153),"",OFFSET('Smelter Reference List'!$C$4,$S2153-4,0)&amp;"")</f>
        <v/>
      </c>
      <c r="E2153" s="161" t="str">
        <f ca="1">IF(ISERROR($S2153),"",OFFSET('Smelter Reference List'!$D$4,$S2153-4,0)&amp;"")</f>
        <v/>
      </c>
      <c r="F2153" s="161" t="str">
        <f ca="1">IF(ISERROR($S2153),"",OFFSET('Smelter Reference List'!$E$4,$S2153-4,0))</f>
        <v/>
      </c>
      <c r="G2153" s="161" t="str">
        <f ca="1">IF(C2153=$U$4,"Enter smelter details", IF(ISERROR($S2153),"",OFFSET('Smelter Reference List'!$F$4,$S2153-4,0)))</f>
        <v/>
      </c>
      <c r="H2153" s="247" t="str">
        <f ca="1">IF(ISERROR($S2153),"",OFFSET('Smelter Reference List'!$G$4,$S2153-4,0))</f>
        <v/>
      </c>
      <c r="I2153" s="248" t="str">
        <f ca="1">IF(ISERROR($S2153),"",OFFSET('Smelter Reference List'!$H$4,$S2153-4,0))</f>
        <v/>
      </c>
      <c r="J2153" s="248" t="str">
        <f ca="1">IF(ISERROR($S2153),"",OFFSET('Smelter Reference List'!$I$4,$S2153-4,0))</f>
        <v/>
      </c>
      <c r="K2153" s="245"/>
      <c r="L2153" s="245"/>
      <c r="M2153" s="245"/>
      <c r="N2153" s="245"/>
      <c r="O2153" s="245"/>
      <c r="P2153" s="245"/>
      <c r="Q2153" s="246"/>
      <c r="R2153" s="233"/>
      <c r="S2153" s="234" t="e">
        <f>IF(C2153="",NA(),MATCH($B2153&amp;$C2153,'Smelter Reference List'!$J:$J,0))</f>
        <v>#N/A</v>
      </c>
      <c r="T2153" s="235"/>
      <c r="U2153" s="235">
        <f t="shared" ca="1" si="68"/>
        <v>0</v>
      </c>
      <c r="V2153" s="235"/>
      <c r="W2153" s="235"/>
      <c r="Y2153" s="228" t="str">
        <f t="shared" si="69"/>
        <v/>
      </c>
    </row>
    <row r="2154" spans="1:25" s="228" customFormat="1" ht="20.25">
      <c r="A2154" s="257"/>
      <c r="B2154" s="232" t="str">
        <f>IF(LEN(A2154)=0,"",INDEX('Smelter Reference List'!$A:$A,MATCH($A2154,'Smelter Reference List'!$E:$E,0)))</f>
        <v/>
      </c>
      <c r="C2154" s="297" t="str">
        <f>IF(LEN(A2154)=0,"",INDEX('Smelter Reference List'!$C:$C,MATCH($A2154,'Smelter Reference List'!$E:$E,0)))</f>
        <v/>
      </c>
      <c r="D2154" s="161" t="str">
        <f ca="1">IF(ISERROR($S2154),"",OFFSET('Smelter Reference List'!$C$4,$S2154-4,0)&amp;"")</f>
        <v/>
      </c>
      <c r="E2154" s="161" t="str">
        <f ca="1">IF(ISERROR($S2154),"",OFFSET('Smelter Reference List'!$D$4,$S2154-4,0)&amp;"")</f>
        <v/>
      </c>
      <c r="F2154" s="161" t="str">
        <f ca="1">IF(ISERROR($S2154),"",OFFSET('Smelter Reference List'!$E$4,$S2154-4,0))</f>
        <v/>
      </c>
      <c r="G2154" s="161" t="str">
        <f ca="1">IF(C2154=$U$4,"Enter smelter details", IF(ISERROR($S2154),"",OFFSET('Smelter Reference List'!$F$4,$S2154-4,0)))</f>
        <v/>
      </c>
      <c r="H2154" s="247" t="str">
        <f ca="1">IF(ISERROR($S2154),"",OFFSET('Smelter Reference List'!$G$4,$S2154-4,0))</f>
        <v/>
      </c>
      <c r="I2154" s="248" t="str">
        <f ca="1">IF(ISERROR($S2154),"",OFFSET('Smelter Reference List'!$H$4,$S2154-4,0))</f>
        <v/>
      </c>
      <c r="J2154" s="248" t="str">
        <f ca="1">IF(ISERROR($S2154),"",OFFSET('Smelter Reference List'!$I$4,$S2154-4,0))</f>
        <v/>
      </c>
      <c r="K2154" s="245"/>
      <c r="L2154" s="245"/>
      <c r="M2154" s="245"/>
      <c r="N2154" s="245"/>
      <c r="O2154" s="245"/>
      <c r="P2154" s="245"/>
      <c r="Q2154" s="246"/>
      <c r="R2154" s="233"/>
      <c r="S2154" s="234" t="e">
        <f>IF(C2154="",NA(),MATCH($B2154&amp;$C2154,'Smelter Reference List'!$J:$J,0))</f>
        <v>#N/A</v>
      </c>
      <c r="T2154" s="235"/>
      <c r="U2154" s="235">
        <f t="shared" ca="1" si="68"/>
        <v>0</v>
      </c>
      <c r="V2154" s="235"/>
      <c r="W2154" s="235"/>
      <c r="Y2154" s="228" t="str">
        <f t="shared" si="69"/>
        <v/>
      </c>
    </row>
    <row r="2155" spans="1:25" s="228" customFormat="1" ht="20.25">
      <c r="A2155" s="257"/>
      <c r="B2155" s="232" t="str">
        <f>IF(LEN(A2155)=0,"",INDEX('Smelter Reference List'!$A:$A,MATCH($A2155,'Smelter Reference List'!$E:$E,0)))</f>
        <v/>
      </c>
      <c r="C2155" s="297" t="str">
        <f>IF(LEN(A2155)=0,"",INDEX('Smelter Reference List'!$C:$C,MATCH($A2155,'Smelter Reference List'!$E:$E,0)))</f>
        <v/>
      </c>
      <c r="D2155" s="161" t="str">
        <f ca="1">IF(ISERROR($S2155),"",OFFSET('Smelter Reference List'!$C$4,$S2155-4,0)&amp;"")</f>
        <v/>
      </c>
      <c r="E2155" s="161" t="str">
        <f ca="1">IF(ISERROR($S2155),"",OFFSET('Smelter Reference List'!$D$4,$S2155-4,0)&amp;"")</f>
        <v/>
      </c>
      <c r="F2155" s="161" t="str">
        <f ca="1">IF(ISERROR($S2155),"",OFFSET('Smelter Reference List'!$E$4,$S2155-4,0))</f>
        <v/>
      </c>
      <c r="G2155" s="161" t="str">
        <f ca="1">IF(C2155=$U$4,"Enter smelter details", IF(ISERROR($S2155),"",OFFSET('Smelter Reference List'!$F$4,$S2155-4,0)))</f>
        <v/>
      </c>
      <c r="H2155" s="247" t="str">
        <f ca="1">IF(ISERROR($S2155),"",OFFSET('Smelter Reference List'!$G$4,$S2155-4,0))</f>
        <v/>
      </c>
      <c r="I2155" s="248" t="str">
        <f ca="1">IF(ISERROR($S2155),"",OFFSET('Smelter Reference List'!$H$4,$S2155-4,0))</f>
        <v/>
      </c>
      <c r="J2155" s="248" t="str">
        <f ca="1">IF(ISERROR($S2155),"",OFFSET('Smelter Reference List'!$I$4,$S2155-4,0))</f>
        <v/>
      </c>
      <c r="K2155" s="245"/>
      <c r="L2155" s="245"/>
      <c r="M2155" s="245"/>
      <c r="N2155" s="245"/>
      <c r="O2155" s="245"/>
      <c r="P2155" s="245"/>
      <c r="Q2155" s="246"/>
      <c r="R2155" s="233"/>
      <c r="S2155" s="234" t="e">
        <f>IF(C2155="",NA(),MATCH($B2155&amp;$C2155,'Smelter Reference List'!$J:$J,0))</f>
        <v>#N/A</v>
      </c>
      <c r="T2155" s="235"/>
      <c r="U2155" s="235">
        <f t="shared" ca="1" si="68"/>
        <v>0</v>
      </c>
      <c r="V2155" s="235"/>
      <c r="W2155" s="235"/>
      <c r="Y2155" s="228" t="str">
        <f t="shared" si="69"/>
        <v/>
      </c>
    </row>
    <row r="2156" spans="1:25" s="228" customFormat="1" ht="20.25">
      <c r="A2156" s="257"/>
      <c r="B2156" s="232" t="str">
        <f>IF(LEN(A2156)=0,"",INDEX('Smelter Reference List'!$A:$A,MATCH($A2156,'Smelter Reference List'!$E:$E,0)))</f>
        <v/>
      </c>
      <c r="C2156" s="297" t="str">
        <f>IF(LEN(A2156)=0,"",INDEX('Smelter Reference List'!$C:$C,MATCH($A2156,'Smelter Reference List'!$E:$E,0)))</f>
        <v/>
      </c>
      <c r="D2156" s="161" t="str">
        <f ca="1">IF(ISERROR($S2156),"",OFFSET('Smelter Reference List'!$C$4,$S2156-4,0)&amp;"")</f>
        <v/>
      </c>
      <c r="E2156" s="161" t="str">
        <f ca="1">IF(ISERROR($S2156),"",OFFSET('Smelter Reference List'!$D$4,$S2156-4,0)&amp;"")</f>
        <v/>
      </c>
      <c r="F2156" s="161" t="str">
        <f ca="1">IF(ISERROR($S2156),"",OFFSET('Smelter Reference List'!$E$4,$S2156-4,0))</f>
        <v/>
      </c>
      <c r="G2156" s="161" t="str">
        <f ca="1">IF(C2156=$U$4,"Enter smelter details", IF(ISERROR($S2156),"",OFFSET('Smelter Reference List'!$F$4,$S2156-4,0)))</f>
        <v/>
      </c>
      <c r="H2156" s="247" t="str">
        <f ca="1">IF(ISERROR($S2156),"",OFFSET('Smelter Reference List'!$G$4,$S2156-4,0))</f>
        <v/>
      </c>
      <c r="I2156" s="248" t="str">
        <f ca="1">IF(ISERROR($S2156),"",OFFSET('Smelter Reference List'!$H$4,$S2156-4,0))</f>
        <v/>
      </c>
      <c r="J2156" s="248" t="str">
        <f ca="1">IF(ISERROR($S2156),"",OFFSET('Smelter Reference List'!$I$4,$S2156-4,0))</f>
        <v/>
      </c>
      <c r="K2156" s="245"/>
      <c r="L2156" s="245"/>
      <c r="M2156" s="245"/>
      <c r="N2156" s="245"/>
      <c r="O2156" s="245"/>
      <c r="P2156" s="245"/>
      <c r="Q2156" s="246"/>
      <c r="R2156" s="233"/>
      <c r="S2156" s="234" t="e">
        <f>IF(C2156="",NA(),MATCH($B2156&amp;$C2156,'Smelter Reference List'!$J:$J,0))</f>
        <v>#N/A</v>
      </c>
      <c r="T2156" s="235"/>
      <c r="U2156" s="235">
        <f t="shared" ca="1" si="68"/>
        <v>0</v>
      </c>
      <c r="V2156" s="235"/>
      <c r="W2156" s="235"/>
      <c r="Y2156" s="228" t="str">
        <f t="shared" si="69"/>
        <v/>
      </c>
    </row>
    <row r="2157" spans="1:25" s="228" customFormat="1" ht="20.25">
      <c r="A2157" s="257"/>
      <c r="B2157" s="232" t="str">
        <f>IF(LEN(A2157)=0,"",INDEX('Smelter Reference List'!$A:$A,MATCH($A2157,'Smelter Reference List'!$E:$E,0)))</f>
        <v/>
      </c>
      <c r="C2157" s="297" t="str">
        <f>IF(LEN(A2157)=0,"",INDEX('Smelter Reference List'!$C:$C,MATCH($A2157,'Smelter Reference List'!$E:$E,0)))</f>
        <v/>
      </c>
      <c r="D2157" s="161" t="str">
        <f ca="1">IF(ISERROR($S2157),"",OFFSET('Smelter Reference List'!$C$4,$S2157-4,0)&amp;"")</f>
        <v/>
      </c>
      <c r="E2157" s="161" t="str">
        <f ca="1">IF(ISERROR($S2157),"",OFFSET('Smelter Reference List'!$D$4,$S2157-4,0)&amp;"")</f>
        <v/>
      </c>
      <c r="F2157" s="161" t="str">
        <f ca="1">IF(ISERROR($S2157),"",OFFSET('Smelter Reference List'!$E$4,$S2157-4,0))</f>
        <v/>
      </c>
      <c r="G2157" s="161" t="str">
        <f ca="1">IF(C2157=$U$4,"Enter smelter details", IF(ISERROR($S2157),"",OFFSET('Smelter Reference List'!$F$4,$S2157-4,0)))</f>
        <v/>
      </c>
      <c r="H2157" s="247" t="str">
        <f ca="1">IF(ISERROR($S2157),"",OFFSET('Smelter Reference List'!$G$4,$S2157-4,0))</f>
        <v/>
      </c>
      <c r="I2157" s="248" t="str">
        <f ca="1">IF(ISERROR($S2157),"",OFFSET('Smelter Reference List'!$H$4,$S2157-4,0))</f>
        <v/>
      </c>
      <c r="J2157" s="248" t="str">
        <f ca="1">IF(ISERROR($S2157),"",OFFSET('Smelter Reference List'!$I$4,$S2157-4,0))</f>
        <v/>
      </c>
      <c r="K2157" s="245"/>
      <c r="L2157" s="245"/>
      <c r="M2157" s="245"/>
      <c r="N2157" s="245"/>
      <c r="O2157" s="245"/>
      <c r="P2157" s="245"/>
      <c r="Q2157" s="246"/>
      <c r="R2157" s="233"/>
      <c r="S2157" s="234" t="e">
        <f>IF(C2157="",NA(),MATCH($B2157&amp;$C2157,'Smelter Reference List'!$J:$J,0))</f>
        <v>#N/A</v>
      </c>
      <c r="T2157" s="235"/>
      <c r="U2157" s="235">
        <f t="shared" ca="1" si="68"/>
        <v>0</v>
      </c>
      <c r="V2157" s="235"/>
      <c r="W2157" s="235"/>
      <c r="Y2157" s="228" t="str">
        <f t="shared" si="69"/>
        <v/>
      </c>
    </row>
    <row r="2158" spans="1:25" s="228" customFormat="1" ht="20.25">
      <c r="A2158" s="257"/>
      <c r="B2158" s="232" t="str">
        <f>IF(LEN(A2158)=0,"",INDEX('Smelter Reference List'!$A:$A,MATCH($A2158,'Smelter Reference List'!$E:$E,0)))</f>
        <v/>
      </c>
      <c r="C2158" s="297" t="str">
        <f>IF(LEN(A2158)=0,"",INDEX('Smelter Reference List'!$C:$C,MATCH($A2158,'Smelter Reference List'!$E:$E,0)))</f>
        <v/>
      </c>
      <c r="D2158" s="161" t="str">
        <f ca="1">IF(ISERROR($S2158),"",OFFSET('Smelter Reference List'!$C$4,$S2158-4,0)&amp;"")</f>
        <v/>
      </c>
      <c r="E2158" s="161" t="str">
        <f ca="1">IF(ISERROR($S2158),"",OFFSET('Smelter Reference List'!$D$4,$S2158-4,0)&amp;"")</f>
        <v/>
      </c>
      <c r="F2158" s="161" t="str">
        <f ca="1">IF(ISERROR($S2158),"",OFFSET('Smelter Reference List'!$E$4,$S2158-4,0))</f>
        <v/>
      </c>
      <c r="G2158" s="161" t="str">
        <f ca="1">IF(C2158=$U$4,"Enter smelter details", IF(ISERROR($S2158),"",OFFSET('Smelter Reference List'!$F$4,$S2158-4,0)))</f>
        <v/>
      </c>
      <c r="H2158" s="247" t="str">
        <f ca="1">IF(ISERROR($S2158),"",OFFSET('Smelter Reference List'!$G$4,$S2158-4,0))</f>
        <v/>
      </c>
      <c r="I2158" s="248" t="str">
        <f ca="1">IF(ISERROR($S2158),"",OFFSET('Smelter Reference List'!$H$4,$S2158-4,0))</f>
        <v/>
      </c>
      <c r="J2158" s="248" t="str">
        <f ca="1">IF(ISERROR($S2158),"",OFFSET('Smelter Reference List'!$I$4,$S2158-4,0))</f>
        <v/>
      </c>
      <c r="K2158" s="245"/>
      <c r="L2158" s="245"/>
      <c r="M2158" s="245"/>
      <c r="N2158" s="245"/>
      <c r="O2158" s="245"/>
      <c r="P2158" s="245"/>
      <c r="Q2158" s="246"/>
      <c r="R2158" s="233"/>
      <c r="S2158" s="234" t="e">
        <f>IF(C2158="",NA(),MATCH($B2158&amp;$C2158,'Smelter Reference List'!$J:$J,0))</f>
        <v>#N/A</v>
      </c>
      <c r="T2158" s="235"/>
      <c r="U2158" s="235">
        <f t="shared" ca="1" si="68"/>
        <v>0</v>
      </c>
      <c r="V2158" s="235"/>
      <c r="W2158" s="235"/>
      <c r="Y2158" s="228" t="str">
        <f t="shared" si="69"/>
        <v/>
      </c>
    </row>
    <row r="2159" spans="1:25" s="228" customFormat="1" ht="20.25">
      <c r="A2159" s="257"/>
      <c r="B2159" s="232" t="str">
        <f>IF(LEN(A2159)=0,"",INDEX('Smelter Reference List'!$A:$A,MATCH($A2159,'Smelter Reference List'!$E:$E,0)))</f>
        <v/>
      </c>
      <c r="C2159" s="297" t="str">
        <f>IF(LEN(A2159)=0,"",INDEX('Smelter Reference List'!$C:$C,MATCH($A2159,'Smelter Reference List'!$E:$E,0)))</f>
        <v/>
      </c>
      <c r="D2159" s="161" t="str">
        <f ca="1">IF(ISERROR($S2159),"",OFFSET('Smelter Reference List'!$C$4,$S2159-4,0)&amp;"")</f>
        <v/>
      </c>
      <c r="E2159" s="161" t="str">
        <f ca="1">IF(ISERROR($S2159),"",OFFSET('Smelter Reference List'!$D$4,$S2159-4,0)&amp;"")</f>
        <v/>
      </c>
      <c r="F2159" s="161" t="str">
        <f ca="1">IF(ISERROR($S2159),"",OFFSET('Smelter Reference List'!$E$4,$S2159-4,0))</f>
        <v/>
      </c>
      <c r="G2159" s="161" t="str">
        <f ca="1">IF(C2159=$U$4,"Enter smelter details", IF(ISERROR($S2159),"",OFFSET('Smelter Reference List'!$F$4,$S2159-4,0)))</f>
        <v/>
      </c>
      <c r="H2159" s="247" t="str">
        <f ca="1">IF(ISERROR($S2159),"",OFFSET('Smelter Reference List'!$G$4,$S2159-4,0))</f>
        <v/>
      </c>
      <c r="I2159" s="248" t="str">
        <f ca="1">IF(ISERROR($S2159),"",OFFSET('Smelter Reference List'!$H$4,$S2159-4,0))</f>
        <v/>
      </c>
      <c r="J2159" s="248" t="str">
        <f ca="1">IF(ISERROR($S2159),"",OFFSET('Smelter Reference List'!$I$4,$S2159-4,0))</f>
        <v/>
      </c>
      <c r="K2159" s="245"/>
      <c r="L2159" s="245"/>
      <c r="M2159" s="245"/>
      <c r="N2159" s="245"/>
      <c r="O2159" s="245"/>
      <c r="P2159" s="245"/>
      <c r="Q2159" s="246"/>
      <c r="R2159" s="233"/>
      <c r="S2159" s="234" t="e">
        <f>IF(C2159="",NA(),MATCH($B2159&amp;$C2159,'Smelter Reference List'!$J:$J,0))</f>
        <v>#N/A</v>
      </c>
      <c r="T2159" s="235"/>
      <c r="U2159" s="235">
        <f t="shared" ca="1" si="68"/>
        <v>0</v>
      </c>
      <c r="V2159" s="235"/>
      <c r="W2159" s="235"/>
      <c r="Y2159" s="228" t="str">
        <f t="shared" si="69"/>
        <v/>
      </c>
    </row>
    <row r="2160" spans="1:25" s="228" customFormat="1" ht="20.25">
      <c r="A2160" s="257"/>
      <c r="B2160" s="232" t="str">
        <f>IF(LEN(A2160)=0,"",INDEX('Smelter Reference List'!$A:$A,MATCH($A2160,'Smelter Reference List'!$E:$E,0)))</f>
        <v/>
      </c>
      <c r="C2160" s="297" t="str">
        <f>IF(LEN(A2160)=0,"",INDEX('Smelter Reference List'!$C:$C,MATCH($A2160,'Smelter Reference List'!$E:$E,0)))</f>
        <v/>
      </c>
      <c r="D2160" s="161" t="str">
        <f ca="1">IF(ISERROR($S2160),"",OFFSET('Smelter Reference List'!$C$4,$S2160-4,0)&amp;"")</f>
        <v/>
      </c>
      <c r="E2160" s="161" t="str">
        <f ca="1">IF(ISERROR($S2160),"",OFFSET('Smelter Reference List'!$D$4,$S2160-4,0)&amp;"")</f>
        <v/>
      </c>
      <c r="F2160" s="161" t="str">
        <f ca="1">IF(ISERROR($S2160),"",OFFSET('Smelter Reference List'!$E$4,$S2160-4,0))</f>
        <v/>
      </c>
      <c r="G2160" s="161" t="str">
        <f ca="1">IF(C2160=$U$4,"Enter smelter details", IF(ISERROR($S2160),"",OFFSET('Smelter Reference List'!$F$4,$S2160-4,0)))</f>
        <v/>
      </c>
      <c r="H2160" s="247" t="str">
        <f ca="1">IF(ISERROR($S2160),"",OFFSET('Smelter Reference List'!$G$4,$S2160-4,0))</f>
        <v/>
      </c>
      <c r="I2160" s="248" t="str">
        <f ca="1">IF(ISERROR($S2160),"",OFFSET('Smelter Reference List'!$H$4,$S2160-4,0))</f>
        <v/>
      </c>
      <c r="J2160" s="248" t="str">
        <f ca="1">IF(ISERROR($S2160),"",OFFSET('Smelter Reference List'!$I$4,$S2160-4,0))</f>
        <v/>
      </c>
      <c r="K2160" s="245"/>
      <c r="L2160" s="245"/>
      <c r="M2160" s="245"/>
      <c r="N2160" s="245"/>
      <c r="O2160" s="245"/>
      <c r="P2160" s="245"/>
      <c r="Q2160" s="246"/>
      <c r="R2160" s="233"/>
      <c r="S2160" s="234" t="e">
        <f>IF(C2160="",NA(),MATCH($B2160&amp;$C2160,'Smelter Reference List'!$J:$J,0))</f>
        <v>#N/A</v>
      </c>
      <c r="T2160" s="235"/>
      <c r="U2160" s="235">
        <f t="shared" ca="1" si="68"/>
        <v>0</v>
      </c>
      <c r="V2160" s="235"/>
      <c r="W2160" s="235"/>
      <c r="Y2160" s="228" t="str">
        <f t="shared" si="69"/>
        <v/>
      </c>
    </row>
    <row r="2161" spans="1:25" s="228" customFormat="1" ht="20.25">
      <c r="A2161" s="257"/>
      <c r="B2161" s="232" t="str">
        <f>IF(LEN(A2161)=0,"",INDEX('Smelter Reference List'!$A:$A,MATCH($A2161,'Smelter Reference List'!$E:$E,0)))</f>
        <v/>
      </c>
      <c r="C2161" s="297" t="str">
        <f>IF(LEN(A2161)=0,"",INDEX('Smelter Reference List'!$C:$C,MATCH($A2161,'Smelter Reference List'!$E:$E,0)))</f>
        <v/>
      </c>
      <c r="D2161" s="161" t="str">
        <f ca="1">IF(ISERROR($S2161),"",OFFSET('Smelter Reference List'!$C$4,$S2161-4,0)&amp;"")</f>
        <v/>
      </c>
      <c r="E2161" s="161" t="str">
        <f ca="1">IF(ISERROR($S2161),"",OFFSET('Smelter Reference List'!$D$4,$S2161-4,0)&amp;"")</f>
        <v/>
      </c>
      <c r="F2161" s="161" t="str">
        <f ca="1">IF(ISERROR($S2161),"",OFFSET('Smelter Reference List'!$E$4,$S2161-4,0))</f>
        <v/>
      </c>
      <c r="G2161" s="161" t="str">
        <f ca="1">IF(C2161=$U$4,"Enter smelter details", IF(ISERROR($S2161),"",OFFSET('Smelter Reference List'!$F$4,$S2161-4,0)))</f>
        <v/>
      </c>
      <c r="H2161" s="247" t="str">
        <f ca="1">IF(ISERROR($S2161),"",OFFSET('Smelter Reference List'!$G$4,$S2161-4,0))</f>
        <v/>
      </c>
      <c r="I2161" s="248" t="str">
        <f ca="1">IF(ISERROR($S2161),"",OFFSET('Smelter Reference List'!$H$4,$S2161-4,0))</f>
        <v/>
      </c>
      <c r="J2161" s="248" t="str">
        <f ca="1">IF(ISERROR($S2161),"",OFFSET('Smelter Reference List'!$I$4,$S2161-4,0))</f>
        <v/>
      </c>
      <c r="K2161" s="245"/>
      <c r="L2161" s="245"/>
      <c r="M2161" s="245"/>
      <c r="N2161" s="245"/>
      <c r="O2161" s="245"/>
      <c r="P2161" s="245"/>
      <c r="Q2161" s="246"/>
      <c r="R2161" s="233"/>
      <c r="S2161" s="234" t="e">
        <f>IF(C2161="",NA(),MATCH($B2161&amp;$C2161,'Smelter Reference List'!$J:$J,0))</f>
        <v>#N/A</v>
      </c>
      <c r="T2161" s="235"/>
      <c r="U2161" s="235">
        <f t="shared" ca="1" si="68"/>
        <v>0</v>
      </c>
      <c r="V2161" s="235"/>
      <c r="W2161" s="235"/>
      <c r="Y2161" s="228" t="str">
        <f t="shared" si="69"/>
        <v/>
      </c>
    </row>
    <row r="2162" spans="1:25" s="228" customFormat="1" ht="20.25">
      <c r="A2162" s="257"/>
      <c r="B2162" s="232" t="str">
        <f>IF(LEN(A2162)=0,"",INDEX('Smelter Reference List'!$A:$A,MATCH($A2162,'Smelter Reference List'!$E:$E,0)))</f>
        <v/>
      </c>
      <c r="C2162" s="297" t="str">
        <f>IF(LEN(A2162)=0,"",INDEX('Smelter Reference List'!$C:$C,MATCH($A2162,'Smelter Reference List'!$E:$E,0)))</f>
        <v/>
      </c>
      <c r="D2162" s="161" t="str">
        <f ca="1">IF(ISERROR($S2162),"",OFFSET('Smelter Reference List'!$C$4,$S2162-4,0)&amp;"")</f>
        <v/>
      </c>
      <c r="E2162" s="161" t="str">
        <f ca="1">IF(ISERROR($S2162),"",OFFSET('Smelter Reference List'!$D$4,$S2162-4,0)&amp;"")</f>
        <v/>
      </c>
      <c r="F2162" s="161" t="str">
        <f ca="1">IF(ISERROR($S2162),"",OFFSET('Smelter Reference List'!$E$4,$S2162-4,0))</f>
        <v/>
      </c>
      <c r="G2162" s="161" t="str">
        <f ca="1">IF(C2162=$U$4,"Enter smelter details", IF(ISERROR($S2162),"",OFFSET('Smelter Reference List'!$F$4,$S2162-4,0)))</f>
        <v/>
      </c>
      <c r="H2162" s="247" t="str">
        <f ca="1">IF(ISERROR($S2162),"",OFFSET('Smelter Reference List'!$G$4,$S2162-4,0))</f>
        <v/>
      </c>
      <c r="I2162" s="248" t="str">
        <f ca="1">IF(ISERROR($S2162),"",OFFSET('Smelter Reference List'!$H$4,$S2162-4,0))</f>
        <v/>
      </c>
      <c r="J2162" s="248" t="str">
        <f ca="1">IF(ISERROR($S2162),"",OFFSET('Smelter Reference List'!$I$4,$S2162-4,0))</f>
        <v/>
      </c>
      <c r="K2162" s="245"/>
      <c r="L2162" s="245"/>
      <c r="M2162" s="245"/>
      <c r="N2162" s="245"/>
      <c r="O2162" s="245"/>
      <c r="P2162" s="245"/>
      <c r="Q2162" s="246"/>
      <c r="R2162" s="233"/>
      <c r="S2162" s="234" t="e">
        <f>IF(C2162="",NA(),MATCH($B2162&amp;$C2162,'Smelter Reference List'!$J:$J,0))</f>
        <v>#N/A</v>
      </c>
      <c r="T2162" s="235"/>
      <c r="U2162" s="235">
        <f t="shared" ca="1" si="68"/>
        <v>0</v>
      </c>
      <c r="V2162" s="235"/>
      <c r="W2162" s="235"/>
      <c r="Y2162" s="228" t="str">
        <f t="shared" si="69"/>
        <v/>
      </c>
    </row>
    <row r="2163" spans="1:25" s="228" customFormat="1" ht="20.25">
      <c r="A2163" s="257"/>
      <c r="B2163" s="232" t="str">
        <f>IF(LEN(A2163)=0,"",INDEX('Smelter Reference List'!$A:$A,MATCH($A2163,'Smelter Reference List'!$E:$E,0)))</f>
        <v/>
      </c>
      <c r="C2163" s="297" t="str">
        <f>IF(LEN(A2163)=0,"",INDEX('Smelter Reference List'!$C:$C,MATCH($A2163,'Smelter Reference List'!$E:$E,0)))</f>
        <v/>
      </c>
      <c r="D2163" s="161" t="str">
        <f ca="1">IF(ISERROR($S2163),"",OFFSET('Smelter Reference List'!$C$4,$S2163-4,0)&amp;"")</f>
        <v/>
      </c>
      <c r="E2163" s="161" t="str">
        <f ca="1">IF(ISERROR($S2163),"",OFFSET('Smelter Reference List'!$D$4,$S2163-4,0)&amp;"")</f>
        <v/>
      </c>
      <c r="F2163" s="161" t="str">
        <f ca="1">IF(ISERROR($S2163),"",OFFSET('Smelter Reference List'!$E$4,$S2163-4,0))</f>
        <v/>
      </c>
      <c r="G2163" s="161" t="str">
        <f ca="1">IF(C2163=$U$4,"Enter smelter details", IF(ISERROR($S2163),"",OFFSET('Smelter Reference List'!$F$4,$S2163-4,0)))</f>
        <v/>
      </c>
      <c r="H2163" s="247" t="str">
        <f ca="1">IF(ISERROR($S2163),"",OFFSET('Smelter Reference List'!$G$4,$S2163-4,0))</f>
        <v/>
      </c>
      <c r="I2163" s="248" t="str">
        <f ca="1">IF(ISERROR($S2163),"",OFFSET('Smelter Reference List'!$H$4,$S2163-4,0))</f>
        <v/>
      </c>
      <c r="J2163" s="248" t="str">
        <f ca="1">IF(ISERROR($S2163),"",OFFSET('Smelter Reference List'!$I$4,$S2163-4,0))</f>
        <v/>
      </c>
      <c r="K2163" s="245"/>
      <c r="L2163" s="245"/>
      <c r="M2163" s="245"/>
      <c r="N2163" s="245"/>
      <c r="O2163" s="245"/>
      <c r="P2163" s="245"/>
      <c r="Q2163" s="246"/>
      <c r="R2163" s="233"/>
      <c r="S2163" s="234" t="e">
        <f>IF(C2163="",NA(),MATCH($B2163&amp;$C2163,'Smelter Reference List'!$J:$J,0))</f>
        <v>#N/A</v>
      </c>
      <c r="T2163" s="235"/>
      <c r="U2163" s="235">
        <f t="shared" ca="1" si="68"/>
        <v>0</v>
      </c>
      <c r="V2163" s="235"/>
      <c r="W2163" s="235"/>
      <c r="Y2163" s="228" t="str">
        <f t="shared" si="69"/>
        <v/>
      </c>
    </row>
    <row r="2164" spans="1:25" s="228" customFormat="1" ht="20.25">
      <c r="A2164" s="257"/>
      <c r="B2164" s="232" t="str">
        <f>IF(LEN(A2164)=0,"",INDEX('Smelter Reference List'!$A:$A,MATCH($A2164,'Smelter Reference List'!$E:$E,0)))</f>
        <v/>
      </c>
      <c r="C2164" s="297" t="str">
        <f>IF(LEN(A2164)=0,"",INDEX('Smelter Reference List'!$C:$C,MATCH($A2164,'Smelter Reference List'!$E:$E,0)))</f>
        <v/>
      </c>
      <c r="D2164" s="161" t="str">
        <f ca="1">IF(ISERROR($S2164),"",OFFSET('Smelter Reference List'!$C$4,$S2164-4,0)&amp;"")</f>
        <v/>
      </c>
      <c r="E2164" s="161" t="str">
        <f ca="1">IF(ISERROR($S2164),"",OFFSET('Smelter Reference List'!$D$4,$S2164-4,0)&amp;"")</f>
        <v/>
      </c>
      <c r="F2164" s="161" t="str">
        <f ca="1">IF(ISERROR($S2164),"",OFFSET('Smelter Reference List'!$E$4,$S2164-4,0))</f>
        <v/>
      </c>
      <c r="G2164" s="161" t="str">
        <f ca="1">IF(C2164=$U$4,"Enter smelter details", IF(ISERROR($S2164),"",OFFSET('Smelter Reference List'!$F$4,$S2164-4,0)))</f>
        <v/>
      </c>
      <c r="H2164" s="247" t="str">
        <f ca="1">IF(ISERROR($S2164),"",OFFSET('Smelter Reference List'!$G$4,$S2164-4,0))</f>
        <v/>
      </c>
      <c r="I2164" s="248" t="str">
        <f ca="1">IF(ISERROR($S2164),"",OFFSET('Smelter Reference List'!$H$4,$S2164-4,0))</f>
        <v/>
      </c>
      <c r="J2164" s="248" t="str">
        <f ca="1">IF(ISERROR($S2164),"",OFFSET('Smelter Reference List'!$I$4,$S2164-4,0))</f>
        <v/>
      </c>
      <c r="K2164" s="245"/>
      <c r="L2164" s="245"/>
      <c r="M2164" s="245"/>
      <c r="N2164" s="245"/>
      <c r="O2164" s="245"/>
      <c r="P2164" s="245"/>
      <c r="Q2164" s="246"/>
      <c r="R2164" s="233"/>
      <c r="S2164" s="234" t="e">
        <f>IF(C2164="",NA(),MATCH($B2164&amp;$C2164,'Smelter Reference List'!$J:$J,0))</f>
        <v>#N/A</v>
      </c>
      <c r="T2164" s="235"/>
      <c r="U2164" s="235">
        <f t="shared" ca="1" si="68"/>
        <v>0</v>
      </c>
      <c r="V2164" s="235"/>
      <c r="W2164" s="235"/>
      <c r="Y2164" s="228" t="str">
        <f t="shared" si="69"/>
        <v/>
      </c>
    </row>
    <row r="2165" spans="1:25" s="228" customFormat="1" ht="20.25">
      <c r="A2165" s="257"/>
      <c r="B2165" s="232" t="str">
        <f>IF(LEN(A2165)=0,"",INDEX('Smelter Reference List'!$A:$A,MATCH($A2165,'Smelter Reference List'!$E:$E,0)))</f>
        <v/>
      </c>
      <c r="C2165" s="297" t="str">
        <f>IF(LEN(A2165)=0,"",INDEX('Smelter Reference List'!$C:$C,MATCH($A2165,'Smelter Reference List'!$E:$E,0)))</f>
        <v/>
      </c>
      <c r="D2165" s="161" t="str">
        <f ca="1">IF(ISERROR($S2165),"",OFFSET('Smelter Reference List'!$C$4,$S2165-4,0)&amp;"")</f>
        <v/>
      </c>
      <c r="E2165" s="161" t="str">
        <f ca="1">IF(ISERROR($S2165),"",OFFSET('Smelter Reference List'!$D$4,$S2165-4,0)&amp;"")</f>
        <v/>
      </c>
      <c r="F2165" s="161" t="str">
        <f ca="1">IF(ISERROR($S2165),"",OFFSET('Smelter Reference List'!$E$4,$S2165-4,0))</f>
        <v/>
      </c>
      <c r="G2165" s="161" t="str">
        <f ca="1">IF(C2165=$U$4,"Enter smelter details", IF(ISERROR($S2165),"",OFFSET('Smelter Reference List'!$F$4,$S2165-4,0)))</f>
        <v/>
      </c>
      <c r="H2165" s="247" t="str">
        <f ca="1">IF(ISERROR($S2165),"",OFFSET('Smelter Reference List'!$G$4,$S2165-4,0))</f>
        <v/>
      </c>
      <c r="I2165" s="248" t="str">
        <f ca="1">IF(ISERROR($S2165),"",OFFSET('Smelter Reference List'!$H$4,$S2165-4,0))</f>
        <v/>
      </c>
      <c r="J2165" s="248" t="str">
        <f ca="1">IF(ISERROR($S2165),"",OFFSET('Smelter Reference List'!$I$4,$S2165-4,0))</f>
        <v/>
      </c>
      <c r="K2165" s="245"/>
      <c r="L2165" s="245"/>
      <c r="M2165" s="245"/>
      <c r="N2165" s="245"/>
      <c r="O2165" s="245"/>
      <c r="P2165" s="245"/>
      <c r="Q2165" s="246"/>
      <c r="R2165" s="233"/>
      <c r="S2165" s="234" t="e">
        <f>IF(C2165="",NA(),MATCH($B2165&amp;$C2165,'Smelter Reference List'!$J:$J,0))</f>
        <v>#N/A</v>
      </c>
      <c r="T2165" s="235"/>
      <c r="U2165" s="235">
        <f t="shared" ca="1" si="68"/>
        <v>0</v>
      </c>
      <c r="V2165" s="235"/>
      <c r="W2165" s="235"/>
      <c r="Y2165" s="228" t="str">
        <f t="shared" si="69"/>
        <v/>
      </c>
    </row>
    <row r="2166" spans="1:25" s="228" customFormat="1" ht="20.25">
      <c r="A2166" s="257"/>
      <c r="B2166" s="232" t="str">
        <f>IF(LEN(A2166)=0,"",INDEX('Smelter Reference List'!$A:$A,MATCH($A2166,'Smelter Reference List'!$E:$E,0)))</f>
        <v/>
      </c>
      <c r="C2166" s="297" t="str">
        <f>IF(LEN(A2166)=0,"",INDEX('Smelter Reference List'!$C:$C,MATCH($A2166,'Smelter Reference List'!$E:$E,0)))</f>
        <v/>
      </c>
      <c r="D2166" s="161" t="str">
        <f ca="1">IF(ISERROR($S2166),"",OFFSET('Smelter Reference List'!$C$4,$S2166-4,0)&amp;"")</f>
        <v/>
      </c>
      <c r="E2166" s="161" t="str">
        <f ca="1">IF(ISERROR($S2166),"",OFFSET('Smelter Reference List'!$D$4,$S2166-4,0)&amp;"")</f>
        <v/>
      </c>
      <c r="F2166" s="161" t="str">
        <f ca="1">IF(ISERROR($S2166),"",OFFSET('Smelter Reference List'!$E$4,$S2166-4,0))</f>
        <v/>
      </c>
      <c r="G2166" s="161" t="str">
        <f ca="1">IF(C2166=$U$4,"Enter smelter details", IF(ISERROR($S2166),"",OFFSET('Smelter Reference List'!$F$4,$S2166-4,0)))</f>
        <v/>
      </c>
      <c r="H2166" s="247" t="str">
        <f ca="1">IF(ISERROR($S2166),"",OFFSET('Smelter Reference List'!$G$4,$S2166-4,0))</f>
        <v/>
      </c>
      <c r="I2166" s="248" t="str">
        <f ca="1">IF(ISERROR($S2166),"",OFFSET('Smelter Reference List'!$H$4,$S2166-4,0))</f>
        <v/>
      </c>
      <c r="J2166" s="248" t="str">
        <f ca="1">IF(ISERROR($S2166),"",OFFSET('Smelter Reference List'!$I$4,$S2166-4,0))</f>
        <v/>
      </c>
      <c r="K2166" s="245"/>
      <c r="L2166" s="245"/>
      <c r="M2166" s="245"/>
      <c r="N2166" s="245"/>
      <c r="O2166" s="245"/>
      <c r="P2166" s="245"/>
      <c r="Q2166" s="246"/>
      <c r="R2166" s="233"/>
      <c r="S2166" s="234" t="e">
        <f>IF(C2166="",NA(),MATCH($B2166&amp;$C2166,'Smelter Reference List'!$J:$J,0))</f>
        <v>#N/A</v>
      </c>
      <c r="T2166" s="235"/>
      <c r="U2166" s="235">
        <f t="shared" ca="1" si="68"/>
        <v>0</v>
      </c>
      <c r="V2166" s="235"/>
      <c r="W2166" s="235"/>
      <c r="Y2166" s="228" t="str">
        <f t="shared" si="69"/>
        <v/>
      </c>
    </row>
    <row r="2167" spans="1:25" s="228" customFormat="1" ht="20.25">
      <c r="A2167" s="257"/>
      <c r="B2167" s="232" t="str">
        <f>IF(LEN(A2167)=0,"",INDEX('Smelter Reference List'!$A:$A,MATCH($A2167,'Smelter Reference List'!$E:$E,0)))</f>
        <v/>
      </c>
      <c r="C2167" s="297" t="str">
        <f>IF(LEN(A2167)=0,"",INDEX('Smelter Reference List'!$C:$C,MATCH($A2167,'Smelter Reference List'!$E:$E,0)))</f>
        <v/>
      </c>
      <c r="D2167" s="161" t="str">
        <f ca="1">IF(ISERROR($S2167),"",OFFSET('Smelter Reference List'!$C$4,$S2167-4,0)&amp;"")</f>
        <v/>
      </c>
      <c r="E2167" s="161" t="str">
        <f ca="1">IF(ISERROR($S2167),"",OFFSET('Smelter Reference List'!$D$4,$S2167-4,0)&amp;"")</f>
        <v/>
      </c>
      <c r="F2167" s="161" t="str">
        <f ca="1">IF(ISERROR($S2167),"",OFFSET('Smelter Reference List'!$E$4,$S2167-4,0))</f>
        <v/>
      </c>
      <c r="G2167" s="161" t="str">
        <f ca="1">IF(C2167=$U$4,"Enter smelter details", IF(ISERROR($S2167),"",OFFSET('Smelter Reference List'!$F$4,$S2167-4,0)))</f>
        <v/>
      </c>
      <c r="H2167" s="247" t="str">
        <f ca="1">IF(ISERROR($S2167),"",OFFSET('Smelter Reference List'!$G$4,$S2167-4,0))</f>
        <v/>
      </c>
      <c r="I2167" s="248" t="str">
        <f ca="1">IF(ISERROR($S2167),"",OFFSET('Smelter Reference List'!$H$4,$S2167-4,0))</f>
        <v/>
      </c>
      <c r="J2167" s="248" t="str">
        <f ca="1">IF(ISERROR($S2167),"",OFFSET('Smelter Reference List'!$I$4,$S2167-4,0))</f>
        <v/>
      </c>
      <c r="K2167" s="245"/>
      <c r="L2167" s="245"/>
      <c r="M2167" s="245"/>
      <c r="N2167" s="245"/>
      <c r="O2167" s="245"/>
      <c r="P2167" s="245"/>
      <c r="Q2167" s="246"/>
      <c r="R2167" s="233"/>
      <c r="S2167" s="234" t="e">
        <f>IF(C2167="",NA(),MATCH($B2167&amp;$C2167,'Smelter Reference List'!$J:$J,0))</f>
        <v>#N/A</v>
      </c>
      <c r="T2167" s="235"/>
      <c r="U2167" s="235">
        <f t="shared" ca="1" si="68"/>
        <v>0</v>
      </c>
      <c r="V2167" s="235"/>
      <c r="W2167" s="235"/>
      <c r="Y2167" s="228" t="str">
        <f t="shared" si="69"/>
        <v/>
      </c>
    </row>
    <row r="2168" spans="1:25" s="228" customFormat="1" ht="20.25">
      <c r="A2168" s="257"/>
      <c r="B2168" s="232" t="str">
        <f>IF(LEN(A2168)=0,"",INDEX('Smelter Reference List'!$A:$A,MATCH($A2168,'Smelter Reference List'!$E:$E,0)))</f>
        <v/>
      </c>
      <c r="C2168" s="297" t="str">
        <f>IF(LEN(A2168)=0,"",INDEX('Smelter Reference List'!$C:$C,MATCH($A2168,'Smelter Reference List'!$E:$E,0)))</f>
        <v/>
      </c>
      <c r="D2168" s="161" t="str">
        <f ca="1">IF(ISERROR($S2168),"",OFFSET('Smelter Reference List'!$C$4,$S2168-4,0)&amp;"")</f>
        <v/>
      </c>
      <c r="E2168" s="161" t="str">
        <f ca="1">IF(ISERROR($S2168),"",OFFSET('Smelter Reference List'!$D$4,$S2168-4,0)&amp;"")</f>
        <v/>
      </c>
      <c r="F2168" s="161" t="str">
        <f ca="1">IF(ISERROR($S2168),"",OFFSET('Smelter Reference List'!$E$4,$S2168-4,0))</f>
        <v/>
      </c>
      <c r="G2168" s="161" t="str">
        <f ca="1">IF(C2168=$U$4,"Enter smelter details", IF(ISERROR($S2168),"",OFFSET('Smelter Reference List'!$F$4,$S2168-4,0)))</f>
        <v/>
      </c>
      <c r="H2168" s="247" t="str">
        <f ca="1">IF(ISERROR($S2168),"",OFFSET('Smelter Reference List'!$G$4,$S2168-4,0))</f>
        <v/>
      </c>
      <c r="I2168" s="248" t="str">
        <f ca="1">IF(ISERROR($S2168),"",OFFSET('Smelter Reference List'!$H$4,$S2168-4,0))</f>
        <v/>
      </c>
      <c r="J2168" s="248" t="str">
        <f ca="1">IF(ISERROR($S2168),"",OFFSET('Smelter Reference List'!$I$4,$S2168-4,0))</f>
        <v/>
      </c>
      <c r="K2168" s="245"/>
      <c r="L2168" s="245"/>
      <c r="M2168" s="245"/>
      <c r="N2168" s="245"/>
      <c r="O2168" s="245"/>
      <c r="P2168" s="245"/>
      <c r="Q2168" s="246"/>
      <c r="R2168" s="233"/>
      <c r="S2168" s="234" t="e">
        <f>IF(C2168="",NA(),MATCH($B2168&amp;$C2168,'Smelter Reference List'!$J:$J,0))</f>
        <v>#N/A</v>
      </c>
      <c r="T2168" s="235"/>
      <c r="U2168" s="235">
        <f t="shared" ca="1" si="68"/>
        <v>0</v>
      </c>
      <c r="V2168" s="235"/>
      <c r="W2168" s="235"/>
      <c r="Y2168" s="228" t="str">
        <f t="shared" si="69"/>
        <v/>
      </c>
    </row>
    <row r="2169" spans="1:25" s="228" customFormat="1" ht="20.25">
      <c r="A2169" s="257"/>
      <c r="B2169" s="232" t="str">
        <f>IF(LEN(A2169)=0,"",INDEX('Smelter Reference List'!$A:$A,MATCH($A2169,'Smelter Reference List'!$E:$E,0)))</f>
        <v/>
      </c>
      <c r="C2169" s="297" t="str">
        <f>IF(LEN(A2169)=0,"",INDEX('Smelter Reference List'!$C:$C,MATCH($A2169,'Smelter Reference List'!$E:$E,0)))</f>
        <v/>
      </c>
      <c r="D2169" s="161" t="str">
        <f ca="1">IF(ISERROR($S2169),"",OFFSET('Smelter Reference List'!$C$4,$S2169-4,0)&amp;"")</f>
        <v/>
      </c>
      <c r="E2169" s="161" t="str">
        <f ca="1">IF(ISERROR($S2169),"",OFFSET('Smelter Reference List'!$D$4,$S2169-4,0)&amp;"")</f>
        <v/>
      </c>
      <c r="F2169" s="161" t="str">
        <f ca="1">IF(ISERROR($S2169),"",OFFSET('Smelter Reference List'!$E$4,$S2169-4,0))</f>
        <v/>
      </c>
      <c r="G2169" s="161" t="str">
        <f ca="1">IF(C2169=$U$4,"Enter smelter details", IF(ISERROR($S2169),"",OFFSET('Smelter Reference List'!$F$4,$S2169-4,0)))</f>
        <v/>
      </c>
      <c r="H2169" s="247" t="str">
        <f ca="1">IF(ISERROR($S2169),"",OFFSET('Smelter Reference List'!$G$4,$S2169-4,0))</f>
        <v/>
      </c>
      <c r="I2169" s="248" t="str">
        <f ca="1">IF(ISERROR($S2169),"",OFFSET('Smelter Reference List'!$H$4,$S2169-4,0))</f>
        <v/>
      </c>
      <c r="J2169" s="248" t="str">
        <f ca="1">IF(ISERROR($S2169),"",OFFSET('Smelter Reference List'!$I$4,$S2169-4,0))</f>
        <v/>
      </c>
      <c r="K2169" s="245"/>
      <c r="L2169" s="245"/>
      <c r="M2169" s="245"/>
      <c r="N2169" s="245"/>
      <c r="O2169" s="245"/>
      <c r="P2169" s="245"/>
      <c r="Q2169" s="246"/>
      <c r="R2169" s="233"/>
      <c r="S2169" s="234" t="e">
        <f>IF(C2169="",NA(),MATCH($B2169&amp;$C2169,'Smelter Reference List'!$J:$J,0))</f>
        <v>#N/A</v>
      </c>
      <c r="T2169" s="235"/>
      <c r="U2169" s="235">
        <f t="shared" ca="1" si="68"/>
        <v>0</v>
      </c>
      <c r="V2169" s="235"/>
      <c r="W2169" s="235"/>
      <c r="Y2169" s="228" t="str">
        <f t="shared" si="69"/>
        <v/>
      </c>
    </row>
    <row r="2170" spans="1:25" s="228" customFormat="1" ht="20.25">
      <c r="A2170" s="257"/>
      <c r="B2170" s="232" t="str">
        <f>IF(LEN(A2170)=0,"",INDEX('Smelter Reference List'!$A:$A,MATCH($A2170,'Smelter Reference List'!$E:$E,0)))</f>
        <v/>
      </c>
      <c r="C2170" s="297" t="str">
        <f>IF(LEN(A2170)=0,"",INDEX('Smelter Reference List'!$C:$C,MATCH($A2170,'Smelter Reference List'!$E:$E,0)))</f>
        <v/>
      </c>
      <c r="D2170" s="161" t="str">
        <f ca="1">IF(ISERROR($S2170),"",OFFSET('Smelter Reference List'!$C$4,$S2170-4,0)&amp;"")</f>
        <v/>
      </c>
      <c r="E2170" s="161" t="str">
        <f ca="1">IF(ISERROR($S2170),"",OFFSET('Smelter Reference List'!$D$4,$S2170-4,0)&amp;"")</f>
        <v/>
      </c>
      <c r="F2170" s="161" t="str">
        <f ca="1">IF(ISERROR($S2170),"",OFFSET('Smelter Reference List'!$E$4,$S2170-4,0))</f>
        <v/>
      </c>
      <c r="G2170" s="161" t="str">
        <f ca="1">IF(C2170=$U$4,"Enter smelter details", IF(ISERROR($S2170),"",OFFSET('Smelter Reference List'!$F$4,$S2170-4,0)))</f>
        <v/>
      </c>
      <c r="H2170" s="247" t="str">
        <f ca="1">IF(ISERROR($S2170),"",OFFSET('Smelter Reference List'!$G$4,$S2170-4,0))</f>
        <v/>
      </c>
      <c r="I2170" s="248" t="str">
        <f ca="1">IF(ISERROR($S2170),"",OFFSET('Smelter Reference List'!$H$4,$S2170-4,0))</f>
        <v/>
      </c>
      <c r="J2170" s="248" t="str">
        <f ca="1">IF(ISERROR($S2170),"",OFFSET('Smelter Reference List'!$I$4,$S2170-4,0))</f>
        <v/>
      </c>
      <c r="K2170" s="245"/>
      <c r="L2170" s="245"/>
      <c r="M2170" s="245"/>
      <c r="N2170" s="245"/>
      <c r="O2170" s="245"/>
      <c r="P2170" s="245"/>
      <c r="Q2170" s="246"/>
      <c r="R2170" s="233"/>
      <c r="S2170" s="234" t="e">
        <f>IF(C2170="",NA(),MATCH($B2170&amp;$C2170,'Smelter Reference List'!$J:$J,0))</f>
        <v>#N/A</v>
      </c>
      <c r="T2170" s="235"/>
      <c r="U2170" s="235">
        <f t="shared" ca="1" si="68"/>
        <v>0</v>
      </c>
      <c r="V2170" s="235"/>
      <c r="W2170" s="235"/>
      <c r="Y2170" s="228" t="str">
        <f t="shared" si="69"/>
        <v/>
      </c>
    </row>
    <row r="2171" spans="1:25" s="228" customFormat="1" ht="20.25">
      <c r="A2171" s="257"/>
      <c r="B2171" s="232" t="str">
        <f>IF(LEN(A2171)=0,"",INDEX('Smelter Reference List'!$A:$A,MATCH($A2171,'Smelter Reference List'!$E:$E,0)))</f>
        <v/>
      </c>
      <c r="C2171" s="297" t="str">
        <f>IF(LEN(A2171)=0,"",INDEX('Smelter Reference List'!$C:$C,MATCH($A2171,'Smelter Reference List'!$E:$E,0)))</f>
        <v/>
      </c>
      <c r="D2171" s="161" t="str">
        <f ca="1">IF(ISERROR($S2171),"",OFFSET('Smelter Reference List'!$C$4,$S2171-4,0)&amp;"")</f>
        <v/>
      </c>
      <c r="E2171" s="161" t="str">
        <f ca="1">IF(ISERROR($S2171),"",OFFSET('Smelter Reference List'!$D$4,$S2171-4,0)&amp;"")</f>
        <v/>
      </c>
      <c r="F2171" s="161" t="str">
        <f ca="1">IF(ISERROR($S2171),"",OFFSET('Smelter Reference List'!$E$4,$S2171-4,0))</f>
        <v/>
      </c>
      <c r="G2171" s="161" t="str">
        <f ca="1">IF(C2171=$U$4,"Enter smelter details", IF(ISERROR($S2171),"",OFFSET('Smelter Reference List'!$F$4,$S2171-4,0)))</f>
        <v/>
      </c>
      <c r="H2171" s="247" t="str">
        <f ca="1">IF(ISERROR($S2171),"",OFFSET('Smelter Reference List'!$G$4,$S2171-4,0))</f>
        <v/>
      </c>
      <c r="I2171" s="248" t="str">
        <f ca="1">IF(ISERROR($S2171),"",OFFSET('Smelter Reference List'!$H$4,$S2171-4,0))</f>
        <v/>
      </c>
      <c r="J2171" s="248" t="str">
        <f ca="1">IF(ISERROR($S2171),"",OFFSET('Smelter Reference List'!$I$4,$S2171-4,0))</f>
        <v/>
      </c>
      <c r="K2171" s="245"/>
      <c r="L2171" s="245"/>
      <c r="M2171" s="245"/>
      <c r="N2171" s="245"/>
      <c r="O2171" s="245"/>
      <c r="P2171" s="245"/>
      <c r="Q2171" s="246"/>
      <c r="R2171" s="233"/>
      <c r="S2171" s="234" t="e">
        <f>IF(C2171="",NA(),MATCH($B2171&amp;$C2171,'Smelter Reference List'!$J:$J,0))</f>
        <v>#N/A</v>
      </c>
      <c r="T2171" s="235"/>
      <c r="U2171" s="235">
        <f t="shared" ca="1" si="68"/>
        <v>0</v>
      </c>
      <c r="V2171" s="235"/>
      <c r="W2171" s="235"/>
      <c r="Y2171" s="228" t="str">
        <f t="shared" si="69"/>
        <v/>
      </c>
    </row>
    <row r="2172" spans="1:25" s="228" customFormat="1" ht="20.25">
      <c r="A2172" s="257"/>
      <c r="B2172" s="232" t="str">
        <f>IF(LEN(A2172)=0,"",INDEX('Smelter Reference List'!$A:$A,MATCH($A2172,'Smelter Reference List'!$E:$E,0)))</f>
        <v/>
      </c>
      <c r="C2172" s="297" t="str">
        <f>IF(LEN(A2172)=0,"",INDEX('Smelter Reference List'!$C:$C,MATCH($A2172,'Smelter Reference List'!$E:$E,0)))</f>
        <v/>
      </c>
      <c r="D2172" s="161" t="str">
        <f ca="1">IF(ISERROR($S2172),"",OFFSET('Smelter Reference List'!$C$4,$S2172-4,0)&amp;"")</f>
        <v/>
      </c>
      <c r="E2172" s="161" t="str">
        <f ca="1">IF(ISERROR($S2172),"",OFFSET('Smelter Reference List'!$D$4,$S2172-4,0)&amp;"")</f>
        <v/>
      </c>
      <c r="F2172" s="161" t="str">
        <f ca="1">IF(ISERROR($S2172),"",OFFSET('Smelter Reference List'!$E$4,$S2172-4,0))</f>
        <v/>
      </c>
      <c r="G2172" s="161" t="str">
        <f ca="1">IF(C2172=$U$4,"Enter smelter details", IF(ISERROR($S2172),"",OFFSET('Smelter Reference List'!$F$4,$S2172-4,0)))</f>
        <v/>
      </c>
      <c r="H2172" s="247" t="str">
        <f ca="1">IF(ISERROR($S2172),"",OFFSET('Smelter Reference List'!$G$4,$S2172-4,0))</f>
        <v/>
      </c>
      <c r="I2172" s="248" t="str">
        <f ca="1">IF(ISERROR($S2172),"",OFFSET('Smelter Reference List'!$H$4,$S2172-4,0))</f>
        <v/>
      </c>
      <c r="J2172" s="248" t="str">
        <f ca="1">IF(ISERROR($S2172),"",OFFSET('Smelter Reference List'!$I$4,$S2172-4,0))</f>
        <v/>
      </c>
      <c r="K2172" s="245"/>
      <c r="L2172" s="245"/>
      <c r="M2172" s="245"/>
      <c r="N2172" s="245"/>
      <c r="O2172" s="245"/>
      <c r="P2172" s="245"/>
      <c r="Q2172" s="246"/>
      <c r="R2172" s="233"/>
      <c r="S2172" s="234" t="e">
        <f>IF(C2172="",NA(),MATCH($B2172&amp;$C2172,'Smelter Reference List'!$J:$J,0))</f>
        <v>#N/A</v>
      </c>
      <c r="T2172" s="235"/>
      <c r="U2172" s="235">
        <f t="shared" ca="1" si="68"/>
        <v>0</v>
      </c>
      <c r="V2172" s="235"/>
      <c r="W2172" s="235"/>
      <c r="Y2172" s="228" t="str">
        <f t="shared" si="69"/>
        <v/>
      </c>
    </row>
    <row r="2173" spans="1:25" s="228" customFormat="1" ht="20.25">
      <c r="A2173" s="257"/>
      <c r="B2173" s="232" t="str">
        <f>IF(LEN(A2173)=0,"",INDEX('Smelter Reference List'!$A:$A,MATCH($A2173,'Smelter Reference List'!$E:$E,0)))</f>
        <v/>
      </c>
      <c r="C2173" s="297" t="str">
        <f>IF(LEN(A2173)=0,"",INDEX('Smelter Reference List'!$C:$C,MATCH($A2173,'Smelter Reference List'!$E:$E,0)))</f>
        <v/>
      </c>
      <c r="D2173" s="161" t="str">
        <f ca="1">IF(ISERROR($S2173),"",OFFSET('Smelter Reference List'!$C$4,$S2173-4,0)&amp;"")</f>
        <v/>
      </c>
      <c r="E2173" s="161" t="str">
        <f ca="1">IF(ISERROR($S2173),"",OFFSET('Smelter Reference List'!$D$4,$S2173-4,0)&amp;"")</f>
        <v/>
      </c>
      <c r="F2173" s="161" t="str">
        <f ca="1">IF(ISERROR($S2173),"",OFFSET('Smelter Reference List'!$E$4,$S2173-4,0))</f>
        <v/>
      </c>
      <c r="G2173" s="161" t="str">
        <f ca="1">IF(C2173=$U$4,"Enter smelter details", IF(ISERROR($S2173),"",OFFSET('Smelter Reference List'!$F$4,$S2173-4,0)))</f>
        <v/>
      </c>
      <c r="H2173" s="247" t="str">
        <f ca="1">IF(ISERROR($S2173),"",OFFSET('Smelter Reference List'!$G$4,$S2173-4,0))</f>
        <v/>
      </c>
      <c r="I2173" s="248" t="str">
        <f ca="1">IF(ISERROR($S2173),"",OFFSET('Smelter Reference List'!$H$4,$S2173-4,0))</f>
        <v/>
      </c>
      <c r="J2173" s="248" t="str">
        <f ca="1">IF(ISERROR($S2173),"",OFFSET('Smelter Reference List'!$I$4,$S2173-4,0))</f>
        <v/>
      </c>
      <c r="K2173" s="245"/>
      <c r="L2173" s="245"/>
      <c r="M2173" s="245"/>
      <c r="N2173" s="245"/>
      <c r="O2173" s="245"/>
      <c r="P2173" s="245"/>
      <c r="Q2173" s="246"/>
      <c r="R2173" s="233"/>
      <c r="S2173" s="234" t="e">
        <f>IF(C2173="",NA(),MATCH($B2173&amp;$C2173,'Smelter Reference List'!$J:$J,0))</f>
        <v>#N/A</v>
      </c>
      <c r="T2173" s="235"/>
      <c r="U2173" s="235">
        <f t="shared" ca="1" si="68"/>
        <v>0</v>
      </c>
      <c r="V2173" s="235"/>
      <c r="W2173" s="235"/>
      <c r="Y2173" s="228" t="str">
        <f t="shared" si="69"/>
        <v/>
      </c>
    </row>
    <row r="2174" spans="1:25" s="228" customFormat="1" ht="20.25">
      <c r="A2174" s="257"/>
      <c r="B2174" s="232" t="str">
        <f>IF(LEN(A2174)=0,"",INDEX('Smelter Reference List'!$A:$A,MATCH($A2174,'Smelter Reference List'!$E:$E,0)))</f>
        <v/>
      </c>
      <c r="C2174" s="297" t="str">
        <f>IF(LEN(A2174)=0,"",INDEX('Smelter Reference List'!$C:$C,MATCH($A2174,'Smelter Reference List'!$E:$E,0)))</f>
        <v/>
      </c>
      <c r="D2174" s="161" t="str">
        <f ca="1">IF(ISERROR($S2174),"",OFFSET('Smelter Reference List'!$C$4,$S2174-4,0)&amp;"")</f>
        <v/>
      </c>
      <c r="E2174" s="161" t="str">
        <f ca="1">IF(ISERROR($S2174),"",OFFSET('Smelter Reference List'!$D$4,$S2174-4,0)&amp;"")</f>
        <v/>
      </c>
      <c r="F2174" s="161" t="str">
        <f ca="1">IF(ISERROR($S2174),"",OFFSET('Smelter Reference List'!$E$4,$S2174-4,0))</f>
        <v/>
      </c>
      <c r="G2174" s="161" t="str">
        <f ca="1">IF(C2174=$U$4,"Enter smelter details", IF(ISERROR($S2174),"",OFFSET('Smelter Reference List'!$F$4,$S2174-4,0)))</f>
        <v/>
      </c>
      <c r="H2174" s="247" t="str">
        <f ca="1">IF(ISERROR($S2174),"",OFFSET('Smelter Reference List'!$G$4,$S2174-4,0))</f>
        <v/>
      </c>
      <c r="I2174" s="248" t="str">
        <f ca="1">IF(ISERROR($S2174),"",OFFSET('Smelter Reference List'!$H$4,$S2174-4,0))</f>
        <v/>
      </c>
      <c r="J2174" s="248" t="str">
        <f ca="1">IF(ISERROR($S2174),"",OFFSET('Smelter Reference List'!$I$4,$S2174-4,0))</f>
        <v/>
      </c>
      <c r="K2174" s="245"/>
      <c r="L2174" s="245"/>
      <c r="M2174" s="245"/>
      <c r="N2174" s="245"/>
      <c r="O2174" s="245"/>
      <c r="P2174" s="245"/>
      <c r="Q2174" s="246"/>
      <c r="R2174" s="233"/>
      <c r="S2174" s="234" t="e">
        <f>IF(C2174="",NA(),MATCH($B2174&amp;$C2174,'Smelter Reference List'!$J:$J,0))</f>
        <v>#N/A</v>
      </c>
      <c r="T2174" s="235"/>
      <c r="U2174" s="235">
        <f t="shared" ca="1" si="68"/>
        <v>0</v>
      </c>
      <c r="V2174" s="235"/>
      <c r="W2174" s="235"/>
      <c r="Y2174" s="228" t="str">
        <f t="shared" si="69"/>
        <v/>
      </c>
    </row>
    <row r="2175" spans="1:25" s="228" customFormat="1" ht="20.25">
      <c r="A2175" s="257"/>
      <c r="B2175" s="232" t="str">
        <f>IF(LEN(A2175)=0,"",INDEX('Smelter Reference List'!$A:$A,MATCH($A2175,'Smelter Reference List'!$E:$E,0)))</f>
        <v/>
      </c>
      <c r="C2175" s="297" t="str">
        <f>IF(LEN(A2175)=0,"",INDEX('Smelter Reference List'!$C:$C,MATCH($A2175,'Smelter Reference List'!$E:$E,0)))</f>
        <v/>
      </c>
      <c r="D2175" s="161" t="str">
        <f ca="1">IF(ISERROR($S2175),"",OFFSET('Smelter Reference List'!$C$4,$S2175-4,0)&amp;"")</f>
        <v/>
      </c>
      <c r="E2175" s="161" t="str">
        <f ca="1">IF(ISERROR($S2175),"",OFFSET('Smelter Reference List'!$D$4,$S2175-4,0)&amp;"")</f>
        <v/>
      </c>
      <c r="F2175" s="161" t="str">
        <f ca="1">IF(ISERROR($S2175),"",OFFSET('Smelter Reference List'!$E$4,$S2175-4,0))</f>
        <v/>
      </c>
      <c r="G2175" s="161" t="str">
        <f ca="1">IF(C2175=$U$4,"Enter smelter details", IF(ISERROR($S2175),"",OFFSET('Smelter Reference List'!$F$4,$S2175-4,0)))</f>
        <v/>
      </c>
      <c r="H2175" s="247" t="str">
        <f ca="1">IF(ISERROR($S2175),"",OFFSET('Smelter Reference List'!$G$4,$S2175-4,0))</f>
        <v/>
      </c>
      <c r="I2175" s="248" t="str">
        <f ca="1">IF(ISERROR($S2175),"",OFFSET('Smelter Reference List'!$H$4,$S2175-4,0))</f>
        <v/>
      </c>
      <c r="J2175" s="248" t="str">
        <f ca="1">IF(ISERROR($S2175),"",OFFSET('Smelter Reference List'!$I$4,$S2175-4,0))</f>
        <v/>
      </c>
      <c r="K2175" s="245"/>
      <c r="L2175" s="245"/>
      <c r="M2175" s="245"/>
      <c r="N2175" s="245"/>
      <c r="O2175" s="245"/>
      <c r="P2175" s="245"/>
      <c r="Q2175" s="246"/>
      <c r="R2175" s="233"/>
      <c r="S2175" s="234" t="e">
        <f>IF(C2175="",NA(),MATCH($B2175&amp;$C2175,'Smelter Reference List'!$J:$J,0))</f>
        <v>#N/A</v>
      </c>
      <c r="T2175" s="235"/>
      <c r="U2175" s="235">
        <f t="shared" ca="1" si="68"/>
        <v>0</v>
      </c>
      <c r="V2175" s="235"/>
      <c r="W2175" s="235"/>
      <c r="Y2175" s="228" t="str">
        <f t="shared" si="69"/>
        <v/>
      </c>
    </row>
    <row r="2176" spans="1:25" s="228" customFormat="1" ht="20.25">
      <c r="A2176" s="257"/>
      <c r="B2176" s="232" t="str">
        <f>IF(LEN(A2176)=0,"",INDEX('Smelter Reference List'!$A:$A,MATCH($A2176,'Smelter Reference List'!$E:$E,0)))</f>
        <v/>
      </c>
      <c r="C2176" s="297" t="str">
        <f>IF(LEN(A2176)=0,"",INDEX('Smelter Reference List'!$C:$C,MATCH($A2176,'Smelter Reference List'!$E:$E,0)))</f>
        <v/>
      </c>
      <c r="D2176" s="161" t="str">
        <f ca="1">IF(ISERROR($S2176),"",OFFSET('Smelter Reference List'!$C$4,$S2176-4,0)&amp;"")</f>
        <v/>
      </c>
      <c r="E2176" s="161" t="str">
        <f ca="1">IF(ISERROR($S2176),"",OFFSET('Smelter Reference List'!$D$4,$S2176-4,0)&amp;"")</f>
        <v/>
      </c>
      <c r="F2176" s="161" t="str">
        <f ca="1">IF(ISERROR($S2176),"",OFFSET('Smelter Reference List'!$E$4,$S2176-4,0))</f>
        <v/>
      </c>
      <c r="G2176" s="161" t="str">
        <f ca="1">IF(C2176=$U$4,"Enter smelter details", IF(ISERROR($S2176),"",OFFSET('Smelter Reference List'!$F$4,$S2176-4,0)))</f>
        <v/>
      </c>
      <c r="H2176" s="247" t="str">
        <f ca="1">IF(ISERROR($S2176),"",OFFSET('Smelter Reference List'!$G$4,$S2176-4,0))</f>
        <v/>
      </c>
      <c r="I2176" s="248" t="str">
        <f ca="1">IF(ISERROR($S2176),"",OFFSET('Smelter Reference List'!$H$4,$S2176-4,0))</f>
        <v/>
      </c>
      <c r="J2176" s="248" t="str">
        <f ca="1">IF(ISERROR($S2176),"",OFFSET('Smelter Reference List'!$I$4,$S2176-4,0))</f>
        <v/>
      </c>
      <c r="K2176" s="245"/>
      <c r="L2176" s="245"/>
      <c r="M2176" s="245"/>
      <c r="N2176" s="245"/>
      <c r="O2176" s="245"/>
      <c r="P2176" s="245"/>
      <c r="Q2176" s="246"/>
      <c r="R2176" s="233"/>
      <c r="S2176" s="234" t="e">
        <f>IF(C2176="",NA(),MATCH($B2176&amp;$C2176,'Smelter Reference List'!$J:$J,0))</f>
        <v>#N/A</v>
      </c>
      <c r="T2176" s="235"/>
      <c r="U2176" s="235">
        <f t="shared" ca="1" si="68"/>
        <v>0</v>
      </c>
      <c r="V2176" s="235"/>
      <c r="W2176" s="235"/>
      <c r="Y2176" s="228" t="str">
        <f t="shared" si="69"/>
        <v/>
      </c>
    </row>
    <row r="2177" spans="1:25" s="228" customFormat="1" ht="20.25">
      <c r="A2177" s="257"/>
      <c r="B2177" s="232" t="str">
        <f>IF(LEN(A2177)=0,"",INDEX('Smelter Reference List'!$A:$A,MATCH($A2177,'Smelter Reference List'!$E:$E,0)))</f>
        <v/>
      </c>
      <c r="C2177" s="297" t="str">
        <f>IF(LEN(A2177)=0,"",INDEX('Smelter Reference List'!$C:$C,MATCH($A2177,'Smelter Reference List'!$E:$E,0)))</f>
        <v/>
      </c>
      <c r="D2177" s="161" t="str">
        <f ca="1">IF(ISERROR($S2177),"",OFFSET('Smelter Reference List'!$C$4,$S2177-4,0)&amp;"")</f>
        <v/>
      </c>
      <c r="E2177" s="161" t="str">
        <f ca="1">IF(ISERROR($S2177),"",OFFSET('Smelter Reference List'!$D$4,$S2177-4,0)&amp;"")</f>
        <v/>
      </c>
      <c r="F2177" s="161" t="str">
        <f ca="1">IF(ISERROR($S2177),"",OFFSET('Smelter Reference List'!$E$4,$S2177-4,0))</f>
        <v/>
      </c>
      <c r="G2177" s="161" t="str">
        <f ca="1">IF(C2177=$U$4,"Enter smelter details", IF(ISERROR($S2177),"",OFFSET('Smelter Reference List'!$F$4,$S2177-4,0)))</f>
        <v/>
      </c>
      <c r="H2177" s="247" t="str">
        <f ca="1">IF(ISERROR($S2177),"",OFFSET('Smelter Reference List'!$G$4,$S2177-4,0))</f>
        <v/>
      </c>
      <c r="I2177" s="248" t="str">
        <f ca="1">IF(ISERROR($S2177),"",OFFSET('Smelter Reference List'!$H$4,$S2177-4,0))</f>
        <v/>
      </c>
      <c r="J2177" s="248" t="str">
        <f ca="1">IF(ISERROR($S2177),"",OFFSET('Smelter Reference List'!$I$4,$S2177-4,0))</f>
        <v/>
      </c>
      <c r="K2177" s="245"/>
      <c r="L2177" s="245"/>
      <c r="M2177" s="245"/>
      <c r="N2177" s="245"/>
      <c r="O2177" s="245"/>
      <c r="P2177" s="245"/>
      <c r="Q2177" s="246"/>
      <c r="R2177" s="233"/>
      <c r="S2177" s="234" t="e">
        <f>IF(C2177="",NA(),MATCH($B2177&amp;$C2177,'Smelter Reference List'!$J:$J,0))</f>
        <v>#N/A</v>
      </c>
      <c r="T2177" s="235"/>
      <c r="U2177" s="235">
        <f t="shared" ca="1" si="68"/>
        <v>0</v>
      </c>
      <c r="V2177" s="235"/>
      <c r="W2177" s="235"/>
      <c r="Y2177" s="228" t="str">
        <f t="shared" si="69"/>
        <v/>
      </c>
    </row>
    <row r="2178" spans="1:25" s="228" customFormat="1" ht="20.25">
      <c r="A2178" s="257"/>
      <c r="B2178" s="232" t="str">
        <f>IF(LEN(A2178)=0,"",INDEX('Smelter Reference List'!$A:$A,MATCH($A2178,'Smelter Reference List'!$E:$E,0)))</f>
        <v/>
      </c>
      <c r="C2178" s="297" t="str">
        <f>IF(LEN(A2178)=0,"",INDEX('Smelter Reference List'!$C:$C,MATCH($A2178,'Smelter Reference List'!$E:$E,0)))</f>
        <v/>
      </c>
      <c r="D2178" s="161" t="str">
        <f ca="1">IF(ISERROR($S2178),"",OFFSET('Smelter Reference List'!$C$4,$S2178-4,0)&amp;"")</f>
        <v/>
      </c>
      <c r="E2178" s="161" t="str">
        <f ca="1">IF(ISERROR($S2178),"",OFFSET('Smelter Reference List'!$D$4,$S2178-4,0)&amp;"")</f>
        <v/>
      </c>
      <c r="F2178" s="161" t="str">
        <f ca="1">IF(ISERROR($S2178),"",OFFSET('Smelter Reference List'!$E$4,$S2178-4,0))</f>
        <v/>
      </c>
      <c r="G2178" s="161" t="str">
        <f ca="1">IF(C2178=$U$4,"Enter smelter details", IF(ISERROR($S2178),"",OFFSET('Smelter Reference List'!$F$4,$S2178-4,0)))</f>
        <v/>
      </c>
      <c r="H2178" s="247" t="str">
        <f ca="1">IF(ISERROR($S2178),"",OFFSET('Smelter Reference List'!$G$4,$S2178-4,0))</f>
        <v/>
      </c>
      <c r="I2178" s="248" t="str">
        <f ca="1">IF(ISERROR($S2178),"",OFFSET('Smelter Reference List'!$H$4,$S2178-4,0))</f>
        <v/>
      </c>
      <c r="J2178" s="248" t="str">
        <f ca="1">IF(ISERROR($S2178),"",OFFSET('Smelter Reference List'!$I$4,$S2178-4,0))</f>
        <v/>
      </c>
      <c r="K2178" s="245"/>
      <c r="L2178" s="245"/>
      <c r="M2178" s="245"/>
      <c r="N2178" s="245"/>
      <c r="O2178" s="245"/>
      <c r="P2178" s="245"/>
      <c r="Q2178" s="246"/>
      <c r="R2178" s="233"/>
      <c r="S2178" s="234" t="e">
        <f>IF(C2178="",NA(),MATCH($B2178&amp;$C2178,'Smelter Reference List'!$J:$J,0))</f>
        <v>#N/A</v>
      </c>
      <c r="T2178" s="235"/>
      <c r="U2178" s="235">
        <f t="shared" ca="1" si="68"/>
        <v>0</v>
      </c>
      <c r="V2178" s="235"/>
      <c r="W2178" s="235"/>
      <c r="Y2178" s="228" t="str">
        <f t="shared" si="69"/>
        <v/>
      </c>
    </row>
    <row r="2179" spans="1:25" s="228" customFormat="1" ht="20.25">
      <c r="A2179" s="257"/>
      <c r="B2179" s="232" t="str">
        <f>IF(LEN(A2179)=0,"",INDEX('Smelter Reference List'!$A:$A,MATCH($A2179,'Smelter Reference List'!$E:$E,0)))</f>
        <v/>
      </c>
      <c r="C2179" s="297" t="str">
        <f>IF(LEN(A2179)=0,"",INDEX('Smelter Reference List'!$C:$C,MATCH($A2179,'Smelter Reference List'!$E:$E,0)))</f>
        <v/>
      </c>
      <c r="D2179" s="161" t="str">
        <f ca="1">IF(ISERROR($S2179),"",OFFSET('Smelter Reference List'!$C$4,$S2179-4,0)&amp;"")</f>
        <v/>
      </c>
      <c r="E2179" s="161" t="str">
        <f ca="1">IF(ISERROR($S2179),"",OFFSET('Smelter Reference List'!$D$4,$S2179-4,0)&amp;"")</f>
        <v/>
      </c>
      <c r="F2179" s="161" t="str">
        <f ca="1">IF(ISERROR($S2179),"",OFFSET('Smelter Reference List'!$E$4,$S2179-4,0))</f>
        <v/>
      </c>
      <c r="G2179" s="161" t="str">
        <f ca="1">IF(C2179=$U$4,"Enter smelter details", IF(ISERROR($S2179),"",OFFSET('Smelter Reference List'!$F$4,$S2179-4,0)))</f>
        <v/>
      </c>
      <c r="H2179" s="247" t="str">
        <f ca="1">IF(ISERROR($S2179),"",OFFSET('Smelter Reference List'!$G$4,$S2179-4,0))</f>
        <v/>
      </c>
      <c r="I2179" s="248" t="str">
        <f ca="1">IF(ISERROR($S2179),"",OFFSET('Smelter Reference List'!$H$4,$S2179-4,0))</f>
        <v/>
      </c>
      <c r="J2179" s="248" t="str">
        <f ca="1">IF(ISERROR($S2179),"",OFFSET('Smelter Reference List'!$I$4,$S2179-4,0))</f>
        <v/>
      </c>
      <c r="K2179" s="245"/>
      <c r="L2179" s="245"/>
      <c r="M2179" s="245"/>
      <c r="N2179" s="245"/>
      <c r="O2179" s="245"/>
      <c r="P2179" s="245"/>
      <c r="Q2179" s="246"/>
      <c r="R2179" s="233"/>
      <c r="S2179" s="234" t="e">
        <f>IF(C2179="",NA(),MATCH($B2179&amp;$C2179,'Smelter Reference List'!$J:$J,0))</f>
        <v>#N/A</v>
      </c>
      <c r="T2179" s="235"/>
      <c r="U2179" s="235">
        <f t="shared" ca="1" si="68"/>
        <v>0</v>
      </c>
      <c r="V2179" s="235"/>
      <c r="W2179" s="235"/>
      <c r="Y2179" s="228" t="str">
        <f t="shared" si="69"/>
        <v/>
      </c>
    </row>
    <row r="2180" spans="1:25" s="228" customFormat="1" ht="20.25">
      <c r="A2180" s="257"/>
      <c r="B2180" s="232" t="str">
        <f>IF(LEN(A2180)=0,"",INDEX('Smelter Reference List'!$A:$A,MATCH($A2180,'Smelter Reference List'!$E:$E,0)))</f>
        <v/>
      </c>
      <c r="C2180" s="297" t="str">
        <f>IF(LEN(A2180)=0,"",INDEX('Smelter Reference List'!$C:$C,MATCH($A2180,'Smelter Reference List'!$E:$E,0)))</f>
        <v/>
      </c>
      <c r="D2180" s="161" t="str">
        <f ca="1">IF(ISERROR($S2180),"",OFFSET('Smelter Reference List'!$C$4,$S2180-4,0)&amp;"")</f>
        <v/>
      </c>
      <c r="E2180" s="161" t="str">
        <f ca="1">IF(ISERROR($S2180),"",OFFSET('Smelter Reference List'!$D$4,$S2180-4,0)&amp;"")</f>
        <v/>
      </c>
      <c r="F2180" s="161" t="str">
        <f ca="1">IF(ISERROR($S2180),"",OFFSET('Smelter Reference List'!$E$4,$S2180-4,0))</f>
        <v/>
      </c>
      <c r="G2180" s="161" t="str">
        <f ca="1">IF(C2180=$U$4,"Enter smelter details", IF(ISERROR($S2180),"",OFFSET('Smelter Reference List'!$F$4,$S2180-4,0)))</f>
        <v/>
      </c>
      <c r="H2180" s="247" t="str">
        <f ca="1">IF(ISERROR($S2180),"",OFFSET('Smelter Reference List'!$G$4,$S2180-4,0))</f>
        <v/>
      </c>
      <c r="I2180" s="248" t="str">
        <f ca="1">IF(ISERROR($S2180),"",OFFSET('Smelter Reference List'!$H$4,$S2180-4,0))</f>
        <v/>
      </c>
      <c r="J2180" s="248" t="str">
        <f ca="1">IF(ISERROR($S2180),"",OFFSET('Smelter Reference List'!$I$4,$S2180-4,0))</f>
        <v/>
      </c>
      <c r="K2180" s="245"/>
      <c r="L2180" s="245"/>
      <c r="M2180" s="245"/>
      <c r="N2180" s="245"/>
      <c r="O2180" s="245"/>
      <c r="P2180" s="245"/>
      <c r="Q2180" s="246"/>
      <c r="R2180" s="233"/>
      <c r="S2180" s="234" t="e">
        <f>IF(C2180="",NA(),MATCH($B2180&amp;$C2180,'Smelter Reference List'!$J:$J,0))</f>
        <v>#N/A</v>
      </c>
      <c r="T2180" s="235"/>
      <c r="U2180" s="235">
        <f t="shared" ca="1" si="68"/>
        <v>0</v>
      </c>
      <c r="V2180" s="235"/>
      <c r="W2180" s="235"/>
      <c r="Y2180" s="228" t="str">
        <f t="shared" si="69"/>
        <v/>
      </c>
    </row>
    <row r="2181" spans="1:25" s="228" customFormat="1" ht="20.25">
      <c r="A2181" s="257"/>
      <c r="B2181" s="232" t="str">
        <f>IF(LEN(A2181)=0,"",INDEX('Smelter Reference List'!$A:$A,MATCH($A2181,'Smelter Reference List'!$E:$E,0)))</f>
        <v/>
      </c>
      <c r="C2181" s="297" t="str">
        <f>IF(LEN(A2181)=0,"",INDEX('Smelter Reference List'!$C:$C,MATCH($A2181,'Smelter Reference List'!$E:$E,0)))</f>
        <v/>
      </c>
      <c r="D2181" s="161" t="str">
        <f ca="1">IF(ISERROR($S2181),"",OFFSET('Smelter Reference List'!$C$4,$S2181-4,0)&amp;"")</f>
        <v/>
      </c>
      <c r="E2181" s="161" t="str">
        <f ca="1">IF(ISERROR($S2181),"",OFFSET('Smelter Reference List'!$D$4,$S2181-4,0)&amp;"")</f>
        <v/>
      </c>
      <c r="F2181" s="161" t="str">
        <f ca="1">IF(ISERROR($S2181),"",OFFSET('Smelter Reference List'!$E$4,$S2181-4,0))</f>
        <v/>
      </c>
      <c r="G2181" s="161" t="str">
        <f ca="1">IF(C2181=$U$4,"Enter smelter details", IF(ISERROR($S2181),"",OFFSET('Smelter Reference List'!$F$4,$S2181-4,0)))</f>
        <v/>
      </c>
      <c r="H2181" s="247" t="str">
        <f ca="1">IF(ISERROR($S2181),"",OFFSET('Smelter Reference List'!$G$4,$S2181-4,0))</f>
        <v/>
      </c>
      <c r="I2181" s="248" t="str">
        <f ca="1">IF(ISERROR($S2181),"",OFFSET('Smelter Reference List'!$H$4,$S2181-4,0))</f>
        <v/>
      </c>
      <c r="J2181" s="248" t="str">
        <f ca="1">IF(ISERROR($S2181),"",OFFSET('Smelter Reference List'!$I$4,$S2181-4,0))</f>
        <v/>
      </c>
      <c r="K2181" s="245"/>
      <c r="L2181" s="245"/>
      <c r="M2181" s="245"/>
      <c r="N2181" s="245"/>
      <c r="O2181" s="245"/>
      <c r="P2181" s="245"/>
      <c r="Q2181" s="246"/>
      <c r="R2181" s="233"/>
      <c r="S2181" s="234" t="e">
        <f>IF(C2181="",NA(),MATCH($B2181&amp;$C2181,'Smelter Reference List'!$J:$J,0))</f>
        <v>#N/A</v>
      </c>
      <c r="T2181" s="235"/>
      <c r="U2181" s="235">
        <f t="shared" ca="1" si="68"/>
        <v>0</v>
      </c>
      <c r="V2181" s="235"/>
      <c r="W2181" s="235"/>
      <c r="Y2181" s="228" t="str">
        <f t="shared" si="69"/>
        <v/>
      </c>
    </row>
    <row r="2182" spans="1:25" s="228" customFormat="1" ht="20.25">
      <c r="A2182" s="257"/>
      <c r="B2182" s="232" t="str">
        <f>IF(LEN(A2182)=0,"",INDEX('Smelter Reference List'!$A:$A,MATCH($A2182,'Smelter Reference List'!$E:$E,0)))</f>
        <v/>
      </c>
      <c r="C2182" s="297" t="str">
        <f>IF(LEN(A2182)=0,"",INDEX('Smelter Reference List'!$C:$C,MATCH($A2182,'Smelter Reference List'!$E:$E,0)))</f>
        <v/>
      </c>
      <c r="D2182" s="161" t="str">
        <f ca="1">IF(ISERROR($S2182),"",OFFSET('Smelter Reference List'!$C$4,$S2182-4,0)&amp;"")</f>
        <v/>
      </c>
      <c r="E2182" s="161" t="str">
        <f ca="1">IF(ISERROR($S2182),"",OFFSET('Smelter Reference List'!$D$4,$S2182-4,0)&amp;"")</f>
        <v/>
      </c>
      <c r="F2182" s="161" t="str">
        <f ca="1">IF(ISERROR($S2182),"",OFFSET('Smelter Reference List'!$E$4,$S2182-4,0))</f>
        <v/>
      </c>
      <c r="G2182" s="161" t="str">
        <f ca="1">IF(C2182=$U$4,"Enter smelter details", IF(ISERROR($S2182),"",OFFSET('Smelter Reference List'!$F$4,$S2182-4,0)))</f>
        <v/>
      </c>
      <c r="H2182" s="247" t="str">
        <f ca="1">IF(ISERROR($S2182),"",OFFSET('Smelter Reference List'!$G$4,$S2182-4,0))</f>
        <v/>
      </c>
      <c r="I2182" s="248" t="str">
        <f ca="1">IF(ISERROR($S2182),"",OFFSET('Smelter Reference List'!$H$4,$S2182-4,0))</f>
        <v/>
      </c>
      <c r="J2182" s="248" t="str">
        <f ca="1">IF(ISERROR($S2182),"",OFFSET('Smelter Reference List'!$I$4,$S2182-4,0))</f>
        <v/>
      </c>
      <c r="K2182" s="245"/>
      <c r="L2182" s="245"/>
      <c r="M2182" s="245"/>
      <c r="N2182" s="245"/>
      <c r="O2182" s="245"/>
      <c r="P2182" s="245"/>
      <c r="Q2182" s="246"/>
      <c r="R2182" s="233"/>
      <c r="S2182" s="234" t="e">
        <f>IF(C2182="",NA(),MATCH($B2182&amp;$C2182,'Smelter Reference List'!$J:$J,0))</f>
        <v>#N/A</v>
      </c>
      <c r="T2182" s="235"/>
      <c r="U2182" s="235">
        <f t="shared" ca="1" si="68"/>
        <v>0</v>
      </c>
      <c r="V2182" s="235"/>
      <c r="W2182" s="235"/>
      <c r="Y2182" s="228" t="str">
        <f t="shared" si="69"/>
        <v/>
      </c>
    </row>
    <row r="2183" spans="1:25" s="228" customFormat="1" ht="20.25">
      <c r="A2183" s="257"/>
      <c r="B2183" s="232" t="str">
        <f>IF(LEN(A2183)=0,"",INDEX('Smelter Reference List'!$A:$A,MATCH($A2183,'Smelter Reference List'!$E:$E,0)))</f>
        <v/>
      </c>
      <c r="C2183" s="297" t="str">
        <f>IF(LEN(A2183)=0,"",INDEX('Smelter Reference List'!$C:$C,MATCH($A2183,'Smelter Reference List'!$E:$E,0)))</f>
        <v/>
      </c>
      <c r="D2183" s="161" t="str">
        <f ca="1">IF(ISERROR($S2183),"",OFFSET('Smelter Reference List'!$C$4,$S2183-4,0)&amp;"")</f>
        <v/>
      </c>
      <c r="E2183" s="161" t="str">
        <f ca="1">IF(ISERROR($S2183),"",OFFSET('Smelter Reference List'!$D$4,$S2183-4,0)&amp;"")</f>
        <v/>
      </c>
      <c r="F2183" s="161" t="str">
        <f ca="1">IF(ISERROR($S2183),"",OFFSET('Smelter Reference List'!$E$4,$S2183-4,0))</f>
        <v/>
      </c>
      <c r="G2183" s="161" t="str">
        <f ca="1">IF(C2183=$U$4,"Enter smelter details", IF(ISERROR($S2183),"",OFFSET('Smelter Reference List'!$F$4,$S2183-4,0)))</f>
        <v/>
      </c>
      <c r="H2183" s="247" t="str">
        <f ca="1">IF(ISERROR($S2183),"",OFFSET('Smelter Reference List'!$G$4,$S2183-4,0))</f>
        <v/>
      </c>
      <c r="I2183" s="248" t="str">
        <f ca="1">IF(ISERROR($S2183),"",OFFSET('Smelter Reference List'!$H$4,$S2183-4,0))</f>
        <v/>
      </c>
      <c r="J2183" s="248" t="str">
        <f ca="1">IF(ISERROR($S2183),"",OFFSET('Smelter Reference List'!$I$4,$S2183-4,0))</f>
        <v/>
      </c>
      <c r="K2183" s="245"/>
      <c r="L2183" s="245"/>
      <c r="M2183" s="245"/>
      <c r="N2183" s="245"/>
      <c r="O2183" s="245"/>
      <c r="P2183" s="245"/>
      <c r="Q2183" s="246"/>
      <c r="R2183" s="233"/>
      <c r="S2183" s="234" t="e">
        <f>IF(C2183="",NA(),MATCH($B2183&amp;$C2183,'Smelter Reference List'!$J:$J,0))</f>
        <v>#N/A</v>
      </c>
      <c r="T2183" s="235"/>
      <c r="U2183" s="235">
        <f t="shared" ca="1" si="68"/>
        <v>0</v>
      </c>
      <c r="V2183" s="235"/>
      <c r="W2183" s="235"/>
      <c r="Y2183" s="228" t="str">
        <f t="shared" si="69"/>
        <v/>
      </c>
    </row>
    <row r="2184" spans="1:25" s="228" customFormat="1" ht="20.25">
      <c r="A2184" s="257"/>
      <c r="B2184" s="232" t="str">
        <f>IF(LEN(A2184)=0,"",INDEX('Smelter Reference List'!$A:$A,MATCH($A2184,'Smelter Reference List'!$E:$E,0)))</f>
        <v/>
      </c>
      <c r="C2184" s="297" t="str">
        <f>IF(LEN(A2184)=0,"",INDEX('Smelter Reference List'!$C:$C,MATCH($A2184,'Smelter Reference List'!$E:$E,0)))</f>
        <v/>
      </c>
      <c r="D2184" s="161" t="str">
        <f ca="1">IF(ISERROR($S2184),"",OFFSET('Smelter Reference List'!$C$4,$S2184-4,0)&amp;"")</f>
        <v/>
      </c>
      <c r="E2184" s="161" t="str">
        <f ca="1">IF(ISERROR($S2184),"",OFFSET('Smelter Reference List'!$D$4,$S2184-4,0)&amp;"")</f>
        <v/>
      </c>
      <c r="F2184" s="161" t="str">
        <f ca="1">IF(ISERROR($S2184),"",OFFSET('Smelter Reference List'!$E$4,$S2184-4,0))</f>
        <v/>
      </c>
      <c r="G2184" s="161" t="str">
        <f ca="1">IF(C2184=$U$4,"Enter smelter details", IF(ISERROR($S2184),"",OFFSET('Smelter Reference List'!$F$4,$S2184-4,0)))</f>
        <v/>
      </c>
      <c r="H2184" s="247" t="str">
        <f ca="1">IF(ISERROR($S2184),"",OFFSET('Smelter Reference List'!$G$4,$S2184-4,0))</f>
        <v/>
      </c>
      <c r="I2184" s="248" t="str">
        <f ca="1">IF(ISERROR($S2184),"",OFFSET('Smelter Reference List'!$H$4,$S2184-4,0))</f>
        <v/>
      </c>
      <c r="J2184" s="248" t="str">
        <f ca="1">IF(ISERROR($S2184),"",OFFSET('Smelter Reference List'!$I$4,$S2184-4,0))</f>
        <v/>
      </c>
      <c r="K2184" s="245"/>
      <c r="L2184" s="245"/>
      <c r="M2184" s="245"/>
      <c r="N2184" s="245"/>
      <c r="O2184" s="245"/>
      <c r="P2184" s="245"/>
      <c r="Q2184" s="246"/>
      <c r="R2184" s="233"/>
      <c r="S2184" s="234" t="e">
        <f>IF(C2184="",NA(),MATCH($B2184&amp;$C2184,'Smelter Reference List'!$J:$J,0))</f>
        <v>#N/A</v>
      </c>
      <c r="T2184" s="235"/>
      <c r="U2184" s="235">
        <f t="shared" ca="1" si="68"/>
        <v>0</v>
      </c>
      <c r="V2184" s="235"/>
      <c r="W2184" s="235"/>
      <c r="Y2184" s="228" t="str">
        <f t="shared" si="69"/>
        <v/>
      </c>
    </row>
    <row r="2185" spans="1:25" s="228" customFormat="1" ht="20.25">
      <c r="A2185" s="257"/>
      <c r="B2185" s="232" t="str">
        <f>IF(LEN(A2185)=0,"",INDEX('Smelter Reference List'!$A:$A,MATCH($A2185,'Smelter Reference List'!$E:$E,0)))</f>
        <v/>
      </c>
      <c r="C2185" s="297" t="str">
        <f>IF(LEN(A2185)=0,"",INDEX('Smelter Reference List'!$C:$C,MATCH($A2185,'Smelter Reference List'!$E:$E,0)))</f>
        <v/>
      </c>
      <c r="D2185" s="161" t="str">
        <f ca="1">IF(ISERROR($S2185),"",OFFSET('Smelter Reference List'!$C$4,$S2185-4,0)&amp;"")</f>
        <v/>
      </c>
      <c r="E2185" s="161" t="str">
        <f ca="1">IF(ISERROR($S2185),"",OFFSET('Smelter Reference List'!$D$4,$S2185-4,0)&amp;"")</f>
        <v/>
      </c>
      <c r="F2185" s="161" t="str">
        <f ca="1">IF(ISERROR($S2185),"",OFFSET('Smelter Reference List'!$E$4,$S2185-4,0))</f>
        <v/>
      </c>
      <c r="G2185" s="161" t="str">
        <f ca="1">IF(C2185=$U$4,"Enter smelter details", IF(ISERROR($S2185),"",OFFSET('Smelter Reference List'!$F$4,$S2185-4,0)))</f>
        <v/>
      </c>
      <c r="H2185" s="247" t="str">
        <f ca="1">IF(ISERROR($S2185),"",OFFSET('Smelter Reference List'!$G$4,$S2185-4,0))</f>
        <v/>
      </c>
      <c r="I2185" s="248" t="str">
        <f ca="1">IF(ISERROR($S2185),"",OFFSET('Smelter Reference List'!$H$4,$S2185-4,0))</f>
        <v/>
      </c>
      <c r="J2185" s="248" t="str">
        <f ca="1">IF(ISERROR($S2185),"",OFFSET('Smelter Reference List'!$I$4,$S2185-4,0))</f>
        <v/>
      </c>
      <c r="K2185" s="245"/>
      <c r="L2185" s="245"/>
      <c r="M2185" s="245"/>
      <c r="N2185" s="245"/>
      <c r="O2185" s="245"/>
      <c r="P2185" s="245"/>
      <c r="Q2185" s="246"/>
      <c r="R2185" s="233"/>
      <c r="S2185" s="234" t="e">
        <f>IF(C2185="",NA(),MATCH($B2185&amp;$C2185,'Smelter Reference List'!$J:$J,0))</f>
        <v>#N/A</v>
      </c>
      <c r="T2185" s="235"/>
      <c r="U2185" s="235">
        <f t="shared" ca="1" si="68"/>
        <v>0</v>
      </c>
      <c r="V2185" s="235"/>
      <c r="W2185" s="235"/>
      <c r="Y2185" s="228" t="str">
        <f t="shared" si="69"/>
        <v/>
      </c>
    </row>
    <row r="2186" spans="1:25" s="228" customFormat="1" ht="20.25">
      <c r="A2186" s="257"/>
      <c r="B2186" s="232" t="str">
        <f>IF(LEN(A2186)=0,"",INDEX('Smelter Reference List'!$A:$A,MATCH($A2186,'Smelter Reference List'!$E:$E,0)))</f>
        <v/>
      </c>
      <c r="C2186" s="297" t="str">
        <f>IF(LEN(A2186)=0,"",INDEX('Smelter Reference List'!$C:$C,MATCH($A2186,'Smelter Reference List'!$E:$E,0)))</f>
        <v/>
      </c>
      <c r="D2186" s="161" t="str">
        <f ca="1">IF(ISERROR($S2186),"",OFFSET('Smelter Reference List'!$C$4,$S2186-4,0)&amp;"")</f>
        <v/>
      </c>
      <c r="E2186" s="161" t="str">
        <f ca="1">IF(ISERROR($S2186),"",OFFSET('Smelter Reference List'!$D$4,$S2186-4,0)&amp;"")</f>
        <v/>
      </c>
      <c r="F2186" s="161" t="str">
        <f ca="1">IF(ISERROR($S2186),"",OFFSET('Smelter Reference List'!$E$4,$S2186-4,0))</f>
        <v/>
      </c>
      <c r="G2186" s="161" t="str">
        <f ca="1">IF(C2186=$U$4,"Enter smelter details", IF(ISERROR($S2186),"",OFFSET('Smelter Reference List'!$F$4,$S2186-4,0)))</f>
        <v/>
      </c>
      <c r="H2186" s="247" t="str">
        <f ca="1">IF(ISERROR($S2186),"",OFFSET('Smelter Reference List'!$G$4,$S2186-4,0))</f>
        <v/>
      </c>
      <c r="I2186" s="248" t="str">
        <f ca="1">IF(ISERROR($S2186),"",OFFSET('Smelter Reference List'!$H$4,$S2186-4,0))</f>
        <v/>
      </c>
      <c r="J2186" s="248" t="str">
        <f ca="1">IF(ISERROR($S2186),"",OFFSET('Smelter Reference List'!$I$4,$S2186-4,0))</f>
        <v/>
      </c>
      <c r="K2186" s="245"/>
      <c r="L2186" s="245"/>
      <c r="M2186" s="245"/>
      <c r="N2186" s="245"/>
      <c r="O2186" s="245"/>
      <c r="P2186" s="245"/>
      <c r="Q2186" s="246"/>
      <c r="R2186" s="233"/>
      <c r="S2186" s="234" t="e">
        <f>IF(C2186="",NA(),MATCH($B2186&amp;$C2186,'Smelter Reference List'!$J:$J,0))</f>
        <v>#N/A</v>
      </c>
      <c r="T2186" s="235"/>
      <c r="U2186" s="235">
        <f t="shared" ca="1" si="68"/>
        <v>0</v>
      </c>
      <c r="V2186" s="235"/>
      <c r="W2186" s="235"/>
      <c r="Y2186" s="228" t="str">
        <f t="shared" si="69"/>
        <v/>
      </c>
    </row>
    <row r="2187" spans="1:25" s="228" customFormat="1" ht="20.25">
      <c r="A2187" s="257"/>
      <c r="B2187" s="232" t="str">
        <f>IF(LEN(A2187)=0,"",INDEX('Smelter Reference List'!$A:$A,MATCH($A2187,'Smelter Reference List'!$E:$E,0)))</f>
        <v/>
      </c>
      <c r="C2187" s="297" t="str">
        <f>IF(LEN(A2187)=0,"",INDEX('Smelter Reference List'!$C:$C,MATCH($A2187,'Smelter Reference List'!$E:$E,0)))</f>
        <v/>
      </c>
      <c r="D2187" s="161" t="str">
        <f ca="1">IF(ISERROR($S2187),"",OFFSET('Smelter Reference List'!$C$4,$S2187-4,0)&amp;"")</f>
        <v/>
      </c>
      <c r="E2187" s="161" t="str">
        <f ca="1">IF(ISERROR($S2187),"",OFFSET('Smelter Reference List'!$D$4,$S2187-4,0)&amp;"")</f>
        <v/>
      </c>
      <c r="F2187" s="161" t="str">
        <f ca="1">IF(ISERROR($S2187),"",OFFSET('Smelter Reference List'!$E$4,$S2187-4,0))</f>
        <v/>
      </c>
      <c r="G2187" s="161" t="str">
        <f ca="1">IF(C2187=$U$4,"Enter smelter details", IF(ISERROR($S2187),"",OFFSET('Smelter Reference List'!$F$4,$S2187-4,0)))</f>
        <v/>
      </c>
      <c r="H2187" s="247" t="str">
        <f ca="1">IF(ISERROR($S2187),"",OFFSET('Smelter Reference List'!$G$4,$S2187-4,0))</f>
        <v/>
      </c>
      <c r="I2187" s="248" t="str">
        <f ca="1">IF(ISERROR($S2187),"",OFFSET('Smelter Reference List'!$H$4,$S2187-4,0))</f>
        <v/>
      </c>
      <c r="J2187" s="248" t="str">
        <f ca="1">IF(ISERROR($S2187),"",OFFSET('Smelter Reference List'!$I$4,$S2187-4,0))</f>
        <v/>
      </c>
      <c r="K2187" s="245"/>
      <c r="L2187" s="245"/>
      <c r="M2187" s="245"/>
      <c r="N2187" s="245"/>
      <c r="O2187" s="245"/>
      <c r="P2187" s="245"/>
      <c r="Q2187" s="246"/>
      <c r="R2187" s="233"/>
      <c r="S2187" s="234" t="e">
        <f>IF(C2187="",NA(),MATCH($B2187&amp;$C2187,'Smelter Reference List'!$J:$J,0))</f>
        <v>#N/A</v>
      </c>
      <c r="T2187" s="235"/>
      <c r="U2187" s="235">
        <f t="shared" ca="1" si="68"/>
        <v>0</v>
      </c>
      <c r="V2187" s="235"/>
      <c r="W2187" s="235"/>
      <c r="Y2187" s="228" t="str">
        <f t="shared" si="69"/>
        <v/>
      </c>
    </row>
    <row r="2188" spans="1:25" s="228" customFormat="1" ht="20.25">
      <c r="A2188" s="257"/>
      <c r="B2188" s="232" t="str">
        <f>IF(LEN(A2188)=0,"",INDEX('Smelter Reference List'!$A:$A,MATCH($A2188,'Smelter Reference List'!$E:$E,0)))</f>
        <v/>
      </c>
      <c r="C2188" s="297" t="str">
        <f>IF(LEN(A2188)=0,"",INDEX('Smelter Reference List'!$C:$C,MATCH($A2188,'Smelter Reference List'!$E:$E,0)))</f>
        <v/>
      </c>
      <c r="D2188" s="161" t="str">
        <f ca="1">IF(ISERROR($S2188),"",OFFSET('Smelter Reference List'!$C$4,$S2188-4,0)&amp;"")</f>
        <v/>
      </c>
      <c r="E2188" s="161" t="str">
        <f ca="1">IF(ISERROR($S2188),"",OFFSET('Smelter Reference List'!$D$4,$S2188-4,0)&amp;"")</f>
        <v/>
      </c>
      <c r="F2188" s="161" t="str">
        <f ca="1">IF(ISERROR($S2188),"",OFFSET('Smelter Reference List'!$E$4,$S2188-4,0))</f>
        <v/>
      </c>
      <c r="G2188" s="161" t="str">
        <f ca="1">IF(C2188=$U$4,"Enter smelter details", IF(ISERROR($S2188),"",OFFSET('Smelter Reference List'!$F$4,$S2188-4,0)))</f>
        <v/>
      </c>
      <c r="H2188" s="247" t="str">
        <f ca="1">IF(ISERROR($S2188),"",OFFSET('Smelter Reference List'!$G$4,$S2188-4,0))</f>
        <v/>
      </c>
      <c r="I2188" s="248" t="str">
        <f ca="1">IF(ISERROR($S2188),"",OFFSET('Smelter Reference List'!$H$4,$S2188-4,0))</f>
        <v/>
      </c>
      <c r="J2188" s="248" t="str">
        <f ca="1">IF(ISERROR($S2188),"",OFFSET('Smelter Reference List'!$I$4,$S2188-4,0))</f>
        <v/>
      </c>
      <c r="K2188" s="245"/>
      <c r="L2188" s="245"/>
      <c r="M2188" s="245"/>
      <c r="N2188" s="245"/>
      <c r="O2188" s="245"/>
      <c r="P2188" s="245"/>
      <c r="Q2188" s="246"/>
      <c r="R2188" s="233"/>
      <c r="S2188" s="234" t="e">
        <f>IF(C2188="",NA(),MATCH($B2188&amp;$C2188,'Smelter Reference List'!$J:$J,0))</f>
        <v>#N/A</v>
      </c>
      <c r="T2188" s="235"/>
      <c r="U2188" s="235">
        <f t="shared" ca="1" si="68"/>
        <v>0</v>
      </c>
      <c r="V2188" s="235"/>
      <c r="W2188" s="235"/>
      <c r="Y2188" s="228" t="str">
        <f t="shared" si="69"/>
        <v/>
      </c>
    </row>
    <row r="2189" spans="1:25" s="228" customFormat="1" ht="20.25">
      <c r="A2189" s="257"/>
      <c r="B2189" s="232" t="str">
        <f>IF(LEN(A2189)=0,"",INDEX('Smelter Reference List'!$A:$A,MATCH($A2189,'Smelter Reference List'!$E:$E,0)))</f>
        <v/>
      </c>
      <c r="C2189" s="297" t="str">
        <f>IF(LEN(A2189)=0,"",INDEX('Smelter Reference List'!$C:$C,MATCH($A2189,'Smelter Reference List'!$E:$E,0)))</f>
        <v/>
      </c>
      <c r="D2189" s="161" t="str">
        <f ca="1">IF(ISERROR($S2189),"",OFFSET('Smelter Reference List'!$C$4,$S2189-4,0)&amp;"")</f>
        <v/>
      </c>
      <c r="E2189" s="161" t="str">
        <f ca="1">IF(ISERROR($S2189),"",OFFSET('Smelter Reference List'!$D$4,$S2189-4,0)&amp;"")</f>
        <v/>
      </c>
      <c r="F2189" s="161" t="str">
        <f ca="1">IF(ISERROR($S2189),"",OFFSET('Smelter Reference List'!$E$4,$S2189-4,0))</f>
        <v/>
      </c>
      <c r="G2189" s="161" t="str">
        <f ca="1">IF(C2189=$U$4,"Enter smelter details", IF(ISERROR($S2189),"",OFFSET('Smelter Reference List'!$F$4,$S2189-4,0)))</f>
        <v/>
      </c>
      <c r="H2189" s="247" t="str">
        <f ca="1">IF(ISERROR($S2189),"",OFFSET('Smelter Reference List'!$G$4,$S2189-4,0))</f>
        <v/>
      </c>
      <c r="I2189" s="248" t="str">
        <f ca="1">IF(ISERROR($S2189),"",OFFSET('Smelter Reference List'!$H$4,$S2189-4,0))</f>
        <v/>
      </c>
      <c r="J2189" s="248" t="str">
        <f ca="1">IF(ISERROR($S2189),"",OFFSET('Smelter Reference List'!$I$4,$S2189-4,0))</f>
        <v/>
      </c>
      <c r="K2189" s="245"/>
      <c r="L2189" s="245"/>
      <c r="M2189" s="245"/>
      <c r="N2189" s="245"/>
      <c r="O2189" s="245"/>
      <c r="P2189" s="245"/>
      <c r="Q2189" s="246"/>
      <c r="R2189" s="233"/>
      <c r="S2189" s="234" t="e">
        <f>IF(C2189="",NA(),MATCH($B2189&amp;$C2189,'Smelter Reference List'!$J:$J,0))</f>
        <v>#N/A</v>
      </c>
      <c r="T2189" s="235"/>
      <c r="U2189" s="235">
        <f t="shared" ca="1" si="68"/>
        <v>0</v>
      </c>
      <c r="V2189" s="235"/>
      <c r="W2189" s="235"/>
      <c r="Y2189" s="228" t="str">
        <f t="shared" si="69"/>
        <v/>
      </c>
    </row>
    <row r="2190" spans="1:25" s="228" customFormat="1" ht="20.25">
      <c r="A2190" s="257"/>
      <c r="B2190" s="232" t="str">
        <f>IF(LEN(A2190)=0,"",INDEX('Smelter Reference List'!$A:$A,MATCH($A2190,'Smelter Reference List'!$E:$E,0)))</f>
        <v/>
      </c>
      <c r="C2190" s="297" t="str">
        <f>IF(LEN(A2190)=0,"",INDEX('Smelter Reference List'!$C:$C,MATCH($A2190,'Smelter Reference List'!$E:$E,0)))</f>
        <v/>
      </c>
      <c r="D2190" s="161" t="str">
        <f ca="1">IF(ISERROR($S2190),"",OFFSET('Smelter Reference List'!$C$4,$S2190-4,0)&amp;"")</f>
        <v/>
      </c>
      <c r="E2190" s="161" t="str">
        <f ca="1">IF(ISERROR($S2190),"",OFFSET('Smelter Reference List'!$D$4,$S2190-4,0)&amp;"")</f>
        <v/>
      </c>
      <c r="F2190" s="161" t="str">
        <f ca="1">IF(ISERROR($S2190),"",OFFSET('Smelter Reference List'!$E$4,$S2190-4,0))</f>
        <v/>
      </c>
      <c r="G2190" s="161" t="str">
        <f ca="1">IF(C2190=$U$4,"Enter smelter details", IF(ISERROR($S2190),"",OFFSET('Smelter Reference List'!$F$4,$S2190-4,0)))</f>
        <v/>
      </c>
      <c r="H2190" s="247" t="str">
        <f ca="1">IF(ISERROR($S2190),"",OFFSET('Smelter Reference List'!$G$4,$S2190-4,0))</f>
        <v/>
      </c>
      <c r="I2190" s="248" t="str">
        <f ca="1">IF(ISERROR($S2190),"",OFFSET('Smelter Reference List'!$H$4,$S2190-4,0))</f>
        <v/>
      </c>
      <c r="J2190" s="248" t="str">
        <f ca="1">IF(ISERROR($S2190),"",OFFSET('Smelter Reference List'!$I$4,$S2190-4,0))</f>
        <v/>
      </c>
      <c r="K2190" s="245"/>
      <c r="L2190" s="245"/>
      <c r="M2190" s="245"/>
      <c r="N2190" s="245"/>
      <c r="O2190" s="245"/>
      <c r="P2190" s="245"/>
      <c r="Q2190" s="246"/>
      <c r="R2190" s="233"/>
      <c r="S2190" s="234" t="e">
        <f>IF(C2190="",NA(),MATCH($B2190&amp;$C2190,'Smelter Reference List'!$J:$J,0))</f>
        <v>#N/A</v>
      </c>
      <c r="T2190" s="235"/>
      <c r="U2190" s="235">
        <f t="shared" ca="1" si="68"/>
        <v>0</v>
      </c>
      <c r="V2190" s="235"/>
      <c r="W2190" s="235"/>
      <c r="Y2190" s="228" t="str">
        <f t="shared" si="69"/>
        <v/>
      </c>
    </row>
    <row r="2191" spans="1:25" s="228" customFormat="1" ht="20.25">
      <c r="A2191" s="257"/>
      <c r="B2191" s="232" t="str">
        <f>IF(LEN(A2191)=0,"",INDEX('Smelter Reference List'!$A:$A,MATCH($A2191,'Smelter Reference List'!$E:$E,0)))</f>
        <v/>
      </c>
      <c r="C2191" s="297" t="str">
        <f>IF(LEN(A2191)=0,"",INDEX('Smelter Reference List'!$C:$C,MATCH($A2191,'Smelter Reference List'!$E:$E,0)))</f>
        <v/>
      </c>
      <c r="D2191" s="161" t="str">
        <f ca="1">IF(ISERROR($S2191),"",OFFSET('Smelter Reference List'!$C$4,$S2191-4,0)&amp;"")</f>
        <v/>
      </c>
      <c r="E2191" s="161" t="str">
        <f ca="1">IF(ISERROR($S2191),"",OFFSET('Smelter Reference List'!$D$4,$S2191-4,0)&amp;"")</f>
        <v/>
      </c>
      <c r="F2191" s="161" t="str">
        <f ca="1">IF(ISERROR($S2191),"",OFFSET('Smelter Reference List'!$E$4,$S2191-4,0))</f>
        <v/>
      </c>
      <c r="G2191" s="161" t="str">
        <f ca="1">IF(C2191=$U$4,"Enter smelter details", IF(ISERROR($S2191),"",OFFSET('Smelter Reference List'!$F$4,$S2191-4,0)))</f>
        <v/>
      </c>
      <c r="H2191" s="247" t="str">
        <f ca="1">IF(ISERROR($S2191),"",OFFSET('Smelter Reference List'!$G$4,$S2191-4,0))</f>
        <v/>
      </c>
      <c r="I2191" s="248" t="str">
        <f ca="1">IF(ISERROR($S2191),"",OFFSET('Smelter Reference List'!$H$4,$S2191-4,0))</f>
        <v/>
      </c>
      <c r="J2191" s="248" t="str">
        <f ca="1">IF(ISERROR($S2191),"",OFFSET('Smelter Reference List'!$I$4,$S2191-4,0))</f>
        <v/>
      </c>
      <c r="K2191" s="245"/>
      <c r="L2191" s="245"/>
      <c r="M2191" s="245"/>
      <c r="N2191" s="245"/>
      <c r="O2191" s="245"/>
      <c r="P2191" s="245"/>
      <c r="Q2191" s="246"/>
      <c r="R2191" s="233"/>
      <c r="S2191" s="234" t="e">
        <f>IF(C2191="",NA(),MATCH($B2191&amp;$C2191,'Smelter Reference List'!$J:$J,0))</f>
        <v>#N/A</v>
      </c>
      <c r="T2191" s="235"/>
      <c r="U2191" s="235">
        <f t="shared" ca="1" si="68"/>
        <v>0</v>
      </c>
      <c r="V2191" s="235"/>
      <c r="W2191" s="235"/>
      <c r="Y2191" s="228" t="str">
        <f t="shared" si="69"/>
        <v/>
      </c>
    </row>
    <row r="2192" spans="1:25" s="228" customFormat="1" ht="20.25">
      <c r="A2192" s="257"/>
      <c r="B2192" s="232" t="str">
        <f>IF(LEN(A2192)=0,"",INDEX('Smelter Reference List'!$A:$A,MATCH($A2192,'Smelter Reference List'!$E:$E,0)))</f>
        <v/>
      </c>
      <c r="C2192" s="297" t="str">
        <f>IF(LEN(A2192)=0,"",INDEX('Smelter Reference List'!$C:$C,MATCH($A2192,'Smelter Reference List'!$E:$E,0)))</f>
        <v/>
      </c>
      <c r="D2192" s="161" t="str">
        <f ca="1">IF(ISERROR($S2192),"",OFFSET('Smelter Reference List'!$C$4,$S2192-4,0)&amp;"")</f>
        <v/>
      </c>
      <c r="E2192" s="161" t="str">
        <f ca="1">IF(ISERROR($S2192),"",OFFSET('Smelter Reference List'!$D$4,$S2192-4,0)&amp;"")</f>
        <v/>
      </c>
      <c r="F2192" s="161" t="str">
        <f ca="1">IF(ISERROR($S2192),"",OFFSET('Smelter Reference List'!$E$4,$S2192-4,0))</f>
        <v/>
      </c>
      <c r="G2192" s="161" t="str">
        <f ca="1">IF(C2192=$U$4,"Enter smelter details", IF(ISERROR($S2192),"",OFFSET('Smelter Reference List'!$F$4,$S2192-4,0)))</f>
        <v/>
      </c>
      <c r="H2192" s="247" t="str">
        <f ca="1">IF(ISERROR($S2192),"",OFFSET('Smelter Reference List'!$G$4,$S2192-4,0))</f>
        <v/>
      </c>
      <c r="I2192" s="248" t="str">
        <f ca="1">IF(ISERROR($S2192),"",OFFSET('Smelter Reference List'!$H$4,$S2192-4,0))</f>
        <v/>
      </c>
      <c r="J2192" s="248" t="str">
        <f ca="1">IF(ISERROR($S2192),"",OFFSET('Smelter Reference List'!$I$4,$S2192-4,0))</f>
        <v/>
      </c>
      <c r="K2192" s="245"/>
      <c r="L2192" s="245"/>
      <c r="M2192" s="245"/>
      <c r="N2192" s="245"/>
      <c r="O2192" s="245"/>
      <c r="P2192" s="245"/>
      <c r="Q2192" s="246"/>
      <c r="R2192" s="233"/>
      <c r="S2192" s="234" t="e">
        <f>IF(C2192="",NA(),MATCH($B2192&amp;$C2192,'Smelter Reference List'!$J:$J,0))</f>
        <v>#N/A</v>
      </c>
      <c r="T2192" s="235"/>
      <c r="U2192" s="235">
        <f t="shared" ca="1" si="68"/>
        <v>0</v>
      </c>
      <c r="V2192" s="235"/>
      <c r="W2192" s="235"/>
      <c r="Y2192" s="228" t="str">
        <f t="shared" si="69"/>
        <v/>
      </c>
    </row>
    <row r="2193" spans="1:25" s="228" customFormat="1" ht="20.25">
      <c r="A2193" s="257"/>
      <c r="B2193" s="232" t="str">
        <f>IF(LEN(A2193)=0,"",INDEX('Smelter Reference List'!$A:$A,MATCH($A2193,'Smelter Reference List'!$E:$E,0)))</f>
        <v/>
      </c>
      <c r="C2193" s="297" t="str">
        <f>IF(LEN(A2193)=0,"",INDEX('Smelter Reference List'!$C:$C,MATCH($A2193,'Smelter Reference List'!$E:$E,0)))</f>
        <v/>
      </c>
      <c r="D2193" s="161" t="str">
        <f ca="1">IF(ISERROR($S2193),"",OFFSET('Smelter Reference List'!$C$4,$S2193-4,0)&amp;"")</f>
        <v/>
      </c>
      <c r="E2193" s="161" t="str">
        <f ca="1">IF(ISERROR($S2193),"",OFFSET('Smelter Reference List'!$D$4,$S2193-4,0)&amp;"")</f>
        <v/>
      </c>
      <c r="F2193" s="161" t="str">
        <f ca="1">IF(ISERROR($S2193),"",OFFSET('Smelter Reference List'!$E$4,$S2193-4,0))</f>
        <v/>
      </c>
      <c r="G2193" s="161" t="str">
        <f ca="1">IF(C2193=$U$4,"Enter smelter details", IF(ISERROR($S2193),"",OFFSET('Smelter Reference List'!$F$4,$S2193-4,0)))</f>
        <v/>
      </c>
      <c r="H2193" s="247" t="str">
        <f ca="1">IF(ISERROR($S2193),"",OFFSET('Smelter Reference List'!$G$4,$S2193-4,0))</f>
        <v/>
      </c>
      <c r="I2193" s="248" t="str">
        <f ca="1">IF(ISERROR($S2193),"",OFFSET('Smelter Reference List'!$H$4,$S2193-4,0))</f>
        <v/>
      </c>
      <c r="J2193" s="248" t="str">
        <f ca="1">IF(ISERROR($S2193),"",OFFSET('Smelter Reference List'!$I$4,$S2193-4,0))</f>
        <v/>
      </c>
      <c r="K2193" s="245"/>
      <c r="L2193" s="245"/>
      <c r="M2193" s="245"/>
      <c r="N2193" s="245"/>
      <c r="O2193" s="245"/>
      <c r="P2193" s="245"/>
      <c r="Q2193" s="246"/>
      <c r="R2193" s="233"/>
      <c r="S2193" s="234" t="e">
        <f>IF(C2193="",NA(),MATCH($B2193&amp;$C2193,'Smelter Reference List'!$J:$J,0))</f>
        <v>#N/A</v>
      </c>
      <c r="T2193" s="235"/>
      <c r="U2193" s="235">
        <f t="shared" ca="1" si="68"/>
        <v>0</v>
      </c>
      <c r="V2193" s="235"/>
      <c r="W2193" s="235"/>
      <c r="Y2193" s="228" t="str">
        <f t="shared" si="69"/>
        <v/>
      </c>
    </row>
    <row r="2194" spans="1:25" s="228" customFormat="1" ht="20.25">
      <c r="A2194" s="257"/>
      <c r="B2194" s="232" t="str">
        <f>IF(LEN(A2194)=0,"",INDEX('Smelter Reference List'!$A:$A,MATCH($A2194,'Smelter Reference List'!$E:$E,0)))</f>
        <v/>
      </c>
      <c r="C2194" s="297" t="str">
        <f>IF(LEN(A2194)=0,"",INDEX('Smelter Reference List'!$C:$C,MATCH($A2194,'Smelter Reference List'!$E:$E,0)))</f>
        <v/>
      </c>
      <c r="D2194" s="161" t="str">
        <f ca="1">IF(ISERROR($S2194),"",OFFSET('Smelter Reference List'!$C$4,$S2194-4,0)&amp;"")</f>
        <v/>
      </c>
      <c r="E2194" s="161" t="str">
        <f ca="1">IF(ISERROR($S2194),"",OFFSET('Smelter Reference List'!$D$4,$S2194-4,0)&amp;"")</f>
        <v/>
      </c>
      <c r="F2194" s="161" t="str">
        <f ca="1">IF(ISERROR($S2194),"",OFFSET('Smelter Reference List'!$E$4,$S2194-4,0))</f>
        <v/>
      </c>
      <c r="G2194" s="161" t="str">
        <f ca="1">IF(C2194=$U$4,"Enter smelter details", IF(ISERROR($S2194),"",OFFSET('Smelter Reference List'!$F$4,$S2194-4,0)))</f>
        <v/>
      </c>
      <c r="H2194" s="247" t="str">
        <f ca="1">IF(ISERROR($S2194),"",OFFSET('Smelter Reference List'!$G$4,$S2194-4,0))</f>
        <v/>
      </c>
      <c r="I2194" s="248" t="str">
        <f ca="1">IF(ISERROR($S2194),"",OFFSET('Smelter Reference List'!$H$4,$S2194-4,0))</f>
        <v/>
      </c>
      <c r="J2194" s="248" t="str">
        <f ca="1">IF(ISERROR($S2194),"",OFFSET('Smelter Reference List'!$I$4,$S2194-4,0))</f>
        <v/>
      </c>
      <c r="K2194" s="245"/>
      <c r="L2194" s="245"/>
      <c r="M2194" s="245"/>
      <c r="N2194" s="245"/>
      <c r="O2194" s="245"/>
      <c r="P2194" s="245"/>
      <c r="Q2194" s="246"/>
      <c r="R2194" s="233"/>
      <c r="S2194" s="234" t="e">
        <f>IF(C2194="",NA(),MATCH($B2194&amp;$C2194,'Smelter Reference List'!$J:$J,0))</f>
        <v>#N/A</v>
      </c>
      <c r="T2194" s="235"/>
      <c r="U2194" s="235">
        <f t="shared" ca="1" si="68"/>
        <v>0</v>
      </c>
      <c r="V2194" s="235"/>
      <c r="W2194" s="235"/>
      <c r="Y2194" s="228" t="str">
        <f t="shared" si="69"/>
        <v/>
      </c>
    </row>
    <row r="2195" spans="1:25" s="228" customFormat="1" ht="20.25">
      <c r="A2195" s="257"/>
      <c r="B2195" s="232" t="str">
        <f>IF(LEN(A2195)=0,"",INDEX('Smelter Reference List'!$A:$A,MATCH($A2195,'Smelter Reference List'!$E:$E,0)))</f>
        <v/>
      </c>
      <c r="C2195" s="297" t="str">
        <f>IF(LEN(A2195)=0,"",INDEX('Smelter Reference List'!$C:$C,MATCH($A2195,'Smelter Reference List'!$E:$E,0)))</f>
        <v/>
      </c>
      <c r="D2195" s="161" t="str">
        <f ca="1">IF(ISERROR($S2195),"",OFFSET('Smelter Reference List'!$C$4,$S2195-4,0)&amp;"")</f>
        <v/>
      </c>
      <c r="E2195" s="161" t="str">
        <f ca="1">IF(ISERROR($S2195),"",OFFSET('Smelter Reference List'!$D$4,$S2195-4,0)&amp;"")</f>
        <v/>
      </c>
      <c r="F2195" s="161" t="str">
        <f ca="1">IF(ISERROR($S2195),"",OFFSET('Smelter Reference List'!$E$4,$S2195-4,0))</f>
        <v/>
      </c>
      <c r="G2195" s="161" t="str">
        <f ca="1">IF(C2195=$U$4,"Enter smelter details", IF(ISERROR($S2195),"",OFFSET('Smelter Reference List'!$F$4,$S2195-4,0)))</f>
        <v/>
      </c>
      <c r="H2195" s="247" t="str">
        <f ca="1">IF(ISERROR($S2195),"",OFFSET('Smelter Reference List'!$G$4,$S2195-4,0))</f>
        <v/>
      </c>
      <c r="I2195" s="248" t="str">
        <f ca="1">IF(ISERROR($S2195),"",OFFSET('Smelter Reference List'!$H$4,$S2195-4,0))</f>
        <v/>
      </c>
      <c r="J2195" s="248" t="str">
        <f ca="1">IF(ISERROR($S2195),"",OFFSET('Smelter Reference List'!$I$4,$S2195-4,0))</f>
        <v/>
      </c>
      <c r="K2195" s="245"/>
      <c r="L2195" s="245"/>
      <c r="M2195" s="245"/>
      <c r="N2195" s="245"/>
      <c r="O2195" s="245"/>
      <c r="P2195" s="245"/>
      <c r="Q2195" s="246"/>
      <c r="R2195" s="233"/>
      <c r="S2195" s="234" t="e">
        <f>IF(C2195="",NA(),MATCH($B2195&amp;$C2195,'Smelter Reference List'!$J:$J,0))</f>
        <v>#N/A</v>
      </c>
      <c r="T2195" s="235"/>
      <c r="U2195" s="235">
        <f t="shared" ca="1" si="68"/>
        <v>0</v>
      </c>
      <c r="V2195" s="235"/>
      <c r="W2195" s="235"/>
      <c r="Y2195" s="228" t="str">
        <f t="shared" si="69"/>
        <v/>
      </c>
    </row>
    <row r="2196" spans="1:25" s="228" customFormat="1" ht="20.25">
      <c r="A2196" s="257"/>
      <c r="B2196" s="232" t="str">
        <f>IF(LEN(A2196)=0,"",INDEX('Smelter Reference List'!$A:$A,MATCH($A2196,'Smelter Reference List'!$E:$E,0)))</f>
        <v/>
      </c>
      <c r="C2196" s="297" t="str">
        <f>IF(LEN(A2196)=0,"",INDEX('Smelter Reference List'!$C:$C,MATCH($A2196,'Smelter Reference List'!$E:$E,0)))</f>
        <v/>
      </c>
      <c r="D2196" s="161" t="str">
        <f ca="1">IF(ISERROR($S2196),"",OFFSET('Smelter Reference List'!$C$4,$S2196-4,0)&amp;"")</f>
        <v/>
      </c>
      <c r="E2196" s="161" t="str">
        <f ca="1">IF(ISERROR($S2196),"",OFFSET('Smelter Reference List'!$D$4,$S2196-4,0)&amp;"")</f>
        <v/>
      </c>
      <c r="F2196" s="161" t="str">
        <f ca="1">IF(ISERROR($S2196),"",OFFSET('Smelter Reference List'!$E$4,$S2196-4,0))</f>
        <v/>
      </c>
      <c r="G2196" s="161" t="str">
        <f ca="1">IF(C2196=$U$4,"Enter smelter details", IF(ISERROR($S2196),"",OFFSET('Smelter Reference List'!$F$4,$S2196-4,0)))</f>
        <v/>
      </c>
      <c r="H2196" s="247" t="str">
        <f ca="1">IF(ISERROR($S2196),"",OFFSET('Smelter Reference List'!$G$4,$S2196-4,0))</f>
        <v/>
      </c>
      <c r="I2196" s="248" t="str">
        <f ca="1">IF(ISERROR($S2196),"",OFFSET('Smelter Reference List'!$H$4,$S2196-4,0))</f>
        <v/>
      </c>
      <c r="J2196" s="248" t="str">
        <f ca="1">IF(ISERROR($S2196),"",OFFSET('Smelter Reference List'!$I$4,$S2196-4,0))</f>
        <v/>
      </c>
      <c r="K2196" s="245"/>
      <c r="L2196" s="245"/>
      <c r="M2196" s="245"/>
      <c r="N2196" s="245"/>
      <c r="O2196" s="245"/>
      <c r="P2196" s="245"/>
      <c r="Q2196" s="246"/>
      <c r="R2196" s="233"/>
      <c r="S2196" s="234" t="e">
        <f>IF(C2196="",NA(),MATCH($B2196&amp;$C2196,'Smelter Reference List'!$J:$J,0))</f>
        <v>#N/A</v>
      </c>
      <c r="T2196" s="235"/>
      <c r="U2196" s="235">
        <f t="shared" ca="1" si="68"/>
        <v>0</v>
      </c>
      <c r="V2196" s="235"/>
      <c r="W2196" s="235"/>
      <c r="Y2196" s="228" t="str">
        <f t="shared" si="69"/>
        <v/>
      </c>
    </row>
    <row r="2197" spans="1:25" s="228" customFormat="1" ht="20.25">
      <c r="A2197" s="257"/>
      <c r="B2197" s="232" t="str">
        <f>IF(LEN(A2197)=0,"",INDEX('Smelter Reference List'!$A:$A,MATCH($A2197,'Smelter Reference List'!$E:$E,0)))</f>
        <v/>
      </c>
      <c r="C2197" s="297" t="str">
        <f>IF(LEN(A2197)=0,"",INDEX('Smelter Reference List'!$C:$C,MATCH($A2197,'Smelter Reference List'!$E:$E,0)))</f>
        <v/>
      </c>
      <c r="D2197" s="161" t="str">
        <f ca="1">IF(ISERROR($S2197),"",OFFSET('Smelter Reference List'!$C$4,$S2197-4,0)&amp;"")</f>
        <v/>
      </c>
      <c r="E2197" s="161" t="str">
        <f ca="1">IF(ISERROR($S2197),"",OFFSET('Smelter Reference List'!$D$4,$S2197-4,0)&amp;"")</f>
        <v/>
      </c>
      <c r="F2197" s="161" t="str">
        <f ca="1">IF(ISERROR($S2197),"",OFFSET('Smelter Reference List'!$E$4,$S2197-4,0))</f>
        <v/>
      </c>
      <c r="G2197" s="161" t="str">
        <f ca="1">IF(C2197=$U$4,"Enter smelter details", IF(ISERROR($S2197),"",OFFSET('Smelter Reference List'!$F$4,$S2197-4,0)))</f>
        <v/>
      </c>
      <c r="H2197" s="247" t="str">
        <f ca="1">IF(ISERROR($S2197),"",OFFSET('Smelter Reference List'!$G$4,$S2197-4,0))</f>
        <v/>
      </c>
      <c r="I2197" s="248" t="str">
        <f ca="1">IF(ISERROR($S2197),"",OFFSET('Smelter Reference List'!$H$4,$S2197-4,0))</f>
        <v/>
      </c>
      <c r="J2197" s="248" t="str">
        <f ca="1">IF(ISERROR($S2197),"",OFFSET('Smelter Reference List'!$I$4,$S2197-4,0))</f>
        <v/>
      </c>
      <c r="K2197" s="245"/>
      <c r="L2197" s="245"/>
      <c r="M2197" s="245"/>
      <c r="N2197" s="245"/>
      <c r="O2197" s="245"/>
      <c r="P2197" s="245"/>
      <c r="Q2197" s="246"/>
      <c r="R2197" s="233"/>
      <c r="S2197" s="234" t="e">
        <f>IF(C2197="",NA(),MATCH($B2197&amp;$C2197,'Smelter Reference List'!$J:$J,0))</f>
        <v>#N/A</v>
      </c>
      <c r="T2197" s="235"/>
      <c r="U2197" s="235">
        <f t="shared" ca="1" si="68"/>
        <v>0</v>
      </c>
      <c r="V2197" s="235"/>
      <c r="W2197" s="235"/>
      <c r="Y2197" s="228" t="str">
        <f t="shared" si="69"/>
        <v/>
      </c>
    </row>
    <row r="2198" spans="1:25" s="228" customFormat="1" ht="20.25">
      <c r="A2198" s="257"/>
      <c r="B2198" s="232" t="str">
        <f>IF(LEN(A2198)=0,"",INDEX('Smelter Reference List'!$A:$A,MATCH($A2198,'Smelter Reference List'!$E:$E,0)))</f>
        <v/>
      </c>
      <c r="C2198" s="297" t="str">
        <f>IF(LEN(A2198)=0,"",INDEX('Smelter Reference List'!$C:$C,MATCH($A2198,'Smelter Reference List'!$E:$E,0)))</f>
        <v/>
      </c>
      <c r="D2198" s="161" t="str">
        <f ca="1">IF(ISERROR($S2198),"",OFFSET('Smelter Reference List'!$C$4,$S2198-4,0)&amp;"")</f>
        <v/>
      </c>
      <c r="E2198" s="161" t="str">
        <f ca="1">IF(ISERROR($S2198),"",OFFSET('Smelter Reference List'!$D$4,$S2198-4,0)&amp;"")</f>
        <v/>
      </c>
      <c r="F2198" s="161" t="str">
        <f ca="1">IF(ISERROR($S2198),"",OFFSET('Smelter Reference List'!$E$4,$S2198-4,0))</f>
        <v/>
      </c>
      <c r="G2198" s="161" t="str">
        <f ca="1">IF(C2198=$U$4,"Enter smelter details", IF(ISERROR($S2198),"",OFFSET('Smelter Reference List'!$F$4,$S2198-4,0)))</f>
        <v/>
      </c>
      <c r="H2198" s="247" t="str">
        <f ca="1">IF(ISERROR($S2198),"",OFFSET('Smelter Reference List'!$G$4,$S2198-4,0))</f>
        <v/>
      </c>
      <c r="I2198" s="248" t="str">
        <f ca="1">IF(ISERROR($S2198),"",OFFSET('Smelter Reference List'!$H$4,$S2198-4,0))</f>
        <v/>
      </c>
      <c r="J2198" s="248" t="str">
        <f ca="1">IF(ISERROR($S2198),"",OFFSET('Smelter Reference List'!$I$4,$S2198-4,0))</f>
        <v/>
      </c>
      <c r="K2198" s="245"/>
      <c r="L2198" s="245"/>
      <c r="M2198" s="245"/>
      <c r="N2198" s="245"/>
      <c r="O2198" s="245"/>
      <c r="P2198" s="245"/>
      <c r="Q2198" s="246"/>
      <c r="R2198" s="233"/>
      <c r="S2198" s="234" t="e">
        <f>IF(C2198="",NA(),MATCH($B2198&amp;$C2198,'Smelter Reference List'!$J:$J,0))</f>
        <v>#N/A</v>
      </c>
      <c r="T2198" s="235"/>
      <c r="U2198" s="235">
        <f t="shared" ca="1" si="68"/>
        <v>0</v>
      </c>
      <c r="V2198" s="235"/>
      <c r="W2198" s="235"/>
      <c r="Y2198" s="228" t="str">
        <f t="shared" si="69"/>
        <v/>
      </c>
    </row>
    <row r="2199" spans="1:25" s="228" customFormat="1" ht="20.25">
      <c r="A2199" s="257"/>
      <c r="B2199" s="232" t="str">
        <f>IF(LEN(A2199)=0,"",INDEX('Smelter Reference List'!$A:$A,MATCH($A2199,'Smelter Reference List'!$E:$E,0)))</f>
        <v/>
      </c>
      <c r="C2199" s="297" t="str">
        <f>IF(LEN(A2199)=0,"",INDEX('Smelter Reference List'!$C:$C,MATCH($A2199,'Smelter Reference List'!$E:$E,0)))</f>
        <v/>
      </c>
      <c r="D2199" s="161" t="str">
        <f ca="1">IF(ISERROR($S2199),"",OFFSET('Smelter Reference List'!$C$4,$S2199-4,0)&amp;"")</f>
        <v/>
      </c>
      <c r="E2199" s="161" t="str">
        <f ca="1">IF(ISERROR($S2199),"",OFFSET('Smelter Reference List'!$D$4,$S2199-4,0)&amp;"")</f>
        <v/>
      </c>
      <c r="F2199" s="161" t="str">
        <f ca="1">IF(ISERROR($S2199),"",OFFSET('Smelter Reference List'!$E$4,$S2199-4,0))</f>
        <v/>
      </c>
      <c r="G2199" s="161" t="str">
        <f ca="1">IF(C2199=$U$4,"Enter smelter details", IF(ISERROR($S2199),"",OFFSET('Smelter Reference List'!$F$4,$S2199-4,0)))</f>
        <v/>
      </c>
      <c r="H2199" s="247" t="str">
        <f ca="1">IF(ISERROR($S2199),"",OFFSET('Smelter Reference List'!$G$4,$S2199-4,0))</f>
        <v/>
      </c>
      <c r="I2199" s="248" t="str">
        <f ca="1">IF(ISERROR($S2199),"",OFFSET('Smelter Reference List'!$H$4,$S2199-4,0))</f>
        <v/>
      </c>
      <c r="J2199" s="248" t="str">
        <f ca="1">IF(ISERROR($S2199),"",OFFSET('Smelter Reference List'!$I$4,$S2199-4,0))</f>
        <v/>
      </c>
      <c r="K2199" s="245"/>
      <c r="L2199" s="245"/>
      <c r="M2199" s="245"/>
      <c r="N2199" s="245"/>
      <c r="O2199" s="245"/>
      <c r="P2199" s="245"/>
      <c r="Q2199" s="246"/>
      <c r="R2199" s="233"/>
      <c r="S2199" s="234" t="e">
        <f>IF(C2199="",NA(),MATCH($B2199&amp;$C2199,'Smelter Reference List'!$J:$J,0))</f>
        <v>#N/A</v>
      </c>
      <c r="T2199" s="235"/>
      <c r="U2199" s="235">
        <f t="shared" ca="1" si="68"/>
        <v>0</v>
      </c>
      <c r="V2199" s="235"/>
      <c r="W2199" s="235"/>
      <c r="Y2199" s="228" t="str">
        <f t="shared" si="69"/>
        <v/>
      </c>
    </row>
    <row r="2200" spans="1:25" s="228" customFormat="1" ht="20.25">
      <c r="A2200" s="257"/>
      <c r="B2200" s="232" t="str">
        <f>IF(LEN(A2200)=0,"",INDEX('Smelter Reference List'!$A:$A,MATCH($A2200,'Smelter Reference List'!$E:$E,0)))</f>
        <v/>
      </c>
      <c r="C2200" s="297" t="str">
        <f>IF(LEN(A2200)=0,"",INDEX('Smelter Reference List'!$C:$C,MATCH($A2200,'Smelter Reference List'!$E:$E,0)))</f>
        <v/>
      </c>
      <c r="D2200" s="161" t="str">
        <f ca="1">IF(ISERROR($S2200),"",OFFSET('Smelter Reference List'!$C$4,$S2200-4,0)&amp;"")</f>
        <v/>
      </c>
      <c r="E2200" s="161" t="str">
        <f ca="1">IF(ISERROR($S2200),"",OFFSET('Smelter Reference List'!$D$4,$S2200-4,0)&amp;"")</f>
        <v/>
      </c>
      <c r="F2200" s="161" t="str">
        <f ca="1">IF(ISERROR($S2200),"",OFFSET('Smelter Reference List'!$E$4,$S2200-4,0))</f>
        <v/>
      </c>
      <c r="G2200" s="161" t="str">
        <f ca="1">IF(C2200=$U$4,"Enter smelter details", IF(ISERROR($S2200),"",OFFSET('Smelter Reference List'!$F$4,$S2200-4,0)))</f>
        <v/>
      </c>
      <c r="H2200" s="247" t="str">
        <f ca="1">IF(ISERROR($S2200),"",OFFSET('Smelter Reference List'!$G$4,$S2200-4,0))</f>
        <v/>
      </c>
      <c r="I2200" s="248" t="str">
        <f ca="1">IF(ISERROR($S2200),"",OFFSET('Smelter Reference List'!$H$4,$S2200-4,0))</f>
        <v/>
      </c>
      <c r="J2200" s="248" t="str">
        <f ca="1">IF(ISERROR($S2200),"",OFFSET('Smelter Reference List'!$I$4,$S2200-4,0))</f>
        <v/>
      </c>
      <c r="K2200" s="245"/>
      <c r="L2200" s="245"/>
      <c r="M2200" s="245"/>
      <c r="N2200" s="245"/>
      <c r="O2200" s="245"/>
      <c r="P2200" s="245"/>
      <c r="Q2200" s="246"/>
      <c r="R2200" s="233"/>
      <c r="S2200" s="234" t="e">
        <f>IF(C2200="",NA(),MATCH($B2200&amp;$C2200,'Smelter Reference List'!$J:$J,0))</f>
        <v>#N/A</v>
      </c>
      <c r="T2200" s="235"/>
      <c r="U2200" s="235">
        <f t="shared" ref="U2200:U2263" ca="1" si="70">IF(AND(C2200="Smelter not listed",OR(LEN(D2200)=0,LEN(E2200)=0)),1,0)</f>
        <v>0</v>
      </c>
      <c r="V2200" s="235"/>
      <c r="W2200" s="235"/>
      <c r="Y2200" s="228" t="str">
        <f t="shared" ref="Y2200:Y2263" si="71">B2200&amp;C2200</f>
        <v/>
      </c>
    </row>
    <row r="2201" spans="1:25" s="228" customFormat="1" ht="20.25">
      <c r="A2201" s="257"/>
      <c r="B2201" s="232" t="str">
        <f>IF(LEN(A2201)=0,"",INDEX('Smelter Reference List'!$A:$A,MATCH($A2201,'Smelter Reference List'!$E:$E,0)))</f>
        <v/>
      </c>
      <c r="C2201" s="297" t="str">
        <f>IF(LEN(A2201)=0,"",INDEX('Smelter Reference List'!$C:$C,MATCH($A2201,'Smelter Reference List'!$E:$E,0)))</f>
        <v/>
      </c>
      <c r="D2201" s="161" t="str">
        <f ca="1">IF(ISERROR($S2201),"",OFFSET('Smelter Reference List'!$C$4,$S2201-4,0)&amp;"")</f>
        <v/>
      </c>
      <c r="E2201" s="161" t="str">
        <f ca="1">IF(ISERROR($S2201),"",OFFSET('Smelter Reference List'!$D$4,$S2201-4,0)&amp;"")</f>
        <v/>
      </c>
      <c r="F2201" s="161" t="str">
        <f ca="1">IF(ISERROR($S2201),"",OFFSET('Smelter Reference List'!$E$4,$S2201-4,0))</f>
        <v/>
      </c>
      <c r="G2201" s="161" t="str">
        <f ca="1">IF(C2201=$U$4,"Enter smelter details", IF(ISERROR($S2201),"",OFFSET('Smelter Reference List'!$F$4,$S2201-4,0)))</f>
        <v/>
      </c>
      <c r="H2201" s="247" t="str">
        <f ca="1">IF(ISERROR($S2201),"",OFFSET('Smelter Reference List'!$G$4,$S2201-4,0))</f>
        <v/>
      </c>
      <c r="I2201" s="248" t="str">
        <f ca="1">IF(ISERROR($S2201),"",OFFSET('Smelter Reference List'!$H$4,$S2201-4,0))</f>
        <v/>
      </c>
      <c r="J2201" s="248" t="str">
        <f ca="1">IF(ISERROR($S2201),"",OFFSET('Smelter Reference List'!$I$4,$S2201-4,0))</f>
        <v/>
      </c>
      <c r="K2201" s="245"/>
      <c r="L2201" s="245"/>
      <c r="M2201" s="245"/>
      <c r="N2201" s="245"/>
      <c r="O2201" s="245"/>
      <c r="P2201" s="245"/>
      <c r="Q2201" s="246"/>
      <c r="R2201" s="233"/>
      <c r="S2201" s="234" t="e">
        <f>IF(C2201="",NA(),MATCH($B2201&amp;$C2201,'Smelter Reference List'!$J:$J,0))</f>
        <v>#N/A</v>
      </c>
      <c r="T2201" s="235"/>
      <c r="U2201" s="235">
        <f t="shared" ca="1" si="70"/>
        <v>0</v>
      </c>
      <c r="V2201" s="235"/>
      <c r="W2201" s="235"/>
      <c r="Y2201" s="228" t="str">
        <f t="shared" si="71"/>
        <v/>
      </c>
    </row>
    <row r="2202" spans="1:25" s="228" customFormat="1" ht="20.25">
      <c r="A2202" s="257"/>
      <c r="B2202" s="232" t="str">
        <f>IF(LEN(A2202)=0,"",INDEX('Smelter Reference List'!$A:$A,MATCH($A2202,'Smelter Reference List'!$E:$E,0)))</f>
        <v/>
      </c>
      <c r="C2202" s="297" t="str">
        <f>IF(LEN(A2202)=0,"",INDEX('Smelter Reference List'!$C:$C,MATCH($A2202,'Smelter Reference List'!$E:$E,0)))</f>
        <v/>
      </c>
      <c r="D2202" s="161" t="str">
        <f ca="1">IF(ISERROR($S2202),"",OFFSET('Smelter Reference List'!$C$4,$S2202-4,0)&amp;"")</f>
        <v/>
      </c>
      <c r="E2202" s="161" t="str">
        <f ca="1">IF(ISERROR($S2202),"",OFFSET('Smelter Reference List'!$D$4,$S2202-4,0)&amp;"")</f>
        <v/>
      </c>
      <c r="F2202" s="161" t="str">
        <f ca="1">IF(ISERROR($S2202),"",OFFSET('Smelter Reference List'!$E$4,$S2202-4,0))</f>
        <v/>
      </c>
      <c r="G2202" s="161" t="str">
        <f ca="1">IF(C2202=$U$4,"Enter smelter details", IF(ISERROR($S2202),"",OFFSET('Smelter Reference List'!$F$4,$S2202-4,0)))</f>
        <v/>
      </c>
      <c r="H2202" s="247" t="str">
        <f ca="1">IF(ISERROR($S2202),"",OFFSET('Smelter Reference List'!$G$4,$S2202-4,0))</f>
        <v/>
      </c>
      <c r="I2202" s="248" t="str">
        <f ca="1">IF(ISERROR($S2202),"",OFFSET('Smelter Reference List'!$H$4,$S2202-4,0))</f>
        <v/>
      </c>
      <c r="J2202" s="248" t="str">
        <f ca="1">IF(ISERROR($S2202),"",OFFSET('Smelter Reference List'!$I$4,$S2202-4,0))</f>
        <v/>
      </c>
      <c r="K2202" s="245"/>
      <c r="L2202" s="245"/>
      <c r="M2202" s="245"/>
      <c r="N2202" s="245"/>
      <c r="O2202" s="245"/>
      <c r="P2202" s="245"/>
      <c r="Q2202" s="246"/>
      <c r="R2202" s="233"/>
      <c r="S2202" s="234" t="e">
        <f>IF(C2202="",NA(),MATCH($B2202&amp;$C2202,'Smelter Reference List'!$J:$J,0))</f>
        <v>#N/A</v>
      </c>
      <c r="T2202" s="235"/>
      <c r="U2202" s="235">
        <f t="shared" ca="1" si="70"/>
        <v>0</v>
      </c>
      <c r="V2202" s="235"/>
      <c r="W2202" s="235"/>
      <c r="Y2202" s="228" t="str">
        <f t="shared" si="71"/>
        <v/>
      </c>
    </row>
    <row r="2203" spans="1:25" s="228" customFormat="1" ht="20.25">
      <c r="A2203" s="257"/>
      <c r="B2203" s="232" t="str">
        <f>IF(LEN(A2203)=0,"",INDEX('Smelter Reference List'!$A:$A,MATCH($A2203,'Smelter Reference List'!$E:$E,0)))</f>
        <v/>
      </c>
      <c r="C2203" s="297" t="str">
        <f>IF(LEN(A2203)=0,"",INDEX('Smelter Reference List'!$C:$C,MATCH($A2203,'Smelter Reference List'!$E:$E,0)))</f>
        <v/>
      </c>
      <c r="D2203" s="161" t="str">
        <f ca="1">IF(ISERROR($S2203),"",OFFSET('Smelter Reference List'!$C$4,$S2203-4,0)&amp;"")</f>
        <v/>
      </c>
      <c r="E2203" s="161" t="str">
        <f ca="1">IF(ISERROR($S2203),"",OFFSET('Smelter Reference List'!$D$4,$S2203-4,0)&amp;"")</f>
        <v/>
      </c>
      <c r="F2203" s="161" t="str">
        <f ca="1">IF(ISERROR($S2203),"",OFFSET('Smelter Reference List'!$E$4,$S2203-4,0))</f>
        <v/>
      </c>
      <c r="G2203" s="161" t="str">
        <f ca="1">IF(C2203=$U$4,"Enter smelter details", IF(ISERROR($S2203),"",OFFSET('Smelter Reference List'!$F$4,$S2203-4,0)))</f>
        <v/>
      </c>
      <c r="H2203" s="247" t="str">
        <f ca="1">IF(ISERROR($S2203),"",OFFSET('Smelter Reference List'!$G$4,$S2203-4,0))</f>
        <v/>
      </c>
      <c r="I2203" s="248" t="str">
        <f ca="1">IF(ISERROR($S2203),"",OFFSET('Smelter Reference List'!$H$4,$S2203-4,0))</f>
        <v/>
      </c>
      <c r="J2203" s="248" t="str">
        <f ca="1">IF(ISERROR($S2203),"",OFFSET('Smelter Reference List'!$I$4,$S2203-4,0))</f>
        <v/>
      </c>
      <c r="K2203" s="245"/>
      <c r="L2203" s="245"/>
      <c r="M2203" s="245"/>
      <c r="N2203" s="245"/>
      <c r="O2203" s="245"/>
      <c r="P2203" s="245"/>
      <c r="Q2203" s="246"/>
      <c r="R2203" s="233"/>
      <c r="S2203" s="234" t="e">
        <f>IF(C2203="",NA(),MATCH($B2203&amp;$C2203,'Smelter Reference List'!$J:$J,0))</f>
        <v>#N/A</v>
      </c>
      <c r="T2203" s="235"/>
      <c r="U2203" s="235">
        <f t="shared" ca="1" si="70"/>
        <v>0</v>
      </c>
      <c r="V2203" s="235"/>
      <c r="W2203" s="235"/>
      <c r="Y2203" s="228" t="str">
        <f t="shared" si="71"/>
        <v/>
      </c>
    </row>
    <row r="2204" spans="1:25" s="228" customFormat="1" ht="20.25">
      <c r="A2204" s="257"/>
      <c r="B2204" s="232" t="str">
        <f>IF(LEN(A2204)=0,"",INDEX('Smelter Reference List'!$A:$A,MATCH($A2204,'Smelter Reference List'!$E:$E,0)))</f>
        <v/>
      </c>
      <c r="C2204" s="297" t="str">
        <f>IF(LEN(A2204)=0,"",INDEX('Smelter Reference List'!$C:$C,MATCH($A2204,'Smelter Reference List'!$E:$E,0)))</f>
        <v/>
      </c>
      <c r="D2204" s="161" t="str">
        <f ca="1">IF(ISERROR($S2204),"",OFFSET('Smelter Reference List'!$C$4,$S2204-4,0)&amp;"")</f>
        <v/>
      </c>
      <c r="E2204" s="161" t="str">
        <f ca="1">IF(ISERROR($S2204),"",OFFSET('Smelter Reference List'!$D$4,$S2204-4,0)&amp;"")</f>
        <v/>
      </c>
      <c r="F2204" s="161" t="str">
        <f ca="1">IF(ISERROR($S2204),"",OFFSET('Smelter Reference List'!$E$4,$S2204-4,0))</f>
        <v/>
      </c>
      <c r="G2204" s="161" t="str">
        <f ca="1">IF(C2204=$U$4,"Enter smelter details", IF(ISERROR($S2204),"",OFFSET('Smelter Reference List'!$F$4,$S2204-4,0)))</f>
        <v/>
      </c>
      <c r="H2204" s="247" t="str">
        <f ca="1">IF(ISERROR($S2204),"",OFFSET('Smelter Reference List'!$G$4,$S2204-4,0))</f>
        <v/>
      </c>
      <c r="I2204" s="248" t="str">
        <f ca="1">IF(ISERROR($S2204),"",OFFSET('Smelter Reference List'!$H$4,$S2204-4,0))</f>
        <v/>
      </c>
      <c r="J2204" s="248" t="str">
        <f ca="1">IF(ISERROR($S2204),"",OFFSET('Smelter Reference List'!$I$4,$S2204-4,0))</f>
        <v/>
      </c>
      <c r="K2204" s="245"/>
      <c r="L2204" s="245"/>
      <c r="M2204" s="245"/>
      <c r="N2204" s="245"/>
      <c r="O2204" s="245"/>
      <c r="P2204" s="245"/>
      <c r="Q2204" s="246"/>
      <c r="R2204" s="233"/>
      <c r="S2204" s="234" t="e">
        <f>IF(C2204="",NA(),MATCH($B2204&amp;$C2204,'Smelter Reference List'!$J:$J,0))</f>
        <v>#N/A</v>
      </c>
      <c r="T2204" s="235"/>
      <c r="U2204" s="235">
        <f t="shared" ca="1" si="70"/>
        <v>0</v>
      </c>
      <c r="V2204" s="235"/>
      <c r="W2204" s="235"/>
      <c r="Y2204" s="228" t="str">
        <f t="shared" si="71"/>
        <v/>
      </c>
    </row>
    <row r="2205" spans="1:25" s="228" customFormat="1" ht="20.25">
      <c r="A2205" s="257"/>
      <c r="B2205" s="232" t="str">
        <f>IF(LEN(A2205)=0,"",INDEX('Smelter Reference List'!$A:$A,MATCH($A2205,'Smelter Reference List'!$E:$E,0)))</f>
        <v/>
      </c>
      <c r="C2205" s="297" t="str">
        <f>IF(LEN(A2205)=0,"",INDEX('Smelter Reference List'!$C:$C,MATCH($A2205,'Smelter Reference List'!$E:$E,0)))</f>
        <v/>
      </c>
      <c r="D2205" s="161" t="str">
        <f ca="1">IF(ISERROR($S2205),"",OFFSET('Smelter Reference List'!$C$4,$S2205-4,0)&amp;"")</f>
        <v/>
      </c>
      <c r="E2205" s="161" t="str">
        <f ca="1">IF(ISERROR($S2205),"",OFFSET('Smelter Reference List'!$D$4,$S2205-4,0)&amp;"")</f>
        <v/>
      </c>
      <c r="F2205" s="161" t="str">
        <f ca="1">IF(ISERROR($S2205),"",OFFSET('Smelter Reference List'!$E$4,$S2205-4,0))</f>
        <v/>
      </c>
      <c r="G2205" s="161" t="str">
        <f ca="1">IF(C2205=$U$4,"Enter smelter details", IF(ISERROR($S2205),"",OFFSET('Smelter Reference List'!$F$4,$S2205-4,0)))</f>
        <v/>
      </c>
      <c r="H2205" s="247" t="str">
        <f ca="1">IF(ISERROR($S2205),"",OFFSET('Smelter Reference List'!$G$4,$S2205-4,0))</f>
        <v/>
      </c>
      <c r="I2205" s="248" t="str">
        <f ca="1">IF(ISERROR($S2205),"",OFFSET('Smelter Reference List'!$H$4,$S2205-4,0))</f>
        <v/>
      </c>
      <c r="J2205" s="248" t="str">
        <f ca="1">IF(ISERROR($S2205),"",OFFSET('Smelter Reference List'!$I$4,$S2205-4,0))</f>
        <v/>
      </c>
      <c r="K2205" s="245"/>
      <c r="L2205" s="245"/>
      <c r="M2205" s="245"/>
      <c r="N2205" s="245"/>
      <c r="O2205" s="245"/>
      <c r="P2205" s="245"/>
      <c r="Q2205" s="246"/>
      <c r="R2205" s="233"/>
      <c r="S2205" s="234" t="e">
        <f>IF(C2205="",NA(),MATCH($B2205&amp;$C2205,'Smelter Reference List'!$J:$J,0))</f>
        <v>#N/A</v>
      </c>
      <c r="T2205" s="235"/>
      <c r="U2205" s="235">
        <f t="shared" ca="1" si="70"/>
        <v>0</v>
      </c>
      <c r="V2205" s="235"/>
      <c r="W2205" s="235"/>
      <c r="Y2205" s="228" t="str">
        <f t="shared" si="71"/>
        <v/>
      </c>
    </row>
    <row r="2206" spans="1:25" s="228" customFormat="1" ht="20.25">
      <c r="A2206" s="257"/>
      <c r="B2206" s="232" t="str">
        <f>IF(LEN(A2206)=0,"",INDEX('Smelter Reference List'!$A:$A,MATCH($A2206,'Smelter Reference List'!$E:$E,0)))</f>
        <v/>
      </c>
      <c r="C2206" s="297" t="str">
        <f>IF(LEN(A2206)=0,"",INDEX('Smelter Reference List'!$C:$C,MATCH($A2206,'Smelter Reference List'!$E:$E,0)))</f>
        <v/>
      </c>
      <c r="D2206" s="161" t="str">
        <f ca="1">IF(ISERROR($S2206),"",OFFSET('Smelter Reference List'!$C$4,$S2206-4,0)&amp;"")</f>
        <v/>
      </c>
      <c r="E2206" s="161" t="str">
        <f ca="1">IF(ISERROR($S2206),"",OFFSET('Smelter Reference List'!$D$4,$S2206-4,0)&amp;"")</f>
        <v/>
      </c>
      <c r="F2206" s="161" t="str">
        <f ca="1">IF(ISERROR($S2206),"",OFFSET('Smelter Reference List'!$E$4,$S2206-4,0))</f>
        <v/>
      </c>
      <c r="G2206" s="161" t="str">
        <f ca="1">IF(C2206=$U$4,"Enter smelter details", IF(ISERROR($S2206),"",OFFSET('Smelter Reference List'!$F$4,$S2206-4,0)))</f>
        <v/>
      </c>
      <c r="H2206" s="247" t="str">
        <f ca="1">IF(ISERROR($S2206),"",OFFSET('Smelter Reference List'!$G$4,$S2206-4,0))</f>
        <v/>
      </c>
      <c r="I2206" s="248" t="str">
        <f ca="1">IF(ISERROR($S2206),"",OFFSET('Smelter Reference List'!$H$4,$S2206-4,0))</f>
        <v/>
      </c>
      <c r="J2206" s="248" t="str">
        <f ca="1">IF(ISERROR($S2206),"",OFFSET('Smelter Reference List'!$I$4,$S2206-4,0))</f>
        <v/>
      </c>
      <c r="K2206" s="245"/>
      <c r="L2206" s="245"/>
      <c r="M2206" s="245"/>
      <c r="N2206" s="245"/>
      <c r="O2206" s="245"/>
      <c r="P2206" s="245"/>
      <c r="Q2206" s="246"/>
      <c r="R2206" s="233"/>
      <c r="S2206" s="234" t="e">
        <f>IF(C2206="",NA(),MATCH($B2206&amp;$C2206,'Smelter Reference List'!$J:$J,0))</f>
        <v>#N/A</v>
      </c>
      <c r="T2206" s="235"/>
      <c r="U2206" s="235">
        <f t="shared" ca="1" si="70"/>
        <v>0</v>
      </c>
      <c r="V2206" s="235"/>
      <c r="W2206" s="235"/>
      <c r="Y2206" s="228" t="str">
        <f t="shared" si="71"/>
        <v/>
      </c>
    </row>
    <row r="2207" spans="1:25" s="228" customFormat="1" ht="20.25">
      <c r="A2207" s="257"/>
      <c r="B2207" s="232" t="str">
        <f>IF(LEN(A2207)=0,"",INDEX('Smelter Reference List'!$A:$A,MATCH($A2207,'Smelter Reference List'!$E:$E,0)))</f>
        <v/>
      </c>
      <c r="C2207" s="297" t="str">
        <f>IF(LEN(A2207)=0,"",INDEX('Smelter Reference List'!$C:$C,MATCH($A2207,'Smelter Reference List'!$E:$E,0)))</f>
        <v/>
      </c>
      <c r="D2207" s="161" t="str">
        <f ca="1">IF(ISERROR($S2207),"",OFFSET('Smelter Reference List'!$C$4,$S2207-4,0)&amp;"")</f>
        <v/>
      </c>
      <c r="E2207" s="161" t="str">
        <f ca="1">IF(ISERROR($S2207),"",OFFSET('Smelter Reference List'!$D$4,$S2207-4,0)&amp;"")</f>
        <v/>
      </c>
      <c r="F2207" s="161" t="str">
        <f ca="1">IF(ISERROR($S2207),"",OFFSET('Smelter Reference List'!$E$4,$S2207-4,0))</f>
        <v/>
      </c>
      <c r="G2207" s="161" t="str">
        <f ca="1">IF(C2207=$U$4,"Enter smelter details", IF(ISERROR($S2207),"",OFFSET('Smelter Reference List'!$F$4,$S2207-4,0)))</f>
        <v/>
      </c>
      <c r="H2207" s="247" t="str">
        <f ca="1">IF(ISERROR($S2207),"",OFFSET('Smelter Reference List'!$G$4,$S2207-4,0))</f>
        <v/>
      </c>
      <c r="I2207" s="248" t="str">
        <f ca="1">IF(ISERROR($S2207),"",OFFSET('Smelter Reference List'!$H$4,$S2207-4,0))</f>
        <v/>
      </c>
      <c r="J2207" s="248" t="str">
        <f ca="1">IF(ISERROR($S2207),"",OFFSET('Smelter Reference List'!$I$4,$S2207-4,0))</f>
        <v/>
      </c>
      <c r="K2207" s="245"/>
      <c r="L2207" s="245"/>
      <c r="M2207" s="245"/>
      <c r="N2207" s="245"/>
      <c r="O2207" s="245"/>
      <c r="P2207" s="245"/>
      <c r="Q2207" s="246"/>
      <c r="R2207" s="233"/>
      <c r="S2207" s="234" t="e">
        <f>IF(C2207="",NA(),MATCH($B2207&amp;$C2207,'Smelter Reference List'!$J:$J,0))</f>
        <v>#N/A</v>
      </c>
      <c r="T2207" s="235"/>
      <c r="U2207" s="235">
        <f t="shared" ca="1" si="70"/>
        <v>0</v>
      </c>
      <c r="V2207" s="235"/>
      <c r="W2207" s="235"/>
      <c r="Y2207" s="228" t="str">
        <f t="shared" si="71"/>
        <v/>
      </c>
    </row>
    <row r="2208" spans="1:25" s="228" customFormat="1" ht="20.25">
      <c r="A2208" s="257"/>
      <c r="B2208" s="232" t="str">
        <f>IF(LEN(A2208)=0,"",INDEX('Smelter Reference List'!$A:$A,MATCH($A2208,'Smelter Reference List'!$E:$E,0)))</f>
        <v/>
      </c>
      <c r="C2208" s="297" t="str">
        <f>IF(LEN(A2208)=0,"",INDEX('Smelter Reference List'!$C:$C,MATCH($A2208,'Smelter Reference List'!$E:$E,0)))</f>
        <v/>
      </c>
      <c r="D2208" s="161" t="str">
        <f ca="1">IF(ISERROR($S2208),"",OFFSET('Smelter Reference List'!$C$4,$S2208-4,0)&amp;"")</f>
        <v/>
      </c>
      <c r="E2208" s="161" t="str">
        <f ca="1">IF(ISERROR($S2208),"",OFFSET('Smelter Reference List'!$D$4,$S2208-4,0)&amp;"")</f>
        <v/>
      </c>
      <c r="F2208" s="161" t="str">
        <f ca="1">IF(ISERROR($S2208),"",OFFSET('Smelter Reference List'!$E$4,$S2208-4,0))</f>
        <v/>
      </c>
      <c r="G2208" s="161" t="str">
        <f ca="1">IF(C2208=$U$4,"Enter smelter details", IF(ISERROR($S2208),"",OFFSET('Smelter Reference List'!$F$4,$S2208-4,0)))</f>
        <v/>
      </c>
      <c r="H2208" s="247" t="str">
        <f ca="1">IF(ISERROR($S2208),"",OFFSET('Smelter Reference List'!$G$4,$S2208-4,0))</f>
        <v/>
      </c>
      <c r="I2208" s="248" t="str">
        <f ca="1">IF(ISERROR($S2208),"",OFFSET('Smelter Reference List'!$H$4,$S2208-4,0))</f>
        <v/>
      </c>
      <c r="J2208" s="248" t="str">
        <f ca="1">IF(ISERROR($S2208),"",OFFSET('Smelter Reference List'!$I$4,$S2208-4,0))</f>
        <v/>
      </c>
      <c r="K2208" s="245"/>
      <c r="L2208" s="245"/>
      <c r="M2208" s="245"/>
      <c r="N2208" s="245"/>
      <c r="O2208" s="245"/>
      <c r="P2208" s="245"/>
      <c r="Q2208" s="246"/>
      <c r="R2208" s="233"/>
      <c r="S2208" s="234" t="e">
        <f>IF(C2208="",NA(),MATCH($B2208&amp;$C2208,'Smelter Reference List'!$J:$J,0))</f>
        <v>#N/A</v>
      </c>
      <c r="T2208" s="235"/>
      <c r="U2208" s="235">
        <f t="shared" ca="1" si="70"/>
        <v>0</v>
      </c>
      <c r="V2208" s="235"/>
      <c r="W2208" s="235"/>
      <c r="Y2208" s="228" t="str">
        <f t="shared" si="71"/>
        <v/>
      </c>
    </row>
    <row r="2209" spans="1:25" s="228" customFormat="1" ht="20.25">
      <c r="A2209" s="257"/>
      <c r="B2209" s="232" t="str">
        <f>IF(LEN(A2209)=0,"",INDEX('Smelter Reference List'!$A:$A,MATCH($A2209,'Smelter Reference List'!$E:$E,0)))</f>
        <v/>
      </c>
      <c r="C2209" s="297" t="str">
        <f>IF(LEN(A2209)=0,"",INDEX('Smelter Reference List'!$C:$C,MATCH($A2209,'Smelter Reference List'!$E:$E,0)))</f>
        <v/>
      </c>
      <c r="D2209" s="161" t="str">
        <f ca="1">IF(ISERROR($S2209),"",OFFSET('Smelter Reference List'!$C$4,$S2209-4,0)&amp;"")</f>
        <v/>
      </c>
      <c r="E2209" s="161" t="str">
        <f ca="1">IF(ISERROR($S2209),"",OFFSET('Smelter Reference List'!$D$4,$S2209-4,0)&amp;"")</f>
        <v/>
      </c>
      <c r="F2209" s="161" t="str">
        <f ca="1">IF(ISERROR($S2209),"",OFFSET('Smelter Reference List'!$E$4,$S2209-4,0))</f>
        <v/>
      </c>
      <c r="G2209" s="161" t="str">
        <f ca="1">IF(C2209=$U$4,"Enter smelter details", IF(ISERROR($S2209),"",OFFSET('Smelter Reference List'!$F$4,$S2209-4,0)))</f>
        <v/>
      </c>
      <c r="H2209" s="247" t="str">
        <f ca="1">IF(ISERROR($S2209),"",OFFSET('Smelter Reference List'!$G$4,$S2209-4,0))</f>
        <v/>
      </c>
      <c r="I2209" s="248" t="str">
        <f ca="1">IF(ISERROR($S2209),"",OFFSET('Smelter Reference List'!$H$4,$S2209-4,0))</f>
        <v/>
      </c>
      <c r="J2209" s="248" t="str">
        <f ca="1">IF(ISERROR($S2209),"",OFFSET('Smelter Reference List'!$I$4,$S2209-4,0))</f>
        <v/>
      </c>
      <c r="K2209" s="245"/>
      <c r="L2209" s="245"/>
      <c r="M2209" s="245"/>
      <c r="N2209" s="245"/>
      <c r="O2209" s="245"/>
      <c r="P2209" s="245"/>
      <c r="Q2209" s="246"/>
      <c r="R2209" s="233"/>
      <c r="S2209" s="234" t="e">
        <f>IF(C2209="",NA(),MATCH($B2209&amp;$C2209,'Smelter Reference List'!$J:$J,0))</f>
        <v>#N/A</v>
      </c>
      <c r="T2209" s="235"/>
      <c r="U2209" s="235">
        <f t="shared" ca="1" si="70"/>
        <v>0</v>
      </c>
      <c r="V2209" s="235"/>
      <c r="W2209" s="235"/>
      <c r="Y2209" s="228" t="str">
        <f t="shared" si="71"/>
        <v/>
      </c>
    </row>
    <row r="2210" spans="1:25" s="228" customFormat="1" ht="20.25">
      <c r="A2210" s="257"/>
      <c r="B2210" s="232" t="str">
        <f>IF(LEN(A2210)=0,"",INDEX('Smelter Reference List'!$A:$A,MATCH($A2210,'Smelter Reference List'!$E:$E,0)))</f>
        <v/>
      </c>
      <c r="C2210" s="297" t="str">
        <f>IF(LEN(A2210)=0,"",INDEX('Smelter Reference List'!$C:$C,MATCH($A2210,'Smelter Reference List'!$E:$E,0)))</f>
        <v/>
      </c>
      <c r="D2210" s="161" t="str">
        <f ca="1">IF(ISERROR($S2210),"",OFFSET('Smelter Reference List'!$C$4,$S2210-4,0)&amp;"")</f>
        <v/>
      </c>
      <c r="E2210" s="161" t="str">
        <f ca="1">IF(ISERROR($S2210),"",OFFSET('Smelter Reference List'!$D$4,$S2210-4,0)&amp;"")</f>
        <v/>
      </c>
      <c r="F2210" s="161" t="str">
        <f ca="1">IF(ISERROR($S2210),"",OFFSET('Smelter Reference List'!$E$4,$S2210-4,0))</f>
        <v/>
      </c>
      <c r="G2210" s="161" t="str">
        <f ca="1">IF(C2210=$U$4,"Enter smelter details", IF(ISERROR($S2210),"",OFFSET('Smelter Reference List'!$F$4,$S2210-4,0)))</f>
        <v/>
      </c>
      <c r="H2210" s="247" t="str">
        <f ca="1">IF(ISERROR($S2210),"",OFFSET('Smelter Reference List'!$G$4,$S2210-4,0))</f>
        <v/>
      </c>
      <c r="I2210" s="248" t="str">
        <f ca="1">IF(ISERROR($S2210),"",OFFSET('Smelter Reference List'!$H$4,$S2210-4,0))</f>
        <v/>
      </c>
      <c r="J2210" s="248" t="str">
        <f ca="1">IF(ISERROR($S2210),"",OFFSET('Smelter Reference List'!$I$4,$S2210-4,0))</f>
        <v/>
      </c>
      <c r="K2210" s="245"/>
      <c r="L2210" s="245"/>
      <c r="M2210" s="245"/>
      <c r="N2210" s="245"/>
      <c r="O2210" s="245"/>
      <c r="P2210" s="245"/>
      <c r="Q2210" s="246"/>
      <c r="R2210" s="233"/>
      <c r="S2210" s="234" t="e">
        <f>IF(C2210="",NA(),MATCH($B2210&amp;$C2210,'Smelter Reference List'!$J:$J,0))</f>
        <v>#N/A</v>
      </c>
      <c r="T2210" s="235"/>
      <c r="U2210" s="235">
        <f t="shared" ca="1" si="70"/>
        <v>0</v>
      </c>
      <c r="V2210" s="235"/>
      <c r="W2210" s="235"/>
      <c r="Y2210" s="228" t="str">
        <f t="shared" si="71"/>
        <v/>
      </c>
    </row>
    <row r="2211" spans="1:25" s="228" customFormat="1" ht="20.25">
      <c r="A2211" s="257"/>
      <c r="B2211" s="232" t="str">
        <f>IF(LEN(A2211)=0,"",INDEX('Smelter Reference List'!$A:$A,MATCH($A2211,'Smelter Reference List'!$E:$E,0)))</f>
        <v/>
      </c>
      <c r="C2211" s="297" t="str">
        <f>IF(LEN(A2211)=0,"",INDEX('Smelter Reference List'!$C:$C,MATCH($A2211,'Smelter Reference List'!$E:$E,0)))</f>
        <v/>
      </c>
      <c r="D2211" s="161" t="str">
        <f ca="1">IF(ISERROR($S2211),"",OFFSET('Smelter Reference List'!$C$4,$S2211-4,0)&amp;"")</f>
        <v/>
      </c>
      <c r="E2211" s="161" t="str">
        <f ca="1">IF(ISERROR($S2211),"",OFFSET('Smelter Reference List'!$D$4,$S2211-4,0)&amp;"")</f>
        <v/>
      </c>
      <c r="F2211" s="161" t="str">
        <f ca="1">IF(ISERROR($S2211),"",OFFSET('Smelter Reference List'!$E$4,$S2211-4,0))</f>
        <v/>
      </c>
      <c r="G2211" s="161" t="str">
        <f ca="1">IF(C2211=$U$4,"Enter smelter details", IF(ISERROR($S2211),"",OFFSET('Smelter Reference List'!$F$4,$S2211-4,0)))</f>
        <v/>
      </c>
      <c r="H2211" s="247" t="str">
        <f ca="1">IF(ISERROR($S2211),"",OFFSET('Smelter Reference List'!$G$4,$S2211-4,0))</f>
        <v/>
      </c>
      <c r="I2211" s="248" t="str">
        <f ca="1">IF(ISERROR($S2211),"",OFFSET('Smelter Reference List'!$H$4,$S2211-4,0))</f>
        <v/>
      </c>
      <c r="J2211" s="248" t="str">
        <f ca="1">IF(ISERROR($S2211),"",OFFSET('Smelter Reference List'!$I$4,$S2211-4,0))</f>
        <v/>
      </c>
      <c r="K2211" s="245"/>
      <c r="L2211" s="245"/>
      <c r="M2211" s="245"/>
      <c r="N2211" s="245"/>
      <c r="O2211" s="245"/>
      <c r="P2211" s="245"/>
      <c r="Q2211" s="246"/>
      <c r="R2211" s="233"/>
      <c r="S2211" s="234" t="e">
        <f>IF(C2211="",NA(),MATCH($B2211&amp;$C2211,'Smelter Reference List'!$J:$J,0))</f>
        <v>#N/A</v>
      </c>
      <c r="T2211" s="235"/>
      <c r="U2211" s="235">
        <f t="shared" ca="1" si="70"/>
        <v>0</v>
      </c>
      <c r="V2211" s="235"/>
      <c r="W2211" s="235"/>
      <c r="Y2211" s="228" t="str">
        <f t="shared" si="71"/>
        <v/>
      </c>
    </row>
    <row r="2212" spans="1:25" s="228" customFormat="1" ht="20.25">
      <c r="A2212" s="257"/>
      <c r="B2212" s="232" t="str">
        <f>IF(LEN(A2212)=0,"",INDEX('Smelter Reference List'!$A:$A,MATCH($A2212,'Smelter Reference List'!$E:$E,0)))</f>
        <v/>
      </c>
      <c r="C2212" s="297" t="str">
        <f>IF(LEN(A2212)=0,"",INDEX('Smelter Reference List'!$C:$C,MATCH($A2212,'Smelter Reference List'!$E:$E,0)))</f>
        <v/>
      </c>
      <c r="D2212" s="161" t="str">
        <f ca="1">IF(ISERROR($S2212),"",OFFSET('Smelter Reference List'!$C$4,$S2212-4,0)&amp;"")</f>
        <v/>
      </c>
      <c r="E2212" s="161" t="str">
        <f ca="1">IF(ISERROR($S2212),"",OFFSET('Smelter Reference List'!$D$4,$S2212-4,0)&amp;"")</f>
        <v/>
      </c>
      <c r="F2212" s="161" t="str">
        <f ca="1">IF(ISERROR($S2212),"",OFFSET('Smelter Reference List'!$E$4,$S2212-4,0))</f>
        <v/>
      </c>
      <c r="G2212" s="161" t="str">
        <f ca="1">IF(C2212=$U$4,"Enter smelter details", IF(ISERROR($S2212),"",OFFSET('Smelter Reference List'!$F$4,$S2212-4,0)))</f>
        <v/>
      </c>
      <c r="H2212" s="247" t="str">
        <f ca="1">IF(ISERROR($S2212),"",OFFSET('Smelter Reference List'!$G$4,$S2212-4,0))</f>
        <v/>
      </c>
      <c r="I2212" s="248" t="str">
        <f ca="1">IF(ISERROR($S2212),"",OFFSET('Smelter Reference List'!$H$4,$S2212-4,0))</f>
        <v/>
      </c>
      <c r="J2212" s="248" t="str">
        <f ca="1">IF(ISERROR($S2212),"",OFFSET('Smelter Reference List'!$I$4,$S2212-4,0))</f>
        <v/>
      </c>
      <c r="K2212" s="245"/>
      <c r="L2212" s="245"/>
      <c r="M2212" s="245"/>
      <c r="N2212" s="245"/>
      <c r="O2212" s="245"/>
      <c r="P2212" s="245"/>
      <c r="Q2212" s="246"/>
      <c r="R2212" s="233"/>
      <c r="S2212" s="234" t="e">
        <f>IF(C2212="",NA(),MATCH($B2212&amp;$C2212,'Smelter Reference List'!$J:$J,0))</f>
        <v>#N/A</v>
      </c>
      <c r="T2212" s="235"/>
      <c r="U2212" s="235">
        <f t="shared" ca="1" si="70"/>
        <v>0</v>
      </c>
      <c r="V2212" s="235"/>
      <c r="W2212" s="235"/>
      <c r="Y2212" s="228" t="str">
        <f t="shared" si="71"/>
        <v/>
      </c>
    </row>
    <row r="2213" spans="1:25" s="228" customFormat="1" ht="20.25">
      <c r="A2213" s="257"/>
      <c r="B2213" s="232" t="str">
        <f>IF(LEN(A2213)=0,"",INDEX('Smelter Reference List'!$A:$A,MATCH($A2213,'Smelter Reference List'!$E:$E,0)))</f>
        <v/>
      </c>
      <c r="C2213" s="297" t="str">
        <f>IF(LEN(A2213)=0,"",INDEX('Smelter Reference List'!$C:$C,MATCH($A2213,'Smelter Reference List'!$E:$E,0)))</f>
        <v/>
      </c>
      <c r="D2213" s="161" t="str">
        <f ca="1">IF(ISERROR($S2213),"",OFFSET('Smelter Reference List'!$C$4,$S2213-4,0)&amp;"")</f>
        <v/>
      </c>
      <c r="E2213" s="161" t="str">
        <f ca="1">IF(ISERROR($S2213),"",OFFSET('Smelter Reference List'!$D$4,$S2213-4,0)&amp;"")</f>
        <v/>
      </c>
      <c r="F2213" s="161" t="str">
        <f ca="1">IF(ISERROR($S2213),"",OFFSET('Smelter Reference List'!$E$4,$S2213-4,0))</f>
        <v/>
      </c>
      <c r="G2213" s="161" t="str">
        <f ca="1">IF(C2213=$U$4,"Enter smelter details", IF(ISERROR($S2213),"",OFFSET('Smelter Reference List'!$F$4,$S2213-4,0)))</f>
        <v/>
      </c>
      <c r="H2213" s="247" t="str">
        <f ca="1">IF(ISERROR($S2213),"",OFFSET('Smelter Reference List'!$G$4,$S2213-4,0))</f>
        <v/>
      </c>
      <c r="I2213" s="248" t="str">
        <f ca="1">IF(ISERROR($S2213),"",OFFSET('Smelter Reference List'!$H$4,$S2213-4,0))</f>
        <v/>
      </c>
      <c r="J2213" s="248" t="str">
        <f ca="1">IF(ISERROR($S2213),"",OFFSET('Smelter Reference List'!$I$4,$S2213-4,0))</f>
        <v/>
      </c>
      <c r="K2213" s="245"/>
      <c r="L2213" s="245"/>
      <c r="M2213" s="245"/>
      <c r="N2213" s="245"/>
      <c r="O2213" s="245"/>
      <c r="P2213" s="245"/>
      <c r="Q2213" s="246"/>
      <c r="R2213" s="233"/>
      <c r="S2213" s="234" t="e">
        <f>IF(C2213="",NA(),MATCH($B2213&amp;$C2213,'Smelter Reference List'!$J:$J,0))</f>
        <v>#N/A</v>
      </c>
      <c r="T2213" s="235"/>
      <c r="U2213" s="235">
        <f t="shared" ca="1" si="70"/>
        <v>0</v>
      </c>
      <c r="V2213" s="235"/>
      <c r="W2213" s="235"/>
      <c r="Y2213" s="228" t="str">
        <f t="shared" si="71"/>
        <v/>
      </c>
    </row>
    <row r="2214" spans="1:25" s="228" customFormat="1" ht="20.25">
      <c r="A2214" s="257"/>
      <c r="B2214" s="232" t="str">
        <f>IF(LEN(A2214)=0,"",INDEX('Smelter Reference List'!$A:$A,MATCH($A2214,'Smelter Reference List'!$E:$E,0)))</f>
        <v/>
      </c>
      <c r="C2214" s="297" t="str">
        <f>IF(LEN(A2214)=0,"",INDEX('Smelter Reference List'!$C:$C,MATCH($A2214,'Smelter Reference List'!$E:$E,0)))</f>
        <v/>
      </c>
      <c r="D2214" s="161" t="str">
        <f ca="1">IF(ISERROR($S2214),"",OFFSET('Smelter Reference List'!$C$4,$S2214-4,0)&amp;"")</f>
        <v/>
      </c>
      <c r="E2214" s="161" t="str">
        <f ca="1">IF(ISERROR($S2214),"",OFFSET('Smelter Reference List'!$D$4,$S2214-4,0)&amp;"")</f>
        <v/>
      </c>
      <c r="F2214" s="161" t="str">
        <f ca="1">IF(ISERROR($S2214),"",OFFSET('Smelter Reference List'!$E$4,$S2214-4,0))</f>
        <v/>
      </c>
      <c r="G2214" s="161" t="str">
        <f ca="1">IF(C2214=$U$4,"Enter smelter details", IF(ISERROR($S2214),"",OFFSET('Smelter Reference List'!$F$4,$S2214-4,0)))</f>
        <v/>
      </c>
      <c r="H2214" s="247" t="str">
        <f ca="1">IF(ISERROR($S2214),"",OFFSET('Smelter Reference List'!$G$4,$S2214-4,0))</f>
        <v/>
      </c>
      <c r="I2214" s="248" t="str">
        <f ca="1">IF(ISERROR($S2214),"",OFFSET('Smelter Reference List'!$H$4,$S2214-4,0))</f>
        <v/>
      </c>
      <c r="J2214" s="248" t="str">
        <f ca="1">IF(ISERROR($S2214),"",OFFSET('Smelter Reference List'!$I$4,$S2214-4,0))</f>
        <v/>
      </c>
      <c r="K2214" s="245"/>
      <c r="L2214" s="245"/>
      <c r="M2214" s="245"/>
      <c r="N2214" s="245"/>
      <c r="O2214" s="245"/>
      <c r="P2214" s="245"/>
      <c r="Q2214" s="246"/>
      <c r="R2214" s="233"/>
      <c r="S2214" s="234" t="e">
        <f>IF(C2214="",NA(),MATCH($B2214&amp;$C2214,'Smelter Reference List'!$J:$J,0))</f>
        <v>#N/A</v>
      </c>
      <c r="T2214" s="235"/>
      <c r="U2214" s="235">
        <f t="shared" ca="1" si="70"/>
        <v>0</v>
      </c>
      <c r="V2214" s="235"/>
      <c r="W2214" s="235"/>
      <c r="Y2214" s="228" t="str">
        <f t="shared" si="71"/>
        <v/>
      </c>
    </row>
    <row r="2215" spans="1:25" s="228" customFormat="1" ht="20.25">
      <c r="A2215" s="257"/>
      <c r="B2215" s="232" t="str">
        <f>IF(LEN(A2215)=0,"",INDEX('Smelter Reference List'!$A:$A,MATCH($A2215,'Smelter Reference List'!$E:$E,0)))</f>
        <v/>
      </c>
      <c r="C2215" s="297" t="str">
        <f>IF(LEN(A2215)=0,"",INDEX('Smelter Reference List'!$C:$C,MATCH($A2215,'Smelter Reference List'!$E:$E,0)))</f>
        <v/>
      </c>
      <c r="D2215" s="161" t="str">
        <f ca="1">IF(ISERROR($S2215),"",OFFSET('Smelter Reference List'!$C$4,$S2215-4,0)&amp;"")</f>
        <v/>
      </c>
      <c r="E2215" s="161" t="str">
        <f ca="1">IF(ISERROR($S2215),"",OFFSET('Smelter Reference List'!$D$4,$S2215-4,0)&amp;"")</f>
        <v/>
      </c>
      <c r="F2215" s="161" t="str">
        <f ca="1">IF(ISERROR($S2215),"",OFFSET('Smelter Reference List'!$E$4,$S2215-4,0))</f>
        <v/>
      </c>
      <c r="G2215" s="161" t="str">
        <f ca="1">IF(C2215=$U$4,"Enter smelter details", IF(ISERROR($S2215),"",OFFSET('Smelter Reference List'!$F$4,$S2215-4,0)))</f>
        <v/>
      </c>
      <c r="H2215" s="247" t="str">
        <f ca="1">IF(ISERROR($S2215),"",OFFSET('Smelter Reference List'!$G$4,$S2215-4,0))</f>
        <v/>
      </c>
      <c r="I2215" s="248" t="str">
        <f ca="1">IF(ISERROR($S2215),"",OFFSET('Smelter Reference List'!$H$4,$S2215-4,0))</f>
        <v/>
      </c>
      <c r="J2215" s="248" t="str">
        <f ca="1">IF(ISERROR($S2215),"",OFFSET('Smelter Reference List'!$I$4,$S2215-4,0))</f>
        <v/>
      </c>
      <c r="K2215" s="245"/>
      <c r="L2215" s="245"/>
      <c r="M2215" s="245"/>
      <c r="N2215" s="245"/>
      <c r="O2215" s="245"/>
      <c r="P2215" s="245"/>
      <c r="Q2215" s="246"/>
      <c r="R2215" s="233"/>
      <c r="S2215" s="234" t="e">
        <f>IF(C2215="",NA(),MATCH($B2215&amp;$C2215,'Smelter Reference List'!$J:$J,0))</f>
        <v>#N/A</v>
      </c>
      <c r="T2215" s="235"/>
      <c r="U2215" s="235">
        <f t="shared" ca="1" si="70"/>
        <v>0</v>
      </c>
      <c r="V2215" s="235"/>
      <c r="W2215" s="235"/>
      <c r="Y2215" s="228" t="str">
        <f t="shared" si="71"/>
        <v/>
      </c>
    </row>
    <row r="2216" spans="1:25" s="228" customFormat="1" ht="20.25">
      <c r="A2216" s="257"/>
      <c r="B2216" s="232" t="str">
        <f>IF(LEN(A2216)=0,"",INDEX('Smelter Reference List'!$A:$A,MATCH($A2216,'Smelter Reference List'!$E:$E,0)))</f>
        <v/>
      </c>
      <c r="C2216" s="297" t="str">
        <f>IF(LEN(A2216)=0,"",INDEX('Smelter Reference List'!$C:$C,MATCH($A2216,'Smelter Reference List'!$E:$E,0)))</f>
        <v/>
      </c>
      <c r="D2216" s="161" t="str">
        <f ca="1">IF(ISERROR($S2216),"",OFFSET('Smelter Reference List'!$C$4,$S2216-4,0)&amp;"")</f>
        <v/>
      </c>
      <c r="E2216" s="161" t="str">
        <f ca="1">IF(ISERROR($S2216),"",OFFSET('Smelter Reference List'!$D$4,$S2216-4,0)&amp;"")</f>
        <v/>
      </c>
      <c r="F2216" s="161" t="str">
        <f ca="1">IF(ISERROR($S2216),"",OFFSET('Smelter Reference List'!$E$4,$S2216-4,0))</f>
        <v/>
      </c>
      <c r="G2216" s="161" t="str">
        <f ca="1">IF(C2216=$U$4,"Enter smelter details", IF(ISERROR($S2216),"",OFFSET('Smelter Reference List'!$F$4,$S2216-4,0)))</f>
        <v/>
      </c>
      <c r="H2216" s="247" t="str">
        <f ca="1">IF(ISERROR($S2216),"",OFFSET('Smelter Reference List'!$G$4,$S2216-4,0))</f>
        <v/>
      </c>
      <c r="I2216" s="248" t="str">
        <f ca="1">IF(ISERROR($S2216),"",OFFSET('Smelter Reference List'!$H$4,$S2216-4,0))</f>
        <v/>
      </c>
      <c r="J2216" s="248" t="str">
        <f ca="1">IF(ISERROR($S2216),"",OFFSET('Smelter Reference List'!$I$4,$S2216-4,0))</f>
        <v/>
      </c>
      <c r="K2216" s="245"/>
      <c r="L2216" s="245"/>
      <c r="M2216" s="245"/>
      <c r="N2216" s="245"/>
      <c r="O2216" s="245"/>
      <c r="P2216" s="245"/>
      <c r="Q2216" s="246"/>
      <c r="R2216" s="233"/>
      <c r="S2216" s="234" t="e">
        <f>IF(C2216="",NA(),MATCH($B2216&amp;$C2216,'Smelter Reference List'!$J:$J,0))</f>
        <v>#N/A</v>
      </c>
      <c r="T2216" s="235"/>
      <c r="U2216" s="235">
        <f t="shared" ca="1" si="70"/>
        <v>0</v>
      </c>
      <c r="V2216" s="235"/>
      <c r="W2216" s="235"/>
      <c r="Y2216" s="228" t="str">
        <f t="shared" si="71"/>
        <v/>
      </c>
    </row>
    <row r="2217" spans="1:25" s="228" customFormat="1" ht="20.25">
      <c r="A2217" s="257"/>
      <c r="B2217" s="232" t="str">
        <f>IF(LEN(A2217)=0,"",INDEX('Smelter Reference List'!$A:$A,MATCH($A2217,'Smelter Reference List'!$E:$E,0)))</f>
        <v/>
      </c>
      <c r="C2217" s="297" t="str">
        <f>IF(LEN(A2217)=0,"",INDEX('Smelter Reference List'!$C:$C,MATCH($A2217,'Smelter Reference List'!$E:$E,0)))</f>
        <v/>
      </c>
      <c r="D2217" s="161" t="str">
        <f ca="1">IF(ISERROR($S2217),"",OFFSET('Smelter Reference List'!$C$4,$S2217-4,0)&amp;"")</f>
        <v/>
      </c>
      <c r="E2217" s="161" t="str">
        <f ca="1">IF(ISERROR($S2217),"",OFFSET('Smelter Reference List'!$D$4,$S2217-4,0)&amp;"")</f>
        <v/>
      </c>
      <c r="F2217" s="161" t="str">
        <f ca="1">IF(ISERROR($S2217),"",OFFSET('Smelter Reference List'!$E$4,$S2217-4,0))</f>
        <v/>
      </c>
      <c r="G2217" s="161" t="str">
        <f ca="1">IF(C2217=$U$4,"Enter smelter details", IF(ISERROR($S2217),"",OFFSET('Smelter Reference List'!$F$4,$S2217-4,0)))</f>
        <v/>
      </c>
      <c r="H2217" s="247" t="str">
        <f ca="1">IF(ISERROR($S2217),"",OFFSET('Smelter Reference List'!$G$4,$S2217-4,0))</f>
        <v/>
      </c>
      <c r="I2217" s="248" t="str">
        <f ca="1">IF(ISERROR($S2217),"",OFFSET('Smelter Reference List'!$H$4,$S2217-4,0))</f>
        <v/>
      </c>
      <c r="J2217" s="248" t="str">
        <f ca="1">IF(ISERROR($S2217),"",OFFSET('Smelter Reference List'!$I$4,$S2217-4,0))</f>
        <v/>
      </c>
      <c r="K2217" s="245"/>
      <c r="L2217" s="245"/>
      <c r="M2217" s="245"/>
      <c r="N2217" s="245"/>
      <c r="O2217" s="245"/>
      <c r="P2217" s="245"/>
      <c r="Q2217" s="246"/>
      <c r="R2217" s="233"/>
      <c r="S2217" s="234" t="e">
        <f>IF(C2217="",NA(),MATCH($B2217&amp;$C2217,'Smelter Reference List'!$J:$J,0))</f>
        <v>#N/A</v>
      </c>
      <c r="T2217" s="235"/>
      <c r="U2217" s="235">
        <f t="shared" ca="1" si="70"/>
        <v>0</v>
      </c>
      <c r="V2217" s="235"/>
      <c r="W2217" s="235"/>
      <c r="Y2217" s="228" t="str">
        <f t="shared" si="71"/>
        <v/>
      </c>
    </row>
    <row r="2218" spans="1:25" s="228" customFormat="1" ht="20.25">
      <c r="A2218" s="257"/>
      <c r="B2218" s="232" t="str">
        <f>IF(LEN(A2218)=0,"",INDEX('Smelter Reference List'!$A:$A,MATCH($A2218,'Smelter Reference List'!$E:$E,0)))</f>
        <v/>
      </c>
      <c r="C2218" s="297" t="str">
        <f>IF(LEN(A2218)=0,"",INDEX('Smelter Reference List'!$C:$C,MATCH($A2218,'Smelter Reference List'!$E:$E,0)))</f>
        <v/>
      </c>
      <c r="D2218" s="161" t="str">
        <f ca="1">IF(ISERROR($S2218),"",OFFSET('Smelter Reference List'!$C$4,$S2218-4,0)&amp;"")</f>
        <v/>
      </c>
      <c r="E2218" s="161" t="str">
        <f ca="1">IF(ISERROR($S2218),"",OFFSET('Smelter Reference List'!$D$4,$S2218-4,0)&amp;"")</f>
        <v/>
      </c>
      <c r="F2218" s="161" t="str">
        <f ca="1">IF(ISERROR($S2218),"",OFFSET('Smelter Reference List'!$E$4,$S2218-4,0))</f>
        <v/>
      </c>
      <c r="G2218" s="161" t="str">
        <f ca="1">IF(C2218=$U$4,"Enter smelter details", IF(ISERROR($S2218),"",OFFSET('Smelter Reference List'!$F$4,$S2218-4,0)))</f>
        <v/>
      </c>
      <c r="H2218" s="247" t="str">
        <f ca="1">IF(ISERROR($S2218),"",OFFSET('Smelter Reference List'!$G$4,$S2218-4,0))</f>
        <v/>
      </c>
      <c r="I2218" s="248" t="str">
        <f ca="1">IF(ISERROR($S2218),"",OFFSET('Smelter Reference List'!$H$4,$S2218-4,0))</f>
        <v/>
      </c>
      <c r="J2218" s="248" t="str">
        <f ca="1">IF(ISERROR($S2218),"",OFFSET('Smelter Reference List'!$I$4,$S2218-4,0))</f>
        <v/>
      </c>
      <c r="K2218" s="245"/>
      <c r="L2218" s="245"/>
      <c r="M2218" s="245"/>
      <c r="N2218" s="245"/>
      <c r="O2218" s="245"/>
      <c r="P2218" s="245"/>
      <c r="Q2218" s="246"/>
      <c r="R2218" s="233"/>
      <c r="S2218" s="234" t="e">
        <f>IF(C2218="",NA(),MATCH($B2218&amp;$C2218,'Smelter Reference List'!$J:$J,0))</f>
        <v>#N/A</v>
      </c>
      <c r="T2218" s="235"/>
      <c r="U2218" s="235">
        <f t="shared" ca="1" si="70"/>
        <v>0</v>
      </c>
      <c r="V2218" s="235"/>
      <c r="W2218" s="235"/>
      <c r="Y2218" s="228" t="str">
        <f t="shared" si="71"/>
        <v/>
      </c>
    </row>
    <row r="2219" spans="1:25" s="228" customFormat="1" ht="20.25">
      <c r="A2219" s="257"/>
      <c r="B2219" s="232" t="str">
        <f>IF(LEN(A2219)=0,"",INDEX('Smelter Reference List'!$A:$A,MATCH($A2219,'Smelter Reference List'!$E:$E,0)))</f>
        <v/>
      </c>
      <c r="C2219" s="297" t="str">
        <f>IF(LEN(A2219)=0,"",INDEX('Smelter Reference List'!$C:$C,MATCH($A2219,'Smelter Reference List'!$E:$E,0)))</f>
        <v/>
      </c>
      <c r="D2219" s="161" t="str">
        <f ca="1">IF(ISERROR($S2219),"",OFFSET('Smelter Reference List'!$C$4,$S2219-4,0)&amp;"")</f>
        <v/>
      </c>
      <c r="E2219" s="161" t="str">
        <f ca="1">IF(ISERROR($S2219),"",OFFSET('Smelter Reference List'!$D$4,$S2219-4,0)&amp;"")</f>
        <v/>
      </c>
      <c r="F2219" s="161" t="str">
        <f ca="1">IF(ISERROR($S2219),"",OFFSET('Smelter Reference List'!$E$4,$S2219-4,0))</f>
        <v/>
      </c>
      <c r="G2219" s="161" t="str">
        <f ca="1">IF(C2219=$U$4,"Enter smelter details", IF(ISERROR($S2219),"",OFFSET('Smelter Reference List'!$F$4,$S2219-4,0)))</f>
        <v/>
      </c>
      <c r="H2219" s="247" t="str">
        <f ca="1">IF(ISERROR($S2219),"",OFFSET('Smelter Reference List'!$G$4,$S2219-4,0))</f>
        <v/>
      </c>
      <c r="I2219" s="248" t="str">
        <f ca="1">IF(ISERROR($S2219),"",OFFSET('Smelter Reference List'!$H$4,$S2219-4,0))</f>
        <v/>
      </c>
      <c r="J2219" s="248" t="str">
        <f ca="1">IF(ISERROR($S2219),"",OFFSET('Smelter Reference List'!$I$4,$S2219-4,0))</f>
        <v/>
      </c>
      <c r="K2219" s="245"/>
      <c r="L2219" s="245"/>
      <c r="M2219" s="245"/>
      <c r="N2219" s="245"/>
      <c r="O2219" s="245"/>
      <c r="P2219" s="245"/>
      <c r="Q2219" s="246"/>
      <c r="R2219" s="233"/>
      <c r="S2219" s="234" t="e">
        <f>IF(C2219="",NA(),MATCH($B2219&amp;$C2219,'Smelter Reference List'!$J:$J,0))</f>
        <v>#N/A</v>
      </c>
      <c r="T2219" s="235"/>
      <c r="U2219" s="235">
        <f t="shared" ca="1" si="70"/>
        <v>0</v>
      </c>
      <c r="V2219" s="235"/>
      <c r="W2219" s="235"/>
      <c r="Y2219" s="228" t="str">
        <f t="shared" si="71"/>
        <v/>
      </c>
    </row>
    <row r="2220" spans="1:25" s="228" customFormat="1" ht="20.25">
      <c r="A2220" s="257"/>
      <c r="B2220" s="232" t="str">
        <f>IF(LEN(A2220)=0,"",INDEX('Smelter Reference List'!$A:$A,MATCH($A2220,'Smelter Reference List'!$E:$E,0)))</f>
        <v/>
      </c>
      <c r="C2220" s="297" t="str">
        <f>IF(LEN(A2220)=0,"",INDEX('Smelter Reference List'!$C:$C,MATCH($A2220,'Smelter Reference List'!$E:$E,0)))</f>
        <v/>
      </c>
      <c r="D2220" s="161" t="str">
        <f ca="1">IF(ISERROR($S2220),"",OFFSET('Smelter Reference List'!$C$4,$S2220-4,0)&amp;"")</f>
        <v/>
      </c>
      <c r="E2220" s="161" t="str">
        <f ca="1">IF(ISERROR($S2220),"",OFFSET('Smelter Reference List'!$D$4,$S2220-4,0)&amp;"")</f>
        <v/>
      </c>
      <c r="F2220" s="161" t="str">
        <f ca="1">IF(ISERROR($S2220),"",OFFSET('Smelter Reference List'!$E$4,$S2220-4,0))</f>
        <v/>
      </c>
      <c r="G2220" s="161" t="str">
        <f ca="1">IF(C2220=$U$4,"Enter smelter details", IF(ISERROR($S2220),"",OFFSET('Smelter Reference List'!$F$4,$S2220-4,0)))</f>
        <v/>
      </c>
      <c r="H2220" s="247" t="str">
        <f ca="1">IF(ISERROR($S2220),"",OFFSET('Smelter Reference List'!$G$4,$S2220-4,0))</f>
        <v/>
      </c>
      <c r="I2220" s="248" t="str">
        <f ca="1">IF(ISERROR($S2220),"",OFFSET('Smelter Reference List'!$H$4,$S2220-4,0))</f>
        <v/>
      </c>
      <c r="J2220" s="248" t="str">
        <f ca="1">IF(ISERROR($S2220),"",OFFSET('Smelter Reference List'!$I$4,$S2220-4,0))</f>
        <v/>
      </c>
      <c r="K2220" s="245"/>
      <c r="L2220" s="245"/>
      <c r="M2220" s="245"/>
      <c r="N2220" s="245"/>
      <c r="O2220" s="245"/>
      <c r="P2220" s="245"/>
      <c r="Q2220" s="246"/>
      <c r="R2220" s="233"/>
      <c r="S2220" s="234" t="e">
        <f>IF(C2220="",NA(),MATCH($B2220&amp;$C2220,'Smelter Reference List'!$J:$J,0))</f>
        <v>#N/A</v>
      </c>
      <c r="T2220" s="235"/>
      <c r="U2220" s="235">
        <f t="shared" ca="1" si="70"/>
        <v>0</v>
      </c>
      <c r="V2220" s="235"/>
      <c r="W2220" s="235"/>
      <c r="Y2220" s="228" t="str">
        <f t="shared" si="71"/>
        <v/>
      </c>
    </row>
    <row r="2221" spans="1:25" s="228" customFormat="1" ht="20.25">
      <c r="A2221" s="257"/>
      <c r="B2221" s="232" t="str">
        <f>IF(LEN(A2221)=0,"",INDEX('Smelter Reference List'!$A:$A,MATCH($A2221,'Smelter Reference List'!$E:$E,0)))</f>
        <v/>
      </c>
      <c r="C2221" s="297" t="str">
        <f>IF(LEN(A2221)=0,"",INDEX('Smelter Reference List'!$C:$C,MATCH($A2221,'Smelter Reference List'!$E:$E,0)))</f>
        <v/>
      </c>
      <c r="D2221" s="161" t="str">
        <f ca="1">IF(ISERROR($S2221),"",OFFSET('Smelter Reference List'!$C$4,$S2221-4,0)&amp;"")</f>
        <v/>
      </c>
      <c r="E2221" s="161" t="str">
        <f ca="1">IF(ISERROR($S2221),"",OFFSET('Smelter Reference List'!$D$4,$S2221-4,0)&amp;"")</f>
        <v/>
      </c>
      <c r="F2221" s="161" t="str">
        <f ca="1">IF(ISERROR($S2221),"",OFFSET('Smelter Reference List'!$E$4,$S2221-4,0))</f>
        <v/>
      </c>
      <c r="G2221" s="161" t="str">
        <f ca="1">IF(C2221=$U$4,"Enter smelter details", IF(ISERROR($S2221),"",OFFSET('Smelter Reference List'!$F$4,$S2221-4,0)))</f>
        <v/>
      </c>
      <c r="H2221" s="247" t="str">
        <f ca="1">IF(ISERROR($S2221),"",OFFSET('Smelter Reference List'!$G$4,$S2221-4,0))</f>
        <v/>
      </c>
      <c r="I2221" s="248" t="str">
        <f ca="1">IF(ISERROR($S2221),"",OFFSET('Smelter Reference List'!$H$4,$S2221-4,0))</f>
        <v/>
      </c>
      <c r="J2221" s="248" t="str">
        <f ca="1">IF(ISERROR($S2221),"",OFFSET('Smelter Reference List'!$I$4,$S2221-4,0))</f>
        <v/>
      </c>
      <c r="K2221" s="245"/>
      <c r="L2221" s="245"/>
      <c r="M2221" s="245"/>
      <c r="N2221" s="245"/>
      <c r="O2221" s="245"/>
      <c r="P2221" s="245"/>
      <c r="Q2221" s="246"/>
      <c r="R2221" s="233"/>
      <c r="S2221" s="234" t="e">
        <f>IF(C2221="",NA(),MATCH($B2221&amp;$C2221,'Smelter Reference List'!$J:$J,0))</f>
        <v>#N/A</v>
      </c>
      <c r="T2221" s="235"/>
      <c r="U2221" s="235">
        <f t="shared" ca="1" si="70"/>
        <v>0</v>
      </c>
      <c r="V2221" s="235"/>
      <c r="W2221" s="235"/>
      <c r="Y2221" s="228" t="str">
        <f t="shared" si="71"/>
        <v/>
      </c>
    </row>
    <row r="2222" spans="1:25" s="228" customFormat="1" ht="20.25">
      <c r="A2222" s="257"/>
      <c r="B2222" s="232" t="str">
        <f>IF(LEN(A2222)=0,"",INDEX('Smelter Reference List'!$A:$A,MATCH($A2222,'Smelter Reference List'!$E:$E,0)))</f>
        <v/>
      </c>
      <c r="C2222" s="297" t="str">
        <f>IF(LEN(A2222)=0,"",INDEX('Smelter Reference List'!$C:$C,MATCH($A2222,'Smelter Reference List'!$E:$E,0)))</f>
        <v/>
      </c>
      <c r="D2222" s="161" t="str">
        <f ca="1">IF(ISERROR($S2222),"",OFFSET('Smelter Reference List'!$C$4,$S2222-4,0)&amp;"")</f>
        <v/>
      </c>
      <c r="E2222" s="161" t="str">
        <f ca="1">IF(ISERROR($S2222),"",OFFSET('Smelter Reference List'!$D$4,$S2222-4,0)&amp;"")</f>
        <v/>
      </c>
      <c r="F2222" s="161" t="str">
        <f ca="1">IF(ISERROR($S2222),"",OFFSET('Smelter Reference List'!$E$4,$S2222-4,0))</f>
        <v/>
      </c>
      <c r="G2222" s="161" t="str">
        <f ca="1">IF(C2222=$U$4,"Enter smelter details", IF(ISERROR($S2222),"",OFFSET('Smelter Reference List'!$F$4,$S2222-4,0)))</f>
        <v/>
      </c>
      <c r="H2222" s="247" t="str">
        <f ca="1">IF(ISERROR($S2222),"",OFFSET('Smelter Reference List'!$G$4,$S2222-4,0))</f>
        <v/>
      </c>
      <c r="I2222" s="248" t="str">
        <f ca="1">IF(ISERROR($S2222),"",OFFSET('Smelter Reference List'!$H$4,$S2222-4,0))</f>
        <v/>
      </c>
      <c r="J2222" s="248" t="str">
        <f ca="1">IF(ISERROR($S2222),"",OFFSET('Smelter Reference List'!$I$4,$S2222-4,0))</f>
        <v/>
      </c>
      <c r="K2222" s="245"/>
      <c r="L2222" s="245"/>
      <c r="M2222" s="245"/>
      <c r="N2222" s="245"/>
      <c r="O2222" s="245"/>
      <c r="P2222" s="245"/>
      <c r="Q2222" s="246"/>
      <c r="R2222" s="233"/>
      <c r="S2222" s="234" t="e">
        <f>IF(C2222="",NA(),MATCH($B2222&amp;$C2222,'Smelter Reference List'!$J:$J,0))</f>
        <v>#N/A</v>
      </c>
      <c r="T2222" s="235"/>
      <c r="U2222" s="235">
        <f t="shared" ca="1" si="70"/>
        <v>0</v>
      </c>
      <c r="V2222" s="235"/>
      <c r="W2222" s="235"/>
      <c r="Y2222" s="228" t="str">
        <f t="shared" si="71"/>
        <v/>
      </c>
    </row>
    <row r="2223" spans="1:25" s="228" customFormat="1" ht="20.25">
      <c r="A2223" s="257"/>
      <c r="B2223" s="232" t="str">
        <f>IF(LEN(A2223)=0,"",INDEX('Smelter Reference List'!$A:$A,MATCH($A2223,'Smelter Reference List'!$E:$E,0)))</f>
        <v/>
      </c>
      <c r="C2223" s="297" t="str">
        <f>IF(LEN(A2223)=0,"",INDEX('Smelter Reference List'!$C:$C,MATCH($A2223,'Smelter Reference List'!$E:$E,0)))</f>
        <v/>
      </c>
      <c r="D2223" s="161" t="str">
        <f ca="1">IF(ISERROR($S2223),"",OFFSET('Smelter Reference List'!$C$4,$S2223-4,0)&amp;"")</f>
        <v/>
      </c>
      <c r="E2223" s="161" t="str">
        <f ca="1">IF(ISERROR($S2223),"",OFFSET('Smelter Reference List'!$D$4,$S2223-4,0)&amp;"")</f>
        <v/>
      </c>
      <c r="F2223" s="161" t="str">
        <f ca="1">IF(ISERROR($S2223),"",OFFSET('Smelter Reference List'!$E$4,$S2223-4,0))</f>
        <v/>
      </c>
      <c r="G2223" s="161" t="str">
        <f ca="1">IF(C2223=$U$4,"Enter smelter details", IF(ISERROR($S2223),"",OFFSET('Smelter Reference List'!$F$4,$S2223-4,0)))</f>
        <v/>
      </c>
      <c r="H2223" s="247" t="str">
        <f ca="1">IF(ISERROR($S2223),"",OFFSET('Smelter Reference List'!$G$4,$S2223-4,0))</f>
        <v/>
      </c>
      <c r="I2223" s="248" t="str">
        <f ca="1">IF(ISERROR($S2223),"",OFFSET('Smelter Reference List'!$H$4,$S2223-4,0))</f>
        <v/>
      </c>
      <c r="J2223" s="248" t="str">
        <f ca="1">IF(ISERROR($S2223),"",OFFSET('Smelter Reference List'!$I$4,$S2223-4,0))</f>
        <v/>
      </c>
      <c r="K2223" s="245"/>
      <c r="L2223" s="245"/>
      <c r="M2223" s="245"/>
      <c r="N2223" s="245"/>
      <c r="O2223" s="245"/>
      <c r="P2223" s="245"/>
      <c r="Q2223" s="246"/>
      <c r="R2223" s="233"/>
      <c r="S2223" s="234" t="e">
        <f>IF(C2223="",NA(),MATCH($B2223&amp;$C2223,'Smelter Reference List'!$J:$J,0))</f>
        <v>#N/A</v>
      </c>
      <c r="T2223" s="235"/>
      <c r="U2223" s="235">
        <f t="shared" ca="1" si="70"/>
        <v>0</v>
      </c>
      <c r="V2223" s="235"/>
      <c r="W2223" s="235"/>
      <c r="Y2223" s="228" t="str">
        <f t="shared" si="71"/>
        <v/>
      </c>
    </row>
    <row r="2224" spans="1:25" s="228" customFormat="1" ht="20.25">
      <c r="A2224" s="257"/>
      <c r="B2224" s="232" t="str">
        <f>IF(LEN(A2224)=0,"",INDEX('Smelter Reference List'!$A:$A,MATCH($A2224,'Smelter Reference List'!$E:$E,0)))</f>
        <v/>
      </c>
      <c r="C2224" s="297" t="str">
        <f>IF(LEN(A2224)=0,"",INDEX('Smelter Reference List'!$C:$C,MATCH($A2224,'Smelter Reference List'!$E:$E,0)))</f>
        <v/>
      </c>
      <c r="D2224" s="161" t="str">
        <f ca="1">IF(ISERROR($S2224),"",OFFSET('Smelter Reference List'!$C$4,$S2224-4,0)&amp;"")</f>
        <v/>
      </c>
      <c r="E2224" s="161" t="str">
        <f ca="1">IF(ISERROR($S2224),"",OFFSET('Smelter Reference List'!$D$4,$S2224-4,0)&amp;"")</f>
        <v/>
      </c>
      <c r="F2224" s="161" t="str">
        <f ca="1">IF(ISERROR($S2224),"",OFFSET('Smelter Reference List'!$E$4,$S2224-4,0))</f>
        <v/>
      </c>
      <c r="G2224" s="161" t="str">
        <f ca="1">IF(C2224=$U$4,"Enter smelter details", IF(ISERROR($S2224),"",OFFSET('Smelter Reference List'!$F$4,$S2224-4,0)))</f>
        <v/>
      </c>
      <c r="H2224" s="247" t="str">
        <f ca="1">IF(ISERROR($S2224),"",OFFSET('Smelter Reference List'!$G$4,$S2224-4,0))</f>
        <v/>
      </c>
      <c r="I2224" s="248" t="str">
        <f ca="1">IF(ISERROR($S2224),"",OFFSET('Smelter Reference List'!$H$4,$S2224-4,0))</f>
        <v/>
      </c>
      <c r="J2224" s="248" t="str">
        <f ca="1">IF(ISERROR($S2224),"",OFFSET('Smelter Reference List'!$I$4,$S2224-4,0))</f>
        <v/>
      </c>
      <c r="K2224" s="245"/>
      <c r="L2224" s="245"/>
      <c r="M2224" s="245"/>
      <c r="N2224" s="245"/>
      <c r="O2224" s="245"/>
      <c r="P2224" s="245"/>
      <c r="Q2224" s="246"/>
      <c r="R2224" s="233"/>
      <c r="S2224" s="234" t="e">
        <f>IF(C2224="",NA(),MATCH($B2224&amp;$C2224,'Smelter Reference List'!$J:$J,0))</f>
        <v>#N/A</v>
      </c>
      <c r="T2224" s="235"/>
      <c r="U2224" s="235">
        <f t="shared" ca="1" si="70"/>
        <v>0</v>
      </c>
      <c r="V2224" s="235"/>
      <c r="W2224" s="235"/>
      <c r="Y2224" s="228" t="str">
        <f t="shared" si="71"/>
        <v/>
      </c>
    </row>
    <row r="2225" spans="1:25" s="228" customFormat="1" ht="20.25">
      <c r="A2225" s="257"/>
      <c r="B2225" s="232" t="str">
        <f>IF(LEN(A2225)=0,"",INDEX('Smelter Reference List'!$A:$A,MATCH($A2225,'Smelter Reference List'!$E:$E,0)))</f>
        <v/>
      </c>
      <c r="C2225" s="297" t="str">
        <f>IF(LEN(A2225)=0,"",INDEX('Smelter Reference List'!$C:$C,MATCH($A2225,'Smelter Reference List'!$E:$E,0)))</f>
        <v/>
      </c>
      <c r="D2225" s="161" t="str">
        <f ca="1">IF(ISERROR($S2225),"",OFFSET('Smelter Reference List'!$C$4,$S2225-4,0)&amp;"")</f>
        <v/>
      </c>
      <c r="E2225" s="161" t="str">
        <f ca="1">IF(ISERROR($S2225),"",OFFSET('Smelter Reference List'!$D$4,$S2225-4,0)&amp;"")</f>
        <v/>
      </c>
      <c r="F2225" s="161" t="str">
        <f ca="1">IF(ISERROR($S2225),"",OFFSET('Smelter Reference List'!$E$4,$S2225-4,0))</f>
        <v/>
      </c>
      <c r="G2225" s="161" t="str">
        <f ca="1">IF(C2225=$U$4,"Enter smelter details", IF(ISERROR($S2225),"",OFFSET('Smelter Reference List'!$F$4,$S2225-4,0)))</f>
        <v/>
      </c>
      <c r="H2225" s="247" t="str">
        <f ca="1">IF(ISERROR($S2225),"",OFFSET('Smelter Reference List'!$G$4,$S2225-4,0))</f>
        <v/>
      </c>
      <c r="I2225" s="248" t="str">
        <f ca="1">IF(ISERROR($S2225),"",OFFSET('Smelter Reference List'!$H$4,$S2225-4,0))</f>
        <v/>
      </c>
      <c r="J2225" s="248" t="str">
        <f ca="1">IF(ISERROR($S2225),"",OFFSET('Smelter Reference List'!$I$4,$S2225-4,0))</f>
        <v/>
      </c>
      <c r="K2225" s="245"/>
      <c r="L2225" s="245"/>
      <c r="M2225" s="245"/>
      <c r="N2225" s="245"/>
      <c r="O2225" s="245"/>
      <c r="P2225" s="245"/>
      <c r="Q2225" s="246"/>
      <c r="R2225" s="233"/>
      <c r="S2225" s="234" t="e">
        <f>IF(C2225="",NA(),MATCH($B2225&amp;$C2225,'Smelter Reference List'!$J:$J,0))</f>
        <v>#N/A</v>
      </c>
      <c r="T2225" s="235"/>
      <c r="U2225" s="235">
        <f t="shared" ca="1" si="70"/>
        <v>0</v>
      </c>
      <c r="V2225" s="235"/>
      <c r="W2225" s="235"/>
      <c r="Y2225" s="228" t="str">
        <f t="shared" si="71"/>
        <v/>
      </c>
    </row>
    <row r="2226" spans="1:25" s="228" customFormat="1" ht="20.25">
      <c r="A2226" s="257"/>
      <c r="B2226" s="232" t="str">
        <f>IF(LEN(A2226)=0,"",INDEX('Smelter Reference List'!$A:$A,MATCH($A2226,'Smelter Reference List'!$E:$E,0)))</f>
        <v/>
      </c>
      <c r="C2226" s="297" t="str">
        <f>IF(LEN(A2226)=0,"",INDEX('Smelter Reference List'!$C:$C,MATCH($A2226,'Smelter Reference List'!$E:$E,0)))</f>
        <v/>
      </c>
      <c r="D2226" s="161" t="str">
        <f ca="1">IF(ISERROR($S2226),"",OFFSET('Smelter Reference List'!$C$4,$S2226-4,0)&amp;"")</f>
        <v/>
      </c>
      <c r="E2226" s="161" t="str">
        <f ca="1">IF(ISERROR($S2226),"",OFFSET('Smelter Reference List'!$D$4,$S2226-4,0)&amp;"")</f>
        <v/>
      </c>
      <c r="F2226" s="161" t="str">
        <f ca="1">IF(ISERROR($S2226),"",OFFSET('Smelter Reference List'!$E$4,$S2226-4,0))</f>
        <v/>
      </c>
      <c r="G2226" s="161" t="str">
        <f ca="1">IF(C2226=$U$4,"Enter smelter details", IF(ISERROR($S2226),"",OFFSET('Smelter Reference List'!$F$4,$S2226-4,0)))</f>
        <v/>
      </c>
      <c r="H2226" s="247" t="str">
        <f ca="1">IF(ISERROR($S2226),"",OFFSET('Smelter Reference List'!$G$4,$S2226-4,0))</f>
        <v/>
      </c>
      <c r="I2226" s="248" t="str">
        <f ca="1">IF(ISERROR($S2226),"",OFFSET('Smelter Reference List'!$H$4,$S2226-4,0))</f>
        <v/>
      </c>
      <c r="J2226" s="248" t="str">
        <f ca="1">IF(ISERROR($S2226),"",OFFSET('Smelter Reference List'!$I$4,$S2226-4,0))</f>
        <v/>
      </c>
      <c r="K2226" s="245"/>
      <c r="L2226" s="245"/>
      <c r="M2226" s="245"/>
      <c r="N2226" s="245"/>
      <c r="O2226" s="245"/>
      <c r="P2226" s="245"/>
      <c r="Q2226" s="246"/>
      <c r="R2226" s="233"/>
      <c r="S2226" s="234" t="e">
        <f>IF(C2226="",NA(),MATCH($B2226&amp;$C2226,'Smelter Reference List'!$J:$J,0))</f>
        <v>#N/A</v>
      </c>
      <c r="T2226" s="235"/>
      <c r="U2226" s="235">
        <f t="shared" ca="1" si="70"/>
        <v>0</v>
      </c>
      <c r="V2226" s="235"/>
      <c r="W2226" s="235"/>
      <c r="Y2226" s="228" t="str">
        <f t="shared" si="71"/>
        <v/>
      </c>
    </row>
    <row r="2227" spans="1:25" s="228" customFormat="1" ht="20.25">
      <c r="A2227" s="257"/>
      <c r="B2227" s="232" t="str">
        <f>IF(LEN(A2227)=0,"",INDEX('Smelter Reference List'!$A:$A,MATCH($A2227,'Smelter Reference List'!$E:$E,0)))</f>
        <v/>
      </c>
      <c r="C2227" s="297" t="str">
        <f>IF(LEN(A2227)=0,"",INDEX('Smelter Reference List'!$C:$C,MATCH($A2227,'Smelter Reference List'!$E:$E,0)))</f>
        <v/>
      </c>
      <c r="D2227" s="161" t="str">
        <f ca="1">IF(ISERROR($S2227),"",OFFSET('Smelter Reference List'!$C$4,$S2227-4,0)&amp;"")</f>
        <v/>
      </c>
      <c r="E2227" s="161" t="str">
        <f ca="1">IF(ISERROR($S2227),"",OFFSET('Smelter Reference List'!$D$4,$S2227-4,0)&amp;"")</f>
        <v/>
      </c>
      <c r="F2227" s="161" t="str">
        <f ca="1">IF(ISERROR($S2227),"",OFFSET('Smelter Reference List'!$E$4,$S2227-4,0))</f>
        <v/>
      </c>
      <c r="G2227" s="161" t="str">
        <f ca="1">IF(C2227=$U$4,"Enter smelter details", IF(ISERROR($S2227),"",OFFSET('Smelter Reference List'!$F$4,$S2227-4,0)))</f>
        <v/>
      </c>
      <c r="H2227" s="247" t="str">
        <f ca="1">IF(ISERROR($S2227),"",OFFSET('Smelter Reference List'!$G$4,$S2227-4,0))</f>
        <v/>
      </c>
      <c r="I2227" s="248" t="str">
        <f ca="1">IF(ISERROR($S2227),"",OFFSET('Smelter Reference List'!$H$4,$S2227-4,0))</f>
        <v/>
      </c>
      <c r="J2227" s="248" t="str">
        <f ca="1">IF(ISERROR($S2227),"",OFFSET('Smelter Reference List'!$I$4,$S2227-4,0))</f>
        <v/>
      </c>
      <c r="K2227" s="245"/>
      <c r="L2227" s="245"/>
      <c r="M2227" s="245"/>
      <c r="N2227" s="245"/>
      <c r="O2227" s="245"/>
      <c r="P2227" s="245"/>
      <c r="Q2227" s="246"/>
      <c r="R2227" s="233"/>
      <c r="S2227" s="234" t="e">
        <f>IF(C2227="",NA(),MATCH($B2227&amp;$C2227,'Smelter Reference List'!$J:$J,0))</f>
        <v>#N/A</v>
      </c>
      <c r="T2227" s="235"/>
      <c r="U2227" s="235">
        <f t="shared" ca="1" si="70"/>
        <v>0</v>
      </c>
      <c r="V2227" s="235"/>
      <c r="W2227" s="235"/>
      <c r="Y2227" s="228" t="str">
        <f t="shared" si="71"/>
        <v/>
      </c>
    </row>
    <row r="2228" spans="1:25" s="228" customFormat="1" ht="20.25">
      <c r="A2228" s="257"/>
      <c r="B2228" s="232" t="str">
        <f>IF(LEN(A2228)=0,"",INDEX('Smelter Reference List'!$A:$A,MATCH($A2228,'Smelter Reference List'!$E:$E,0)))</f>
        <v/>
      </c>
      <c r="C2228" s="297" t="str">
        <f>IF(LEN(A2228)=0,"",INDEX('Smelter Reference List'!$C:$C,MATCH($A2228,'Smelter Reference List'!$E:$E,0)))</f>
        <v/>
      </c>
      <c r="D2228" s="161" t="str">
        <f ca="1">IF(ISERROR($S2228),"",OFFSET('Smelter Reference List'!$C$4,$S2228-4,0)&amp;"")</f>
        <v/>
      </c>
      <c r="E2228" s="161" t="str">
        <f ca="1">IF(ISERROR($S2228),"",OFFSET('Smelter Reference List'!$D$4,$S2228-4,0)&amp;"")</f>
        <v/>
      </c>
      <c r="F2228" s="161" t="str">
        <f ca="1">IF(ISERROR($S2228),"",OFFSET('Smelter Reference List'!$E$4,$S2228-4,0))</f>
        <v/>
      </c>
      <c r="G2228" s="161" t="str">
        <f ca="1">IF(C2228=$U$4,"Enter smelter details", IF(ISERROR($S2228),"",OFFSET('Smelter Reference List'!$F$4,$S2228-4,0)))</f>
        <v/>
      </c>
      <c r="H2228" s="247" t="str">
        <f ca="1">IF(ISERROR($S2228),"",OFFSET('Smelter Reference List'!$G$4,$S2228-4,0))</f>
        <v/>
      </c>
      <c r="I2228" s="248" t="str">
        <f ca="1">IF(ISERROR($S2228),"",OFFSET('Smelter Reference List'!$H$4,$S2228-4,0))</f>
        <v/>
      </c>
      <c r="J2228" s="248" t="str">
        <f ca="1">IF(ISERROR($S2228),"",OFFSET('Smelter Reference List'!$I$4,$S2228-4,0))</f>
        <v/>
      </c>
      <c r="K2228" s="245"/>
      <c r="L2228" s="245"/>
      <c r="M2228" s="245"/>
      <c r="N2228" s="245"/>
      <c r="O2228" s="245"/>
      <c r="P2228" s="245"/>
      <c r="Q2228" s="246"/>
      <c r="R2228" s="233"/>
      <c r="S2228" s="234" t="e">
        <f>IF(C2228="",NA(),MATCH($B2228&amp;$C2228,'Smelter Reference List'!$J:$J,0))</f>
        <v>#N/A</v>
      </c>
      <c r="T2228" s="235"/>
      <c r="U2228" s="235">
        <f t="shared" ca="1" si="70"/>
        <v>0</v>
      </c>
      <c r="V2228" s="235"/>
      <c r="W2228" s="235"/>
      <c r="Y2228" s="228" t="str">
        <f t="shared" si="71"/>
        <v/>
      </c>
    </row>
    <row r="2229" spans="1:25" s="228" customFormat="1" ht="20.25">
      <c r="A2229" s="257"/>
      <c r="B2229" s="232" t="str">
        <f>IF(LEN(A2229)=0,"",INDEX('Smelter Reference List'!$A:$A,MATCH($A2229,'Smelter Reference List'!$E:$E,0)))</f>
        <v/>
      </c>
      <c r="C2229" s="297" t="str">
        <f>IF(LEN(A2229)=0,"",INDEX('Smelter Reference List'!$C:$C,MATCH($A2229,'Smelter Reference List'!$E:$E,0)))</f>
        <v/>
      </c>
      <c r="D2229" s="161" t="str">
        <f ca="1">IF(ISERROR($S2229),"",OFFSET('Smelter Reference List'!$C$4,$S2229-4,0)&amp;"")</f>
        <v/>
      </c>
      <c r="E2229" s="161" t="str">
        <f ca="1">IF(ISERROR($S2229),"",OFFSET('Smelter Reference List'!$D$4,$S2229-4,0)&amp;"")</f>
        <v/>
      </c>
      <c r="F2229" s="161" t="str">
        <f ca="1">IF(ISERROR($S2229),"",OFFSET('Smelter Reference List'!$E$4,$S2229-4,0))</f>
        <v/>
      </c>
      <c r="G2229" s="161" t="str">
        <f ca="1">IF(C2229=$U$4,"Enter smelter details", IF(ISERROR($S2229),"",OFFSET('Smelter Reference List'!$F$4,$S2229-4,0)))</f>
        <v/>
      </c>
      <c r="H2229" s="247" t="str">
        <f ca="1">IF(ISERROR($S2229),"",OFFSET('Smelter Reference List'!$G$4,$S2229-4,0))</f>
        <v/>
      </c>
      <c r="I2229" s="248" t="str">
        <f ca="1">IF(ISERROR($S2229),"",OFFSET('Smelter Reference List'!$H$4,$S2229-4,0))</f>
        <v/>
      </c>
      <c r="J2229" s="248" t="str">
        <f ca="1">IF(ISERROR($S2229),"",OFFSET('Smelter Reference List'!$I$4,$S2229-4,0))</f>
        <v/>
      </c>
      <c r="K2229" s="245"/>
      <c r="L2229" s="245"/>
      <c r="M2229" s="245"/>
      <c r="N2229" s="245"/>
      <c r="O2229" s="245"/>
      <c r="P2229" s="245"/>
      <c r="Q2229" s="246"/>
      <c r="R2229" s="233"/>
      <c r="S2229" s="234" t="e">
        <f>IF(C2229="",NA(),MATCH($B2229&amp;$C2229,'Smelter Reference List'!$J:$J,0))</f>
        <v>#N/A</v>
      </c>
      <c r="T2229" s="235"/>
      <c r="U2229" s="235">
        <f t="shared" ca="1" si="70"/>
        <v>0</v>
      </c>
      <c r="V2229" s="235"/>
      <c r="W2229" s="235"/>
      <c r="Y2229" s="228" t="str">
        <f t="shared" si="71"/>
        <v/>
      </c>
    </row>
    <row r="2230" spans="1:25" s="228" customFormat="1" ht="20.25">
      <c r="A2230" s="257"/>
      <c r="B2230" s="232" t="str">
        <f>IF(LEN(A2230)=0,"",INDEX('Smelter Reference List'!$A:$A,MATCH($A2230,'Smelter Reference List'!$E:$E,0)))</f>
        <v/>
      </c>
      <c r="C2230" s="297" t="str">
        <f>IF(LEN(A2230)=0,"",INDEX('Smelter Reference List'!$C:$C,MATCH($A2230,'Smelter Reference List'!$E:$E,0)))</f>
        <v/>
      </c>
      <c r="D2230" s="161" t="str">
        <f ca="1">IF(ISERROR($S2230),"",OFFSET('Smelter Reference List'!$C$4,$S2230-4,0)&amp;"")</f>
        <v/>
      </c>
      <c r="E2230" s="161" t="str">
        <f ca="1">IF(ISERROR($S2230),"",OFFSET('Smelter Reference List'!$D$4,$S2230-4,0)&amp;"")</f>
        <v/>
      </c>
      <c r="F2230" s="161" t="str">
        <f ca="1">IF(ISERROR($S2230),"",OFFSET('Smelter Reference List'!$E$4,$S2230-4,0))</f>
        <v/>
      </c>
      <c r="G2230" s="161" t="str">
        <f ca="1">IF(C2230=$U$4,"Enter smelter details", IF(ISERROR($S2230),"",OFFSET('Smelter Reference List'!$F$4,$S2230-4,0)))</f>
        <v/>
      </c>
      <c r="H2230" s="247" t="str">
        <f ca="1">IF(ISERROR($S2230),"",OFFSET('Smelter Reference List'!$G$4,$S2230-4,0))</f>
        <v/>
      </c>
      <c r="I2230" s="248" t="str">
        <f ca="1">IF(ISERROR($S2230),"",OFFSET('Smelter Reference List'!$H$4,$S2230-4,0))</f>
        <v/>
      </c>
      <c r="J2230" s="248" t="str">
        <f ca="1">IF(ISERROR($S2230),"",OFFSET('Smelter Reference List'!$I$4,$S2230-4,0))</f>
        <v/>
      </c>
      <c r="K2230" s="245"/>
      <c r="L2230" s="245"/>
      <c r="M2230" s="245"/>
      <c r="N2230" s="245"/>
      <c r="O2230" s="245"/>
      <c r="P2230" s="245"/>
      <c r="Q2230" s="246"/>
      <c r="R2230" s="233"/>
      <c r="S2230" s="234" t="e">
        <f>IF(C2230="",NA(),MATCH($B2230&amp;$C2230,'Smelter Reference List'!$J:$J,0))</f>
        <v>#N/A</v>
      </c>
      <c r="T2230" s="235"/>
      <c r="U2230" s="235">
        <f t="shared" ca="1" si="70"/>
        <v>0</v>
      </c>
      <c r="V2230" s="235"/>
      <c r="W2230" s="235"/>
      <c r="Y2230" s="228" t="str">
        <f t="shared" si="71"/>
        <v/>
      </c>
    </row>
    <row r="2231" spans="1:25" s="228" customFormat="1" ht="20.25">
      <c r="A2231" s="257"/>
      <c r="B2231" s="232" t="str">
        <f>IF(LEN(A2231)=0,"",INDEX('Smelter Reference List'!$A:$A,MATCH($A2231,'Smelter Reference List'!$E:$E,0)))</f>
        <v/>
      </c>
      <c r="C2231" s="297" t="str">
        <f>IF(LEN(A2231)=0,"",INDEX('Smelter Reference List'!$C:$C,MATCH($A2231,'Smelter Reference List'!$E:$E,0)))</f>
        <v/>
      </c>
      <c r="D2231" s="161" t="str">
        <f ca="1">IF(ISERROR($S2231),"",OFFSET('Smelter Reference List'!$C$4,$S2231-4,0)&amp;"")</f>
        <v/>
      </c>
      <c r="E2231" s="161" t="str">
        <f ca="1">IF(ISERROR($S2231),"",OFFSET('Smelter Reference List'!$D$4,$S2231-4,0)&amp;"")</f>
        <v/>
      </c>
      <c r="F2231" s="161" t="str">
        <f ca="1">IF(ISERROR($S2231),"",OFFSET('Smelter Reference List'!$E$4,$S2231-4,0))</f>
        <v/>
      </c>
      <c r="G2231" s="161" t="str">
        <f ca="1">IF(C2231=$U$4,"Enter smelter details", IF(ISERROR($S2231),"",OFFSET('Smelter Reference List'!$F$4,$S2231-4,0)))</f>
        <v/>
      </c>
      <c r="H2231" s="247" t="str">
        <f ca="1">IF(ISERROR($S2231),"",OFFSET('Smelter Reference List'!$G$4,$S2231-4,0))</f>
        <v/>
      </c>
      <c r="I2231" s="248" t="str">
        <f ca="1">IF(ISERROR($S2231),"",OFFSET('Smelter Reference List'!$H$4,$S2231-4,0))</f>
        <v/>
      </c>
      <c r="J2231" s="248" t="str">
        <f ca="1">IF(ISERROR($S2231),"",OFFSET('Smelter Reference List'!$I$4,$S2231-4,0))</f>
        <v/>
      </c>
      <c r="K2231" s="245"/>
      <c r="L2231" s="245"/>
      <c r="M2231" s="245"/>
      <c r="N2231" s="245"/>
      <c r="O2231" s="245"/>
      <c r="P2231" s="245"/>
      <c r="Q2231" s="246"/>
      <c r="R2231" s="233"/>
      <c r="S2231" s="234" t="e">
        <f>IF(C2231="",NA(),MATCH($B2231&amp;$C2231,'Smelter Reference List'!$J:$J,0))</f>
        <v>#N/A</v>
      </c>
      <c r="T2231" s="235"/>
      <c r="U2231" s="235">
        <f t="shared" ca="1" si="70"/>
        <v>0</v>
      </c>
      <c r="V2231" s="235"/>
      <c r="W2231" s="235"/>
      <c r="Y2231" s="228" t="str">
        <f t="shared" si="71"/>
        <v/>
      </c>
    </row>
    <row r="2232" spans="1:25" s="228" customFormat="1" ht="20.25">
      <c r="A2232" s="257"/>
      <c r="B2232" s="232" t="str">
        <f>IF(LEN(A2232)=0,"",INDEX('Smelter Reference List'!$A:$A,MATCH($A2232,'Smelter Reference List'!$E:$E,0)))</f>
        <v/>
      </c>
      <c r="C2232" s="297" t="str">
        <f>IF(LEN(A2232)=0,"",INDEX('Smelter Reference List'!$C:$C,MATCH($A2232,'Smelter Reference List'!$E:$E,0)))</f>
        <v/>
      </c>
      <c r="D2232" s="161" t="str">
        <f ca="1">IF(ISERROR($S2232),"",OFFSET('Smelter Reference List'!$C$4,$S2232-4,0)&amp;"")</f>
        <v/>
      </c>
      <c r="E2232" s="161" t="str">
        <f ca="1">IF(ISERROR($S2232),"",OFFSET('Smelter Reference List'!$D$4,$S2232-4,0)&amp;"")</f>
        <v/>
      </c>
      <c r="F2232" s="161" t="str">
        <f ca="1">IF(ISERROR($S2232),"",OFFSET('Smelter Reference List'!$E$4,$S2232-4,0))</f>
        <v/>
      </c>
      <c r="G2232" s="161" t="str">
        <f ca="1">IF(C2232=$U$4,"Enter smelter details", IF(ISERROR($S2232),"",OFFSET('Smelter Reference List'!$F$4,$S2232-4,0)))</f>
        <v/>
      </c>
      <c r="H2232" s="247" t="str">
        <f ca="1">IF(ISERROR($S2232),"",OFFSET('Smelter Reference List'!$G$4,$S2232-4,0))</f>
        <v/>
      </c>
      <c r="I2232" s="248" t="str">
        <f ca="1">IF(ISERROR($S2232),"",OFFSET('Smelter Reference List'!$H$4,$S2232-4,0))</f>
        <v/>
      </c>
      <c r="J2232" s="248" t="str">
        <f ca="1">IF(ISERROR($S2232),"",OFFSET('Smelter Reference List'!$I$4,$S2232-4,0))</f>
        <v/>
      </c>
      <c r="K2232" s="245"/>
      <c r="L2232" s="245"/>
      <c r="M2232" s="245"/>
      <c r="N2232" s="245"/>
      <c r="O2232" s="245"/>
      <c r="P2232" s="245"/>
      <c r="Q2232" s="246"/>
      <c r="R2232" s="233"/>
      <c r="S2232" s="234" t="e">
        <f>IF(C2232="",NA(),MATCH($B2232&amp;$C2232,'Smelter Reference List'!$J:$J,0))</f>
        <v>#N/A</v>
      </c>
      <c r="T2232" s="235"/>
      <c r="U2232" s="235">
        <f t="shared" ca="1" si="70"/>
        <v>0</v>
      </c>
      <c r="V2232" s="235"/>
      <c r="W2232" s="235"/>
      <c r="Y2232" s="228" t="str">
        <f t="shared" si="71"/>
        <v/>
      </c>
    </row>
    <row r="2233" spans="1:25" s="228" customFormat="1" ht="20.25">
      <c r="A2233" s="257"/>
      <c r="B2233" s="232" t="str">
        <f>IF(LEN(A2233)=0,"",INDEX('Smelter Reference List'!$A:$A,MATCH($A2233,'Smelter Reference List'!$E:$E,0)))</f>
        <v/>
      </c>
      <c r="C2233" s="297" t="str">
        <f>IF(LEN(A2233)=0,"",INDEX('Smelter Reference List'!$C:$C,MATCH($A2233,'Smelter Reference List'!$E:$E,0)))</f>
        <v/>
      </c>
      <c r="D2233" s="161" t="str">
        <f ca="1">IF(ISERROR($S2233),"",OFFSET('Smelter Reference List'!$C$4,$S2233-4,0)&amp;"")</f>
        <v/>
      </c>
      <c r="E2233" s="161" t="str">
        <f ca="1">IF(ISERROR($S2233),"",OFFSET('Smelter Reference List'!$D$4,$S2233-4,0)&amp;"")</f>
        <v/>
      </c>
      <c r="F2233" s="161" t="str">
        <f ca="1">IF(ISERROR($S2233),"",OFFSET('Smelter Reference List'!$E$4,$S2233-4,0))</f>
        <v/>
      </c>
      <c r="G2233" s="161" t="str">
        <f ca="1">IF(C2233=$U$4,"Enter smelter details", IF(ISERROR($S2233),"",OFFSET('Smelter Reference List'!$F$4,$S2233-4,0)))</f>
        <v/>
      </c>
      <c r="H2233" s="247" t="str">
        <f ca="1">IF(ISERROR($S2233),"",OFFSET('Smelter Reference List'!$G$4,$S2233-4,0))</f>
        <v/>
      </c>
      <c r="I2233" s="248" t="str">
        <f ca="1">IF(ISERROR($S2233),"",OFFSET('Smelter Reference List'!$H$4,$S2233-4,0))</f>
        <v/>
      </c>
      <c r="J2233" s="248" t="str">
        <f ca="1">IF(ISERROR($S2233),"",OFFSET('Smelter Reference List'!$I$4,$S2233-4,0))</f>
        <v/>
      </c>
      <c r="K2233" s="245"/>
      <c r="L2233" s="245"/>
      <c r="M2233" s="245"/>
      <c r="N2233" s="245"/>
      <c r="O2233" s="245"/>
      <c r="P2233" s="245"/>
      <c r="Q2233" s="246"/>
      <c r="R2233" s="233"/>
      <c r="S2233" s="234" t="e">
        <f>IF(C2233="",NA(),MATCH($B2233&amp;$C2233,'Smelter Reference List'!$J:$J,0))</f>
        <v>#N/A</v>
      </c>
      <c r="T2233" s="235"/>
      <c r="U2233" s="235">
        <f t="shared" ca="1" si="70"/>
        <v>0</v>
      </c>
      <c r="V2233" s="235"/>
      <c r="W2233" s="235"/>
      <c r="Y2233" s="228" t="str">
        <f t="shared" si="71"/>
        <v/>
      </c>
    </row>
    <row r="2234" spans="1:25" s="228" customFormat="1" ht="20.25">
      <c r="A2234" s="257"/>
      <c r="B2234" s="232" t="str">
        <f>IF(LEN(A2234)=0,"",INDEX('Smelter Reference List'!$A:$A,MATCH($A2234,'Smelter Reference List'!$E:$E,0)))</f>
        <v/>
      </c>
      <c r="C2234" s="297" t="str">
        <f>IF(LEN(A2234)=0,"",INDEX('Smelter Reference List'!$C:$C,MATCH($A2234,'Smelter Reference List'!$E:$E,0)))</f>
        <v/>
      </c>
      <c r="D2234" s="161" t="str">
        <f ca="1">IF(ISERROR($S2234),"",OFFSET('Smelter Reference List'!$C$4,$S2234-4,0)&amp;"")</f>
        <v/>
      </c>
      <c r="E2234" s="161" t="str">
        <f ca="1">IF(ISERROR($S2234),"",OFFSET('Smelter Reference List'!$D$4,$S2234-4,0)&amp;"")</f>
        <v/>
      </c>
      <c r="F2234" s="161" t="str">
        <f ca="1">IF(ISERROR($S2234),"",OFFSET('Smelter Reference List'!$E$4,$S2234-4,0))</f>
        <v/>
      </c>
      <c r="G2234" s="161" t="str">
        <f ca="1">IF(C2234=$U$4,"Enter smelter details", IF(ISERROR($S2234),"",OFFSET('Smelter Reference List'!$F$4,$S2234-4,0)))</f>
        <v/>
      </c>
      <c r="H2234" s="247" t="str">
        <f ca="1">IF(ISERROR($S2234),"",OFFSET('Smelter Reference List'!$G$4,$S2234-4,0))</f>
        <v/>
      </c>
      <c r="I2234" s="248" t="str">
        <f ca="1">IF(ISERROR($S2234),"",OFFSET('Smelter Reference List'!$H$4,$S2234-4,0))</f>
        <v/>
      </c>
      <c r="J2234" s="248" t="str">
        <f ca="1">IF(ISERROR($S2234),"",OFFSET('Smelter Reference List'!$I$4,$S2234-4,0))</f>
        <v/>
      </c>
      <c r="K2234" s="245"/>
      <c r="L2234" s="245"/>
      <c r="M2234" s="245"/>
      <c r="N2234" s="245"/>
      <c r="O2234" s="245"/>
      <c r="P2234" s="245"/>
      <c r="Q2234" s="246"/>
      <c r="R2234" s="233"/>
      <c r="S2234" s="234" t="e">
        <f>IF(C2234="",NA(),MATCH($B2234&amp;$C2234,'Smelter Reference List'!$J:$J,0))</f>
        <v>#N/A</v>
      </c>
      <c r="T2234" s="235"/>
      <c r="U2234" s="235">
        <f t="shared" ca="1" si="70"/>
        <v>0</v>
      </c>
      <c r="V2234" s="235"/>
      <c r="W2234" s="235"/>
      <c r="Y2234" s="228" t="str">
        <f t="shared" si="71"/>
        <v/>
      </c>
    </row>
    <row r="2235" spans="1:25" s="228" customFormat="1" ht="20.25">
      <c r="A2235" s="257"/>
      <c r="B2235" s="232" t="str">
        <f>IF(LEN(A2235)=0,"",INDEX('Smelter Reference List'!$A:$A,MATCH($A2235,'Smelter Reference List'!$E:$E,0)))</f>
        <v/>
      </c>
      <c r="C2235" s="297" t="str">
        <f>IF(LEN(A2235)=0,"",INDEX('Smelter Reference List'!$C:$C,MATCH($A2235,'Smelter Reference List'!$E:$E,0)))</f>
        <v/>
      </c>
      <c r="D2235" s="161" t="str">
        <f ca="1">IF(ISERROR($S2235),"",OFFSET('Smelter Reference List'!$C$4,$S2235-4,0)&amp;"")</f>
        <v/>
      </c>
      <c r="E2235" s="161" t="str">
        <f ca="1">IF(ISERROR($S2235),"",OFFSET('Smelter Reference List'!$D$4,$S2235-4,0)&amp;"")</f>
        <v/>
      </c>
      <c r="F2235" s="161" t="str">
        <f ca="1">IF(ISERROR($S2235),"",OFFSET('Smelter Reference List'!$E$4,$S2235-4,0))</f>
        <v/>
      </c>
      <c r="G2235" s="161" t="str">
        <f ca="1">IF(C2235=$U$4,"Enter smelter details", IF(ISERROR($S2235),"",OFFSET('Smelter Reference List'!$F$4,$S2235-4,0)))</f>
        <v/>
      </c>
      <c r="H2235" s="247" t="str">
        <f ca="1">IF(ISERROR($S2235),"",OFFSET('Smelter Reference List'!$G$4,$S2235-4,0))</f>
        <v/>
      </c>
      <c r="I2235" s="248" t="str">
        <f ca="1">IF(ISERROR($S2235),"",OFFSET('Smelter Reference List'!$H$4,$S2235-4,0))</f>
        <v/>
      </c>
      <c r="J2235" s="248" t="str">
        <f ca="1">IF(ISERROR($S2235),"",OFFSET('Smelter Reference List'!$I$4,$S2235-4,0))</f>
        <v/>
      </c>
      <c r="K2235" s="245"/>
      <c r="L2235" s="245"/>
      <c r="M2235" s="245"/>
      <c r="N2235" s="245"/>
      <c r="O2235" s="245"/>
      <c r="P2235" s="245"/>
      <c r="Q2235" s="246"/>
      <c r="R2235" s="233"/>
      <c r="S2235" s="234" t="e">
        <f>IF(C2235="",NA(),MATCH($B2235&amp;$C2235,'Smelter Reference List'!$J:$J,0))</f>
        <v>#N/A</v>
      </c>
      <c r="T2235" s="235"/>
      <c r="U2235" s="235">
        <f t="shared" ca="1" si="70"/>
        <v>0</v>
      </c>
      <c r="V2235" s="235"/>
      <c r="W2235" s="235"/>
      <c r="Y2235" s="228" t="str">
        <f t="shared" si="71"/>
        <v/>
      </c>
    </row>
    <row r="2236" spans="1:25" s="228" customFormat="1" ht="20.25">
      <c r="A2236" s="257"/>
      <c r="B2236" s="232" t="str">
        <f>IF(LEN(A2236)=0,"",INDEX('Smelter Reference List'!$A:$A,MATCH($A2236,'Smelter Reference List'!$E:$E,0)))</f>
        <v/>
      </c>
      <c r="C2236" s="297" t="str">
        <f>IF(LEN(A2236)=0,"",INDEX('Smelter Reference List'!$C:$C,MATCH($A2236,'Smelter Reference List'!$E:$E,0)))</f>
        <v/>
      </c>
      <c r="D2236" s="161" t="str">
        <f ca="1">IF(ISERROR($S2236),"",OFFSET('Smelter Reference List'!$C$4,$S2236-4,0)&amp;"")</f>
        <v/>
      </c>
      <c r="E2236" s="161" t="str">
        <f ca="1">IF(ISERROR($S2236),"",OFFSET('Smelter Reference List'!$D$4,$S2236-4,0)&amp;"")</f>
        <v/>
      </c>
      <c r="F2236" s="161" t="str">
        <f ca="1">IF(ISERROR($S2236),"",OFFSET('Smelter Reference List'!$E$4,$S2236-4,0))</f>
        <v/>
      </c>
      <c r="G2236" s="161" t="str">
        <f ca="1">IF(C2236=$U$4,"Enter smelter details", IF(ISERROR($S2236),"",OFFSET('Smelter Reference List'!$F$4,$S2236-4,0)))</f>
        <v/>
      </c>
      <c r="H2236" s="247" t="str">
        <f ca="1">IF(ISERROR($S2236),"",OFFSET('Smelter Reference List'!$G$4,$S2236-4,0))</f>
        <v/>
      </c>
      <c r="I2236" s="248" t="str">
        <f ca="1">IF(ISERROR($S2236),"",OFFSET('Smelter Reference List'!$H$4,$S2236-4,0))</f>
        <v/>
      </c>
      <c r="J2236" s="248" t="str">
        <f ca="1">IF(ISERROR($S2236),"",OFFSET('Smelter Reference List'!$I$4,$S2236-4,0))</f>
        <v/>
      </c>
      <c r="K2236" s="245"/>
      <c r="L2236" s="245"/>
      <c r="M2236" s="245"/>
      <c r="N2236" s="245"/>
      <c r="O2236" s="245"/>
      <c r="P2236" s="245"/>
      <c r="Q2236" s="246"/>
      <c r="R2236" s="233"/>
      <c r="S2236" s="234" t="e">
        <f>IF(C2236="",NA(),MATCH($B2236&amp;$C2236,'Smelter Reference List'!$J:$J,0))</f>
        <v>#N/A</v>
      </c>
      <c r="T2236" s="235"/>
      <c r="U2236" s="235">
        <f t="shared" ca="1" si="70"/>
        <v>0</v>
      </c>
      <c r="V2236" s="235"/>
      <c r="W2236" s="235"/>
      <c r="Y2236" s="228" t="str">
        <f t="shared" si="71"/>
        <v/>
      </c>
    </row>
    <row r="2237" spans="1:25" s="228" customFormat="1" ht="20.25">
      <c r="A2237" s="257"/>
      <c r="B2237" s="232" t="str">
        <f>IF(LEN(A2237)=0,"",INDEX('Smelter Reference List'!$A:$A,MATCH($A2237,'Smelter Reference List'!$E:$E,0)))</f>
        <v/>
      </c>
      <c r="C2237" s="297" t="str">
        <f>IF(LEN(A2237)=0,"",INDEX('Smelter Reference List'!$C:$C,MATCH($A2237,'Smelter Reference List'!$E:$E,0)))</f>
        <v/>
      </c>
      <c r="D2237" s="161" t="str">
        <f ca="1">IF(ISERROR($S2237),"",OFFSET('Smelter Reference List'!$C$4,$S2237-4,0)&amp;"")</f>
        <v/>
      </c>
      <c r="E2237" s="161" t="str">
        <f ca="1">IF(ISERROR($S2237),"",OFFSET('Smelter Reference List'!$D$4,$S2237-4,0)&amp;"")</f>
        <v/>
      </c>
      <c r="F2237" s="161" t="str">
        <f ca="1">IF(ISERROR($S2237),"",OFFSET('Smelter Reference List'!$E$4,$S2237-4,0))</f>
        <v/>
      </c>
      <c r="G2237" s="161" t="str">
        <f ca="1">IF(C2237=$U$4,"Enter smelter details", IF(ISERROR($S2237),"",OFFSET('Smelter Reference List'!$F$4,$S2237-4,0)))</f>
        <v/>
      </c>
      <c r="H2237" s="247" t="str">
        <f ca="1">IF(ISERROR($S2237),"",OFFSET('Smelter Reference List'!$G$4,$S2237-4,0))</f>
        <v/>
      </c>
      <c r="I2237" s="248" t="str">
        <f ca="1">IF(ISERROR($S2237),"",OFFSET('Smelter Reference List'!$H$4,$S2237-4,0))</f>
        <v/>
      </c>
      <c r="J2237" s="248" t="str">
        <f ca="1">IF(ISERROR($S2237),"",OFFSET('Smelter Reference List'!$I$4,$S2237-4,0))</f>
        <v/>
      </c>
      <c r="K2237" s="245"/>
      <c r="L2237" s="245"/>
      <c r="M2237" s="245"/>
      <c r="N2237" s="245"/>
      <c r="O2237" s="245"/>
      <c r="P2237" s="245"/>
      <c r="Q2237" s="246"/>
      <c r="R2237" s="233"/>
      <c r="S2237" s="234" t="e">
        <f>IF(C2237="",NA(),MATCH($B2237&amp;$C2237,'Smelter Reference List'!$J:$J,0))</f>
        <v>#N/A</v>
      </c>
      <c r="T2237" s="235"/>
      <c r="U2237" s="235">
        <f t="shared" ca="1" si="70"/>
        <v>0</v>
      </c>
      <c r="V2237" s="235"/>
      <c r="W2237" s="235"/>
      <c r="Y2237" s="228" t="str">
        <f t="shared" si="71"/>
        <v/>
      </c>
    </row>
    <row r="2238" spans="1:25" s="228" customFormat="1" ht="20.25">
      <c r="A2238" s="257"/>
      <c r="B2238" s="232" t="str">
        <f>IF(LEN(A2238)=0,"",INDEX('Smelter Reference List'!$A:$A,MATCH($A2238,'Smelter Reference List'!$E:$E,0)))</f>
        <v/>
      </c>
      <c r="C2238" s="297" t="str">
        <f>IF(LEN(A2238)=0,"",INDEX('Smelter Reference List'!$C:$C,MATCH($A2238,'Smelter Reference List'!$E:$E,0)))</f>
        <v/>
      </c>
      <c r="D2238" s="161" t="str">
        <f ca="1">IF(ISERROR($S2238),"",OFFSET('Smelter Reference List'!$C$4,$S2238-4,0)&amp;"")</f>
        <v/>
      </c>
      <c r="E2238" s="161" t="str">
        <f ca="1">IF(ISERROR($S2238),"",OFFSET('Smelter Reference List'!$D$4,$S2238-4,0)&amp;"")</f>
        <v/>
      </c>
      <c r="F2238" s="161" t="str">
        <f ca="1">IF(ISERROR($S2238),"",OFFSET('Smelter Reference List'!$E$4,$S2238-4,0))</f>
        <v/>
      </c>
      <c r="G2238" s="161" t="str">
        <f ca="1">IF(C2238=$U$4,"Enter smelter details", IF(ISERROR($S2238),"",OFFSET('Smelter Reference List'!$F$4,$S2238-4,0)))</f>
        <v/>
      </c>
      <c r="H2238" s="247" t="str">
        <f ca="1">IF(ISERROR($S2238),"",OFFSET('Smelter Reference List'!$G$4,$S2238-4,0))</f>
        <v/>
      </c>
      <c r="I2238" s="248" t="str">
        <f ca="1">IF(ISERROR($S2238),"",OFFSET('Smelter Reference List'!$H$4,$S2238-4,0))</f>
        <v/>
      </c>
      <c r="J2238" s="248" t="str">
        <f ca="1">IF(ISERROR($S2238),"",OFFSET('Smelter Reference List'!$I$4,$S2238-4,0))</f>
        <v/>
      </c>
      <c r="K2238" s="245"/>
      <c r="L2238" s="245"/>
      <c r="M2238" s="245"/>
      <c r="N2238" s="245"/>
      <c r="O2238" s="245"/>
      <c r="P2238" s="245"/>
      <c r="Q2238" s="246"/>
      <c r="R2238" s="233"/>
      <c r="S2238" s="234" t="e">
        <f>IF(C2238="",NA(),MATCH($B2238&amp;$C2238,'Smelter Reference List'!$J:$J,0))</f>
        <v>#N/A</v>
      </c>
      <c r="T2238" s="235"/>
      <c r="U2238" s="235">
        <f t="shared" ca="1" si="70"/>
        <v>0</v>
      </c>
      <c r="V2238" s="235"/>
      <c r="W2238" s="235"/>
      <c r="Y2238" s="228" t="str">
        <f t="shared" si="71"/>
        <v/>
      </c>
    </row>
    <row r="2239" spans="1:25" s="228" customFormat="1" ht="20.25">
      <c r="A2239" s="257"/>
      <c r="B2239" s="232" t="str">
        <f>IF(LEN(A2239)=0,"",INDEX('Smelter Reference List'!$A:$A,MATCH($A2239,'Smelter Reference List'!$E:$E,0)))</f>
        <v/>
      </c>
      <c r="C2239" s="297" t="str">
        <f>IF(LEN(A2239)=0,"",INDEX('Smelter Reference List'!$C:$C,MATCH($A2239,'Smelter Reference List'!$E:$E,0)))</f>
        <v/>
      </c>
      <c r="D2239" s="161" t="str">
        <f ca="1">IF(ISERROR($S2239),"",OFFSET('Smelter Reference List'!$C$4,$S2239-4,0)&amp;"")</f>
        <v/>
      </c>
      <c r="E2239" s="161" t="str">
        <f ca="1">IF(ISERROR($S2239),"",OFFSET('Smelter Reference List'!$D$4,$S2239-4,0)&amp;"")</f>
        <v/>
      </c>
      <c r="F2239" s="161" t="str">
        <f ca="1">IF(ISERROR($S2239),"",OFFSET('Smelter Reference List'!$E$4,$S2239-4,0))</f>
        <v/>
      </c>
      <c r="G2239" s="161" t="str">
        <f ca="1">IF(C2239=$U$4,"Enter smelter details", IF(ISERROR($S2239),"",OFFSET('Smelter Reference List'!$F$4,$S2239-4,0)))</f>
        <v/>
      </c>
      <c r="H2239" s="247" t="str">
        <f ca="1">IF(ISERROR($S2239),"",OFFSET('Smelter Reference List'!$G$4,$S2239-4,0))</f>
        <v/>
      </c>
      <c r="I2239" s="248" t="str">
        <f ca="1">IF(ISERROR($S2239),"",OFFSET('Smelter Reference List'!$H$4,$S2239-4,0))</f>
        <v/>
      </c>
      <c r="J2239" s="248" t="str">
        <f ca="1">IF(ISERROR($S2239),"",OFFSET('Smelter Reference List'!$I$4,$S2239-4,0))</f>
        <v/>
      </c>
      <c r="K2239" s="245"/>
      <c r="L2239" s="245"/>
      <c r="M2239" s="245"/>
      <c r="N2239" s="245"/>
      <c r="O2239" s="245"/>
      <c r="P2239" s="245"/>
      <c r="Q2239" s="246"/>
      <c r="R2239" s="233"/>
      <c r="S2239" s="234" t="e">
        <f>IF(C2239="",NA(),MATCH($B2239&amp;$C2239,'Smelter Reference List'!$J:$J,0))</f>
        <v>#N/A</v>
      </c>
      <c r="T2239" s="235"/>
      <c r="U2239" s="235">
        <f t="shared" ca="1" si="70"/>
        <v>0</v>
      </c>
      <c r="V2239" s="235"/>
      <c r="W2239" s="235"/>
      <c r="Y2239" s="228" t="str">
        <f t="shared" si="71"/>
        <v/>
      </c>
    </row>
    <row r="2240" spans="1:25" s="228" customFormat="1" ht="20.25">
      <c r="A2240" s="257"/>
      <c r="B2240" s="232" t="str">
        <f>IF(LEN(A2240)=0,"",INDEX('Smelter Reference List'!$A:$A,MATCH($A2240,'Smelter Reference List'!$E:$E,0)))</f>
        <v/>
      </c>
      <c r="C2240" s="297" t="str">
        <f>IF(LEN(A2240)=0,"",INDEX('Smelter Reference List'!$C:$C,MATCH($A2240,'Smelter Reference List'!$E:$E,0)))</f>
        <v/>
      </c>
      <c r="D2240" s="161" t="str">
        <f ca="1">IF(ISERROR($S2240),"",OFFSET('Smelter Reference List'!$C$4,$S2240-4,0)&amp;"")</f>
        <v/>
      </c>
      <c r="E2240" s="161" t="str">
        <f ca="1">IF(ISERROR($S2240),"",OFFSET('Smelter Reference List'!$D$4,$S2240-4,0)&amp;"")</f>
        <v/>
      </c>
      <c r="F2240" s="161" t="str">
        <f ca="1">IF(ISERROR($S2240),"",OFFSET('Smelter Reference List'!$E$4,$S2240-4,0))</f>
        <v/>
      </c>
      <c r="G2240" s="161" t="str">
        <f ca="1">IF(C2240=$U$4,"Enter smelter details", IF(ISERROR($S2240),"",OFFSET('Smelter Reference List'!$F$4,$S2240-4,0)))</f>
        <v/>
      </c>
      <c r="H2240" s="247" t="str">
        <f ca="1">IF(ISERROR($S2240),"",OFFSET('Smelter Reference List'!$G$4,$S2240-4,0))</f>
        <v/>
      </c>
      <c r="I2240" s="248" t="str">
        <f ca="1">IF(ISERROR($S2240),"",OFFSET('Smelter Reference List'!$H$4,$S2240-4,0))</f>
        <v/>
      </c>
      <c r="J2240" s="248" t="str">
        <f ca="1">IF(ISERROR($S2240),"",OFFSET('Smelter Reference List'!$I$4,$S2240-4,0))</f>
        <v/>
      </c>
      <c r="K2240" s="245"/>
      <c r="L2240" s="245"/>
      <c r="M2240" s="245"/>
      <c r="N2240" s="245"/>
      <c r="O2240" s="245"/>
      <c r="P2240" s="245"/>
      <c r="Q2240" s="246"/>
      <c r="R2240" s="233"/>
      <c r="S2240" s="234" t="e">
        <f>IF(C2240="",NA(),MATCH($B2240&amp;$C2240,'Smelter Reference List'!$J:$J,0))</f>
        <v>#N/A</v>
      </c>
      <c r="T2240" s="235"/>
      <c r="U2240" s="235">
        <f t="shared" ca="1" si="70"/>
        <v>0</v>
      </c>
      <c r="V2240" s="235"/>
      <c r="W2240" s="235"/>
      <c r="Y2240" s="228" t="str">
        <f t="shared" si="71"/>
        <v/>
      </c>
    </row>
    <row r="2241" spans="1:25" s="228" customFormat="1" ht="20.25">
      <c r="A2241" s="257"/>
      <c r="B2241" s="232" t="str">
        <f>IF(LEN(A2241)=0,"",INDEX('Smelter Reference List'!$A:$A,MATCH($A2241,'Smelter Reference List'!$E:$E,0)))</f>
        <v/>
      </c>
      <c r="C2241" s="297" t="str">
        <f>IF(LEN(A2241)=0,"",INDEX('Smelter Reference List'!$C:$C,MATCH($A2241,'Smelter Reference List'!$E:$E,0)))</f>
        <v/>
      </c>
      <c r="D2241" s="161" t="str">
        <f ca="1">IF(ISERROR($S2241),"",OFFSET('Smelter Reference List'!$C$4,$S2241-4,0)&amp;"")</f>
        <v/>
      </c>
      <c r="E2241" s="161" t="str">
        <f ca="1">IF(ISERROR($S2241),"",OFFSET('Smelter Reference List'!$D$4,$S2241-4,0)&amp;"")</f>
        <v/>
      </c>
      <c r="F2241" s="161" t="str">
        <f ca="1">IF(ISERROR($S2241),"",OFFSET('Smelter Reference List'!$E$4,$S2241-4,0))</f>
        <v/>
      </c>
      <c r="G2241" s="161" t="str">
        <f ca="1">IF(C2241=$U$4,"Enter smelter details", IF(ISERROR($S2241),"",OFFSET('Smelter Reference List'!$F$4,$S2241-4,0)))</f>
        <v/>
      </c>
      <c r="H2241" s="247" t="str">
        <f ca="1">IF(ISERROR($S2241),"",OFFSET('Smelter Reference List'!$G$4,$S2241-4,0))</f>
        <v/>
      </c>
      <c r="I2241" s="248" t="str">
        <f ca="1">IF(ISERROR($S2241),"",OFFSET('Smelter Reference List'!$H$4,$S2241-4,0))</f>
        <v/>
      </c>
      <c r="J2241" s="248" t="str">
        <f ca="1">IF(ISERROR($S2241),"",OFFSET('Smelter Reference List'!$I$4,$S2241-4,0))</f>
        <v/>
      </c>
      <c r="K2241" s="245"/>
      <c r="L2241" s="245"/>
      <c r="M2241" s="245"/>
      <c r="N2241" s="245"/>
      <c r="O2241" s="245"/>
      <c r="P2241" s="245"/>
      <c r="Q2241" s="246"/>
      <c r="R2241" s="233"/>
      <c r="S2241" s="234" t="e">
        <f>IF(C2241="",NA(),MATCH($B2241&amp;$C2241,'Smelter Reference List'!$J:$J,0))</f>
        <v>#N/A</v>
      </c>
      <c r="T2241" s="235"/>
      <c r="U2241" s="235">
        <f t="shared" ca="1" si="70"/>
        <v>0</v>
      </c>
      <c r="V2241" s="235"/>
      <c r="W2241" s="235"/>
      <c r="Y2241" s="228" t="str">
        <f t="shared" si="71"/>
        <v/>
      </c>
    </row>
    <row r="2242" spans="1:25" s="228" customFormat="1" ht="20.25">
      <c r="A2242" s="257"/>
      <c r="B2242" s="232" t="str">
        <f>IF(LEN(A2242)=0,"",INDEX('Smelter Reference List'!$A:$A,MATCH($A2242,'Smelter Reference List'!$E:$E,0)))</f>
        <v/>
      </c>
      <c r="C2242" s="297" t="str">
        <f>IF(LEN(A2242)=0,"",INDEX('Smelter Reference List'!$C:$C,MATCH($A2242,'Smelter Reference List'!$E:$E,0)))</f>
        <v/>
      </c>
      <c r="D2242" s="161" t="str">
        <f ca="1">IF(ISERROR($S2242),"",OFFSET('Smelter Reference List'!$C$4,$S2242-4,0)&amp;"")</f>
        <v/>
      </c>
      <c r="E2242" s="161" t="str">
        <f ca="1">IF(ISERROR($S2242),"",OFFSET('Smelter Reference List'!$D$4,$S2242-4,0)&amp;"")</f>
        <v/>
      </c>
      <c r="F2242" s="161" t="str">
        <f ca="1">IF(ISERROR($S2242),"",OFFSET('Smelter Reference List'!$E$4,$S2242-4,0))</f>
        <v/>
      </c>
      <c r="G2242" s="161" t="str">
        <f ca="1">IF(C2242=$U$4,"Enter smelter details", IF(ISERROR($S2242),"",OFFSET('Smelter Reference List'!$F$4,$S2242-4,0)))</f>
        <v/>
      </c>
      <c r="H2242" s="247" t="str">
        <f ca="1">IF(ISERROR($S2242),"",OFFSET('Smelter Reference List'!$G$4,$S2242-4,0))</f>
        <v/>
      </c>
      <c r="I2242" s="248" t="str">
        <f ca="1">IF(ISERROR($S2242),"",OFFSET('Smelter Reference List'!$H$4,$S2242-4,0))</f>
        <v/>
      </c>
      <c r="J2242" s="248" t="str">
        <f ca="1">IF(ISERROR($S2242),"",OFFSET('Smelter Reference List'!$I$4,$S2242-4,0))</f>
        <v/>
      </c>
      <c r="K2242" s="245"/>
      <c r="L2242" s="245"/>
      <c r="M2242" s="245"/>
      <c r="N2242" s="245"/>
      <c r="O2242" s="245"/>
      <c r="P2242" s="245"/>
      <c r="Q2242" s="246"/>
      <c r="R2242" s="233"/>
      <c r="S2242" s="234" t="e">
        <f>IF(C2242="",NA(),MATCH($B2242&amp;$C2242,'Smelter Reference List'!$J:$J,0))</f>
        <v>#N/A</v>
      </c>
      <c r="T2242" s="235"/>
      <c r="U2242" s="235">
        <f t="shared" ca="1" si="70"/>
        <v>0</v>
      </c>
      <c r="V2242" s="235"/>
      <c r="W2242" s="235"/>
      <c r="Y2242" s="228" t="str">
        <f t="shared" si="71"/>
        <v/>
      </c>
    </row>
    <row r="2243" spans="1:25" s="228" customFormat="1" ht="20.25">
      <c r="A2243" s="257"/>
      <c r="B2243" s="232" t="str">
        <f>IF(LEN(A2243)=0,"",INDEX('Smelter Reference List'!$A:$A,MATCH($A2243,'Smelter Reference List'!$E:$E,0)))</f>
        <v/>
      </c>
      <c r="C2243" s="297" t="str">
        <f>IF(LEN(A2243)=0,"",INDEX('Smelter Reference List'!$C:$C,MATCH($A2243,'Smelter Reference List'!$E:$E,0)))</f>
        <v/>
      </c>
      <c r="D2243" s="161" t="str">
        <f ca="1">IF(ISERROR($S2243),"",OFFSET('Smelter Reference List'!$C$4,$S2243-4,0)&amp;"")</f>
        <v/>
      </c>
      <c r="E2243" s="161" t="str">
        <f ca="1">IF(ISERROR($S2243),"",OFFSET('Smelter Reference List'!$D$4,$S2243-4,0)&amp;"")</f>
        <v/>
      </c>
      <c r="F2243" s="161" t="str">
        <f ca="1">IF(ISERROR($S2243),"",OFFSET('Smelter Reference List'!$E$4,$S2243-4,0))</f>
        <v/>
      </c>
      <c r="G2243" s="161" t="str">
        <f ca="1">IF(C2243=$U$4,"Enter smelter details", IF(ISERROR($S2243),"",OFFSET('Smelter Reference List'!$F$4,$S2243-4,0)))</f>
        <v/>
      </c>
      <c r="H2243" s="247" t="str">
        <f ca="1">IF(ISERROR($S2243),"",OFFSET('Smelter Reference List'!$G$4,$S2243-4,0))</f>
        <v/>
      </c>
      <c r="I2243" s="248" t="str">
        <f ca="1">IF(ISERROR($S2243),"",OFFSET('Smelter Reference List'!$H$4,$S2243-4,0))</f>
        <v/>
      </c>
      <c r="J2243" s="248" t="str">
        <f ca="1">IF(ISERROR($S2243),"",OFFSET('Smelter Reference List'!$I$4,$S2243-4,0))</f>
        <v/>
      </c>
      <c r="K2243" s="245"/>
      <c r="L2243" s="245"/>
      <c r="M2243" s="245"/>
      <c r="N2243" s="245"/>
      <c r="O2243" s="245"/>
      <c r="P2243" s="245"/>
      <c r="Q2243" s="246"/>
      <c r="R2243" s="233"/>
      <c r="S2243" s="234" t="e">
        <f>IF(C2243="",NA(),MATCH($B2243&amp;$C2243,'Smelter Reference List'!$J:$J,0))</f>
        <v>#N/A</v>
      </c>
      <c r="T2243" s="235"/>
      <c r="U2243" s="235">
        <f t="shared" ca="1" si="70"/>
        <v>0</v>
      </c>
      <c r="V2243" s="235"/>
      <c r="W2243" s="235"/>
      <c r="Y2243" s="228" t="str">
        <f t="shared" si="71"/>
        <v/>
      </c>
    </row>
    <row r="2244" spans="1:25" s="228" customFormat="1" ht="20.25">
      <c r="A2244" s="257"/>
      <c r="B2244" s="232" t="str">
        <f>IF(LEN(A2244)=0,"",INDEX('Smelter Reference List'!$A:$A,MATCH($A2244,'Smelter Reference List'!$E:$E,0)))</f>
        <v/>
      </c>
      <c r="C2244" s="297" t="str">
        <f>IF(LEN(A2244)=0,"",INDEX('Smelter Reference List'!$C:$C,MATCH($A2244,'Smelter Reference List'!$E:$E,0)))</f>
        <v/>
      </c>
      <c r="D2244" s="161" t="str">
        <f ca="1">IF(ISERROR($S2244),"",OFFSET('Smelter Reference List'!$C$4,$S2244-4,0)&amp;"")</f>
        <v/>
      </c>
      <c r="E2244" s="161" t="str">
        <f ca="1">IF(ISERROR($S2244),"",OFFSET('Smelter Reference List'!$D$4,$S2244-4,0)&amp;"")</f>
        <v/>
      </c>
      <c r="F2244" s="161" t="str">
        <f ca="1">IF(ISERROR($S2244),"",OFFSET('Smelter Reference List'!$E$4,$S2244-4,0))</f>
        <v/>
      </c>
      <c r="G2244" s="161" t="str">
        <f ca="1">IF(C2244=$U$4,"Enter smelter details", IF(ISERROR($S2244),"",OFFSET('Smelter Reference List'!$F$4,$S2244-4,0)))</f>
        <v/>
      </c>
      <c r="H2244" s="247" t="str">
        <f ca="1">IF(ISERROR($S2244),"",OFFSET('Smelter Reference List'!$G$4,$S2244-4,0))</f>
        <v/>
      </c>
      <c r="I2244" s="248" t="str">
        <f ca="1">IF(ISERROR($S2244),"",OFFSET('Smelter Reference List'!$H$4,$S2244-4,0))</f>
        <v/>
      </c>
      <c r="J2244" s="248" t="str">
        <f ca="1">IF(ISERROR($S2244),"",OFFSET('Smelter Reference List'!$I$4,$S2244-4,0))</f>
        <v/>
      </c>
      <c r="K2244" s="245"/>
      <c r="L2244" s="245"/>
      <c r="M2244" s="245"/>
      <c r="N2244" s="245"/>
      <c r="O2244" s="245"/>
      <c r="P2244" s="245"/>
      <c r="Q2244" s="246"/>
      <c r="R2244" s="233"/>
      <c r="S2244" s="234" t="e">
        <f>IF(C2244="",NA(),MATCH($B2244&amp;$C2244,'Smelter Reference List'!$J:$J,0))</f>
        <v>#N/A</v>
      </c>
      <c r="T2244" s="235"/>
      <c r="U2244" s="235">
        <f t="shared" ca="1" si="70"/>
        <v>0</v>
      </c>
      <c r="V2244" s="235"/>
      <c r="W2244" s="235"/>
      <c r="Y2244" s="228" t="str">
        <f t="shared" si="71"/>
        <v/>
      </c>
    </row>
    <row r="2245" spans="1:25" s="228" customFormat="1" ht="20.25">
      <c r="A2245" s="257"/>
      <c r="B2245" s="232" t="str">
        <f>IF(LEN(A2245)=0,"",INDEX('Smelter Reference List'!$A:$A,MATCH($A2245,'Smelter Reference List'!$E:$E,0)))</f>
        <v/>
      </c>
      <c r="C2245" s="297" t="str">
        <f>IF(LEN(A2245)=0,"",INDEX('Smelter Reference List'!$C:$C,MATCH($A2245,'Smelter Reference List'!$E:$E,0)))</f>
        <v/>
      </c>
      <c r="D2245" s="161" t="str">
        <f ca="1">IF(ISERROR($S2245),"",OFFSET('Smelter Reference List'!$C$4,$S2245-4,0)&amp;"")</f>
        <v/>
      </c>
      <c r="E2245" s="161" t="str">
        <f ca="1">IF(ISERROR($S2245),"",OFFSET('Smelter Reference List'!$D$4,$S2245-4,0)&amp;"")</f>
        <v/>
      </c>
      <c r="F2245" s="161" t="str">
        <f ca="1">IF(ISERROR($S2245),"",OFFSET('Smelter Reference List'!$E$4,$S2245-4,0))</f>
        <v/>
      </c>
      <c r="G2245" s="161" t="str">
        <f ca="1">IF(C2245=$U$4,"Enter smelter details", IF(ISERROR($S2245),"",OFFSET('Smelter Reference List'!$F$4,$S2245-4,0)))</f>
        <v/>
      </c>
      <c r="H2245" s="247" t="str">
        <f ca="1">IF(ISERROR($S2245),"",OFFSET('Smelter Reference List'!$G$4,$S2245-4,0))</f>
        <v/>
      </c>
      <c r="I2245" s="248" t="str">
        <f ca="1">IF(ISERROR($S2245),"",OFFSET('Smelter Reference List'!$H$4,$S2245-4,0))</f>
        <v/>
      </c>
      <c r="J2245" s="248" t="str">
        <f ca="1">IF(ISERROR($S2245),"",OFFSET('Smelter Reference List'!$I$4,$S2245-4,0))</f>
        <v/>
      </c>
      <c r="K2245" s="245"/>
      <c r="L2245" s="245"/>
      <c r="M2245" s="245"/>
      <c r="N2245" s="245"/>
      <c r="O2245" s="245"/>
      <c r="P2245" s="245"/>
      <c r="Q2245" s="246"/>
      <c r="R2245" s="233"/>
      <c r="S2245" s="234" t="e">
        <f>IF(C2245="",NA(),MATCH($B2245&amp;$C2245,'Smelter Reference List'!$J:$J,0))</f>
        <v>#N/A</v>
      </c>
      <c r="T2245" s="235"/>
      <c r="U2245" s="235">
        <f t="shared" ca="1" si="70"/>
        <v>0</v>
      </c>
      <c r="V2245" s="235"/>
      <c r="W2245" s="235"/>
      <c r="Y2245" s="228" t="str">
        <f t="shared" si="71"/>
        <v/>
      </c>
    </row>
    <row r="2246" spans="1:25" s="228" customFormat="1" ht="20.25">
      <c r="A2246" s="257"/>
      <c r="B2246" s="232" t="str">
        <f>IF(LEN(A2246)=0,"",INDEX('Smelter Reference List'!$A:$A,MATCH($A2246,'Smelter Reference List'!$E:$E,0)))</f>
        <v/>
      </c>
      <c r="C2246" s="297" t="str">
        <f>IF(LEN(A2246)=0,"",INDEX('Smelter Reference List'!$C:$C,MATCH($A2246,'Smelter Reference List'!$E:$E,0)))</f>
        <v/>
      </c>
      <c r="D2246" s="161" t="str">
        <f ca="1">IF(ISERROR($S2246),"",OFFSET('Smelter Reference List'!$C$4,$S2246-4,0)&amp;"")</f>
        <v/>
      </c>
      <c r="E2246" s="161" t="str">
        <f ca="1">IF(ISERROR($S2246),"",OFFSET('Smelter Reference List'!$D$4,$S2246-4,0)&amp;"")</f>
        <v/>
      </c>
      <c r="F2246" s="161" t="str">
        <f ca="1">IF(ISERROR($S2246),"",OFFSET('Smelter Reference List'!$E$4,$S2246-4,0))</f>
        <v/>
      </c>
      <c r="G2246" s="161" t="str">
        <f ca="1">IF(C2246=$U$4,"Enter smelter details", IF(ISERROR($S2246),"",OFFSET('Smelter Reference List'!$F$4,$S2246-4,0)))</f>
        <v/>
      </c>
      <c r="H2246" s="247" t="str">
        <f ca="1">IF(ISERROR($S2246),"",OFFSET('Smelter Reference List'!$G$4,$S2246-4,0))</f>
        <v/>
      </c>
      <c r="I2246" s="248" t="str">
        <f ca="1">IF(ISERROR($S2246),"",OFFSET('Smelter Reference List'!$H$4,$S2246-4,0))</f>
        <v/>
      </c>
      <c r="J2246" s="248" t="str">
        <f ca="1">IF(ISERROR($S2246),"",OFFSET('Smelter Reference List'!$I$4,$S2246-4,0))</f>
        <v/>
      </c>
      <c r="K2246" s="245"/>
      <c r="L2246" s="245"/>
      <c r="M2246" s="245"/>
      <c r="N2246" s="245"/>
      <c r="O2246" s="245"/>
      <c r="P2246" s="245"/>
      <c r="Q2246" s="246"/>
      <c r="R2246" s="233"/>
      <c r="S2246" s="234" t="e">
        <f>IF(C2246="",NA(),MATCH($B2246&amp;$C2246,'Smelter Reference List'!$J:$J,0))</f>
        <v>#N/A</v>
      </c>
      <c r="T2246" s="235"/>
      <c r="U2246" s="235">
        <f t="shared" ca="1" si="70"/>
        <v>0</v>
      </c>
      <c r="V2246" s="235"/>
      <c r="W2246" s="235"/>
      <c r="Y2246" s="228" t="str">
        <f t="shared" si="71"/>
        <v/>
      </c>
    </row>
    <row r="2247" spans="1:25" s="228" customFormat="1" ht="20.25">
      <c r="A2247" s="257"/>
      <c r="B2247" s="232" t="str">
        <f>IF(LEN(A2247)=0,"",INDEX('Smelter Reference List'!$A:$A,MATCH($A2247,'Smelter Reference List'!$E:$E,0)))</f>
        <v/>
      </c>
      <c r="C2247" s="297" t="str">
        <f>IF(LEN(A2247)=0,"",INDEX('Smelter Reference List'!$C:$C,MATCH($A2247,'Smelter Reference List'!$E:$E,0)))</f>
        <v/>
      </c>
      <c r="D2247" s="161" t="str">
        <f ca="1">IF(ISERROR($S2247),"",OFFSET('Smelter Reference List'!$C$4,$S2247-4,0)&amp;"")</f>
        <v/>
      </c>
      <c r="E2247" s="161" t="str">
        <f ca="1">IF(ISERROR($S2247),"",OFFSET('Smelter Reference List'!$D$4,$S2247-4,0)&amp;"")</f>
        <v/>
      </c>
      <c r="F2247" s="161" t="str">
        <f ca="1">IF(ISERROR($S2247),"",OFFSET('Smelter Reference List'!$E$4,$S2247-4,0))</f>
        <v/>
      </c>
      <c r="G2247" s="161" t="str">
        <f ca="1">IF(C2247=$U$4,"Enter smelter details", IF(ISERROR($S2247),"",OFFSET('Smelter Reference List'!$F$4,$S2247-4,0)))</f>
        <v/>
      </c>
      <c r="H2247" s="247" t="str">
        <f ca="1">IF(ISERROR($S2247),"",OFFSET('Smelter Reference List'!$G$4,$S2247-4,0))</f>
        <v/>
      </c>
      <c r="I2247" s="248" t="str">
        <f ca="1">IF(ISERROR($S2247),"",OFFSET('Smelter Reference List'!$H$4,$S2247-4,0))</f>
        <v/>
      </c>
      <c r="J2247" s="248" t="str">
        <f ca="1">IF(ISERROR($S2247),"",OFFSET('Smelter Reference List'!$I$4,$S2247-4,0))</f>
        <v/>
      </c>
      <c r="K2247" s="245"/>
      <c r="L2247" s="245"/>
      <c r="M2247" s="245"/>
      <c r="N2247" s="245"/>
      <c r="O2247" s="245"/>
      <c r="P2247" s="245"/>
      <c r="Q2247" s="246"/>
      <c r="R2247" s="233"/>
      <c r="S2247" s="234" t="e">
        <f>IF(C2247="",NA(),MATCH($B2247&amp;$C2247,'Smelter Reference List'!$J:$J,0))</f>
        <v>#N/A</v>
      </c>
      <c r="T2247" s="235"/>
      <c r="U2247" s="235">
        <f t="shared" ca="1" si="70"/>
        <v>0</v>
      </c>
      <c r="V2247" s="235"/>
      <c r="W2247" s="235"/>
      <c r="Y2247" s="228" t="str">
        <f t="shared" si="71"/>
        <v/>
      </c>
    </row>
    <row r="2248" spans="1:25" s="228" customFormat="1" ht="20.25">
      <c r="A2248" s="257"/>
      <c r="B2248" s="232" t="str">
        <f>IF(LEN(A2248)=0,"",INDEX('Smelter Reference List'!$A:$A,MATCH($A2248,'Smelter Reference List'!$E:$E,0)))</f>
        <v/>
      </c>
      <c r="C2248" s="297" t="str">
        <f>IF(LEN(A2248)=0,"",INDEX('Smelter Reference List'!$C:$C,MATCH($A2248,'Smelter Reference List'!$E:$E,0)))</f>
        <v/>
      </c>
      <c r="D2248" s="161" t="str">
        <f ca="1">IF(ISERROR($S2248),"",OFFSET('Smelter Reference List'!$C$4,$S2248-4,0)&amp;"")</f>
        <v/>
      </c>
      <c r="E2248" s="161" t="str">
        <f ca="1">IF(ISERROR($S2248),"",OFFSET('Smelter Reference List'!$D$4,$S2248-4,0)&amp;"")</f>
        <v/>
      </c>
      <c r="F2248" s="161" t="str">
        <f ca="1">IF(ISERROR($S2248),"",OFFSET('Smelter Reference List'!$E$4,$S2248-4,0))</f>
        <v/>
      </c>
      <c r="G2248" s="161" t="str">
        <f ca="1">IF(C2248=$U$4,"Enter smelter details", IF(ISERROR($S2248),"",OFFSET('Smelter Reference List'!$F$4,$S2248-4,0)))</f>
        <v/>
      </c>
      <c r="H2248" s="247" t="str">
        <f ca="1">IF(ISERROR($S2248),"",OFFSET('Smelter Reference List'!$G$4,$S2248-4,0))</f>
        <v/>
      </c>
      <c r="I2248" s="248" t="str">
        <f ca="1">IF(ISERROR($S2248),"",OFFSET('Smelter Reference List'!$H$4,$S2248-4,0))</f>
        <v/>
      </c>
      <c r="J2248" s="248" t="str">
        <f ca="1">IF(ISERROR($S2248),"",OFFSET('Smelter Reference List'!$I$4,$S2248-4,0))</f>
        <v/>
      </c>
      <c r="K2248" s="245"/>
      <c r="L2248" s="245"/>
      <c r="M2248" s="245"/>
      <c r="N2248" s="245"/>
      <c r="O2248" s="245"/>
      <c r="P2248" s="245"/>
      <c r="Q2248" s="246"/>
      <c r="R2248" s="233"/>
      <c r="S2248" s="234" t="e">
        <f>IF(C2248="",NA(),MATCH($B2248&amp;$C2248,'Smelter Reference List'!$J:$J,0))</f>
        <v>#N/A</v>
      </c>
      <c r="T2248" s="235"/>
      <c r="U2248" s="235">
        <f t="shared" ca="1" si="70"/>
        <v>0</v>
      </c>
      <c r="V2248" s="235"/>
      <c r="W2248" s="235"/>
      <c r="Y2248" s="228" t="str">
        <f t="shared" si="71"/>
        <v/>
      </c>
    </row>
    <row r="2249" spans="1:25" s="228" customFormat="1" ht="20.25">
      <c r="A2249" s="257"/>
      <c r="B2249" s="232" t="str">
        <f>IF(LEN(A2249)=0,"",INDEX('Smelter Reference List'!$A:$A,MATCH($A2249,'Smelter Reference List'!$E:$E,0)))</f>
        <v/>
      </c>
      <c r="C2249" s="297" t="str">
        <f>IF(LEN(A2249)=0,"",INDEX('Smelter Reference List'!$C:$C,MATCH($A2249,'Smelter Reference List'!$E:$E,0)))</f>
        <v/>
      </c>
      <c r="D2249" s="161" t="str">
        <f ca="1">IF(ISERROR($S2249),"",OFFSET('Smelter Reference List'!$C$4,$S2249-4,0)&amp;"")</f>
        <v/>
      </c>
      <c r="E2249" s="161" t="str">
        <f ca="1">IF(ISERROR($S2249),"",OFFSET('Smelter Reference List'!$D$4,$S2249-4,0)&amp;"")</f>
        <v/>
      </c>
      <c r="F2249" s="161" t="str">
        <f ca="1">IF(ISERROR($S2249),"",OFFSET('Smelter Reference List'!$E$4,$S2249-4,0))</f>
        <v/>
      </c>
      <c r="G2249" s="161" t="str">
        <f ca="1">IF(C2249=$U$4,"Enter smelter details", IF(ISERROR($S2249),"",OFFSET('Smelter Reference List'!$F$4,$S2249-4,0)))</f>
        <v/>
      </c>
      <c r="H2249" s="247" t="str">
        <f ca="1">IF(ISERROR($S2249),"",OFFSET('Smelter Reference List'!$G$4,$S2249-4,0))</f>
        <v/>
      </c>
      <c r="I2249" s="248" t="str">
        <f ca="1">IF(ISERROR($S2249),"",OFFSET('Smelter Reference List'!$H$4,$S2249-4,0))</f>
        <v/>
      </c>
      <c r="J2249" s="248" t="str">
        <f ca="1">IF(ISERROR($S2249),"",OFFSET('Smelter Reference List'!$I$4,$S2249-4,0))</f>
        <v/>
      </c>
      <c r="K2249" s="245"/>
      <c r="L2249" s="245"/>
      <c r="M2249" s="245"/>
      <c r="N2249" s="245"/>
      <c r="O2249" s="245"/>
      <c r="P2249" s="245"/>
      <c r="Q2249" s="246"/>
      <c r="R2249" s="233"/>
      <c r="S2249" s="234" t="e">
        <f>IF(C2249="",NA(),MATCH($B2249&amp;$C2249,'Smelter Reference List'!$J:$J,0))</f>
        <v>#N/A</v>
      </c>
      <c r="T2249" s="235"/>
      <c r="U2249" s="235">
        <f t="shared" ca="1" si="70"/>
        <v>0</v>
      </c>
      <c r="V2249" s="235"/>
      <c r="W2249" s="235"/>
      <c r="Y2249" s="228" t="str">
        <f t="shared" si="71"/>
        <v/>
      </c>
    </row>
    <row r="2250" spans="1:25" s="228" customFormat="1" ht="20.25">
      <c r="A2250" s="257"/>
      <c r="B2250" s="232" t="str">
        <f>IF(LEN(A2250)=0,"",INDEX('Smelter Reference List'!$A:$A,MATCH($A2250,'Smelter Reference List'!$E:$E,0)))</f>
        <v/>
      </c>
      <c r="C2250" s="297" t="str">
        <f>IF(LEN(A2250)=0,"",INDEX('Smelter Reference List'!$C:$C,MATCH($A2250,'Smelter Reference List'!$E:$E,0)))</f>
        <v/>
      </c>
      <c r="D2250" s="161" t="str">
        <f ca="1">IF(ISERROR($S2250),"",OFFSET('Smelter Reference List'!$C$4,$S2250-4,0)&amp;"")</f>
        <v/>
      </c>
      <c r="E2250" s="161" t="str">
        <f ca="1">IF(ISERROR($S2250),"",OFFSET('Smelter Reference List'!$D$4,$S2250-4,0)&amp;"")</f>
        <v/>
      </c>
      <c r="F2250" s="161" t="str">
        <f ca="1">IF(ISERROR($S2250),"",OFFSET('Smelter Reference List'!$E$4,$S2250-4,0))</f>
        <v/>
      </c>
      <c r="G2250" s="161" t="str">
        <f ca="1">IF(C2250=$U$4,"Enter smelter details", IF(ISERROR($S2250),"",OFFSET('Smelter Reference List'!$F$4,$S2250-4,0)))</f>
        <v/>
      </c>
      <c r="H2250" s="247" t="str">
        <f ca="1">IF(ISERROR($S2250),"",OFFSET('Smelter Reference List'!$G$4,$S2250-4,0))</f>
        <v/>
      </c>
      <c r="I2250" s="248" t="str">
        <f ca="1">IF(ISERROR($S2250),"",OFFSET('Smelter Reference List'!$H$4,$S2250-4,0))</f>
        <v/>
      </c>
      <c r="J2250" s="248" t="str">
        <f ca="1">IF(ISERROR($S2250),"",OFFSET('Smelter Reference List'!$I$4,$S2250-4,0))</f>
        <v/>
      </c>
      <c r="K2250" s="245"/>
      <c r="L2250" s="245"/>
      <c r="M2250" s="245"/>
      <c r="N2250" s="245"/>
      <c r="O2250" s="245"/>
      <c r="P2250" s="245"/>
      <c r="Q2250" s="246"/>
      <c r="R2250" s="233"/>
      <c r="S2250" s="234" t="e">
        <f>IF(C2250="",NA(),MATCH($B2250&amp;$C2250,'Smelter Reference List'!$J:$J,0))</f>
        <v>#N/A</v>
      </c>
      <c r="T2250" s="235"/>
      <c r="U2250" s="235">
        <f t="shared" ca="1" si="70"/>
        <v>0</v>
      </c>
      <c r="V2250" s="235"/>
      <c r="W2250" s="235"/>
      <c r="Y2250" s="228" t="str">
        <f t="shared" si="71"/>
        <v/>
      </c>
    </row>
    <row r="2251" spans="1:25" s="228" customFormat="1" ht="20.25">
      <c r="A2251" s="257"/>
      <c r="B2251" s="232" t="str">
        <f>IF(LEN(A2251)=0,"",INDEX('Smelter Reference List'!$A:$A,MATCH($A2251,'Smelter Reference List'!$E:$E,0)))</f>
        <v/>
      </c>
      <c r="C2251" s="297" t="str">
        <f>IF(LEN(A2251)=0,"",INDEX('Smelter Reference List'!$C:$C,MATCH($A2251,'Smelter Reference List'!$E:$E,0)))</f>
        <v/>
      </c>
      <c r="D2251" s="161" t="str">
        <f ca="1">IF(ISERROR($S2251),"",OFFSET('Smelter Reference List'!$C$4,$S2251-4,0)&amp;"")</f>
        <v/>
      </c>
      <c r="E2251" s="161" t="str">
        <f ca="1">IF(ISERROR($S2251),"",OFFSET('Smelter Reference List'!$D$4,$S2251-4,0)&amp;"")</f>
        <v/>
      </c>
      <c r="F2251" s="161" t="str">
        <f ca="1">IF(ISERROR($S2251),"",OFFSET('Smelter Reference List'!$E$4,$S2251-4,0))</f>
        <v/>
      </c>
      <c r="G2251" s="161" t="str">
        <f ca="1">IF(C2251=$U$4,"Enter smelter details", IF(ISERROR($S2251),"",OFFSET('Smelter Reference List'!$F$4,$S2251-4,0)))</f>
        <v/>
      </c>
      <c r="H2251" s="247" t="str">
        <f ca="1">IF(ISERROR($S2251),"",OFFSET('Smelter Reference List'!$G$4,$S2251-4,0))</f>
        <v/>
      </c>
      <c r="I2251" s="248" t="str">
        <f ca="1">IF(ISERROR($S2251),"",OFFSET('Smelter Reference List'!$H$4,$S2251-4,0))</f>
        <v/>
      </c>
      <c r="J2251" s="248" t="str">
        <f ca="1">IF(ISERROR($S2251),"",OFFSET('Smelter Reference List'!$I$4,$S2251-4,0))</f>
        <v/>
      </c>
      <c r="K2251" s="245"/>
      <c r="L2251" s="245"/>
      <c r="M2251" s="245"/>
      <c r="N2251" s="245"/>
      <c r="O2251" s="245"/>
      <c r="P2251" s="245"/>
      <c r="Q2251" s="246"/>
      <c r="R2251" s="233"/>
      <c r="S2251" s="234" t="e">
        <f>IF(C2251="",NA(),MATCH($B2251&amp;$C2251,'Smelter Reference List'!$J:$J,0))</f>
        <v>#N/A</v>
      </c>
      <c r="T2251" s="235"/>
      <c r="U2251" s="235">
        <f t="shared" ca="1" si="70"/>
        <v>0</v>
      </c>
      <c r="V2251" s="235"/>
      <c r="W2251" s="235"/>
      <c r="Y2251" s="228" t="str">
        <f t="shared" si="71"/>
        <v/>
      </c>
    </row>
    <row r="2252" spans="1:25" s="228" customFormat="1" ht="20.25">
      <c r="A2252" s="257"/>
      <c r="B2252" s="232" t="str">
        <f>IF(LEN(A2252)=0,"",INDEX('Smelter Reference List'!$A:$A,MATCH($A2252,'Smelter Reference List'!$E:$E,0)))</f>
        <v/>
      </c>
      <c r="C2252" s="297" t="str">
        <f>IF(LEN(A2252)=0,"",INDEX('Smelter Reference List'!$C:$C,MATCH($A2252,'Smelter Reference List'!$E:$E,0)))</f>
        <v/>
      </c>
      <c r="D2252" s="161" t="str">
        <f ca="1">IF(ISERROR($S2252),"",OFFSET('Smelter Reference List'!$C$4,$S2252-4,0)&amp;"")</f>
        <v/>
      </c>
      <c r="E2252" s="161" t="str">
        <f ca="1">IF(ISERROR($S2252),"",OFFSET('Smelter Reference List'!$D$4,$S2252-4,0)&amp;"")</f>
        <v/>
      </c>
      <c r="F2252" s="161" t="str">
        <f ca="1">IF(ISERROR($S2252),"",OFFSET('Smelter Reference List'!$E$4,$S2252-4,0))</f>
        <v/>
      </c>
      <c r="G2252" s="161" t="str">
        <f ca="1">IF(C2252=$U$4,"Enter smelter details", IF(ISERROR($S2252),"",OFFSET('Smelter Reference List'!$F$4,$S2252-4,0)))</f>
        <v/>
      </c>
      <c r="H2252" s="247" t="str">
        <f ca="1">IF(ISERROR($S2252),"",OFFSET('Smelter Reference List'!$G$4,$S2252-4,0))</f>
        <v/>
      </c>
      <c r="I2252" s="248" t="str">
        <f ca="1">IF(ISERROR($S2252),"",OFFSET('Smelter Reference List'!$H$4,$S2252-4,0))</f>
        <v/>
      </c>
      <c r="J2252" s="248" t="str">
        <f ca="1">IF(ISERROR($S2252),"",OFFSET('Smelter Reference List'!$I$4,$S2252-4,0))</f>
        <v/>
      </c>
      <c r="K2252" s="245"/>
      <c r="L2252" s="245"/>
      <c r="M2252" s="245"/>
      <c r="N2252" s="245"/>
      <c r="O2252" s="245"/>
      <c r="P2252" s="245"/>
      <c r="Q2252" s="246"/>
      <c r="R2252" s="233"/>
      <c r="S2252" s="234" t="e">
        <f>IF(C2252="",NA(),MATCH($B2252&amp;$C2252,'Smelter Reference List'!$J:$J,0))</f>
        <v>#N/A</v>
      </c>
      <c r="T2252" s="235"/>
      <c r="U2252" s="235">
        <f t="shared" ca="1" si="70"/>
        <v>0</v>
      </c>
      <c r="V2252" s="235"/>
      <c r="W2252" s="235"/>
      <c r="Y2252" s="228" t="str">
        <f t="shared" si="71"/>
        <v/>
      </c>
    </row>
    <row r="2253" spans="1:25" s="228" customFormat="1" ht="20.25">
      <c r="A2253" s="257"/>
      <c r="B2253" s="232" t="str">
        <f>IF(LEN(A2253)=0,"",INDEX('Smelter Reference List'!$A:$A,MATCH($A2253,'Smelter Reference List'!$E:$E,0)))</f>
        <v/>
      </c>
      <c r="C2253" s="297" t="str">
        <f>IF(LEN(A2253)=0,"",INDEX('Smelter Reference List'!$C:$C,MATCH($A2253,'Smelter Reference List'!$E:$E,0)))</f>
        <v/>
      </c>
      <c r="D2253" s="161" t="str">
        <f ca="1">IF(ISERROR($S2253),"",OFFSET('Smelter Reference List'!$C$4,$S2253-4,0)&amp;"")</f>
        <v/>
      </c>
      <c r="E2253" s="161" t="str">
        <f ca="1">IF(ISERROR($S2253),"",OFFSET('Smelter Reference List'!$D$4,$S2253-4,0)&amp;"")</f>
        <v/>
      </c>
      <c r="F2253" s="161" t="str">
        <f ca="1">IF(ISERROR($S2253),"",OFFSET('Smelter Reference List'!$E$4,$S2253-4,0))</f>
        <v/>
      </c>
      <c r="G2253" s="161" t="str">
        <f ca="1">IF(C2253=$U$4,"Enter smelter details", IF(ISERROR($S2253),"",OFFSET('Smelter Reference List'!$F$4,$S2253-4,0)))</f>
        <v/>
      </c>
      <c r="H2253" s="247" t="str">
        <f ca="1">IF(ISERROR($S2253),"",OFFSET('Smelter Reference List'!$G$4,$S2253-4,0))</f>
        <v/>
      </c>
      <c r="I2253" s="248" t="str">
        <f ca="1">IF(ISERROR($S2253),"",OFFSET('Smelter Reference List'!$H$4,$S2253-4,0))</f>
        <v/>
      </c>
      <c r="J2253" s="248" t="str">
        <f ca="1">IF(ISERROR($S2253),"",OFFSET('Smelter Reference List'!$I$4,$S2253-4,0))</f>
        <v/>
      </c>
      <c r="K2253" s="245"/>
      <c r="L2253" s="245"/>
      <c r="M2253" s="245"/>
      <c r="N2253" s="245"/>
      <c r="O2253" s="245"/>
      <c r="P2253" s="245"/>
      <c r="Q2253" s="246"/>
      <c r="R2253" s="233"/>
      <c r="S2253" s="234" t="e">
        <f>IF(C2253="",NA(),MATCH($B2253&amp;$C2253,'Smelter Reference List'!$J:$J,0))</f>
        <v>#N/A</v>
      </c>
      <c r="T2253" s="235"/>
      <c r="U2253" s="235">
        <f t="shared" ca="1" si="70"/>
        <v>0</v>
      </c>
      <c r="V2253" s="235"/>
      <c r="W2253" s="235"/>
      <c r="Y2253" s="228" t="str">
        <f t="shared" si="71"/>
        <v/>
      </c>
    </row>
    <row r="2254" spans="1:25" s="228" customFormat="1" ht="20.25">
      <c r="A2254" s="257"/>
      <c r="B2254" s="232" t="str">
        <f>IF(LEN(A2254)=0,"",INDEX('Smelter Reference List'!$A:$A,MATCH($A2254,'Smelter Reference List'!$E:$E,0)))</f>
        <v/>
      </c>
      <c r="C2254" s="297" t="str">
        <f>IF(LEN(A2254)=0,"",INDEX('Smelter Reference List'!$C:$C,MATCH($A2254,'Smelter Reference List'!$E:$E,0)))</f>
        <v/>
      </c>
      <c r="D2254" s="161" t="str">
        <f ca="1">IF(ISERROR($S2254),"",OFFSET('Smelter Reference List'!$C$4,$S2254-4,0)&amp;"")</f>
        <v/>
      </c>
      <c r="E2254" s="161" t="str">
        <f ca="1">IF(ISERROR($S2254),"",OFFSET('Smelter Reference List'!$D$4,$S2254-4,0)&amp;"")</f>
        <v/>
      </c>
      <c r="F2254" s="161" t="str">
        <f ca="1">IF(ISERROR($S2254),"",OFFSET('Smelter Reference List'!$E$4,$S2254-4,0))</f>
        <v/>
      </c>
      <c r="G2254" s="161" t="str">
        <f ca="1">IF(C2254=$U$4,"Enter smelter details", IF(ISERROR($S2254),"",OFFSET('Smelter Reference List'!$F$4,$S2254-4,0)))</f>
        <v/>
      </c>
      <c r="H2254" s="247" t="str">
        <f ca="1">IF(ISERROR($S2254),"",OFFSET('Smelter Reference List'!$G$4,$S2254-4,0))</f>
        <v/>
      </c>
      <c r="I2254" s="248" t="str">
        <f ca="1">IF(ISERROR($S2254),"",OFFSET('Smelter Reference List'!$H$4,$S2254-4,0))</f>
        <v/>
      </c>
      <c r="J2254" s="248" t="str">
        <f ca="1">IF(ISERROR($S2254),"",OFFSET('Smelter Reference List'!$I$4,$S2254-4,0))</f>
        <v/>
      </c>
      <c r="K2254" s="245"/>
      <c r="L2254" s="245"/>
      <c r="M2254" s="245"/>
      <c r="N2254" s="245"/>
      <c r="O2254" s="245"/>
      <c r="P2254" s="245"/>
      <c r="Q2254" s="246"/>
      <c r="R2254" s="233"/>
      <c r="S2254" s="234" t="e">
        <f>IF(C2254="",NA(),MATCH($B2254&amp;$C2254,'Smelter Reference List'!$J:$J,0))</f>
        <v>#N/A</v>
      </c>
      <c r="T2254" s="235"/>
      <c r="U2254" s="235">
        <f t="shared" ca="1" si="70"/>
        <v>0</v>
      </c>
      <c r="V2254" s="235"/>
      <c r="W2254" s="235"/>
      <c r="Y2254" s="228" t="str">
        <f t="shared" si="71"/>
        <v/>
      </c>
    </row>
    <row r="2255" spans="1:25" s="228" customFormat="1" ht="20.25">
      <c r="A2255" s="257"/>
      <c r="B2255" s="232" t="str">
        <f>IF(LEN(A2255)=0,"",INDEX('Smelter Reference List'!$A:$A,MATCH($A2255,'Smelter Reference List'!$E:$E,0)))</f>
        <v/>
      </c>
      <c r="C2255" s="297" t="str">
        <f>IF(LEN(A2255)=0,"",INDEX('Smelter Reference List'!$C:$C,MATCH($A2255,'Smelter Reference List'!$E:$E,0)))</f>
        <v/>
      </c>
      <c r="D2255" s="161" t="str">
        <f ca="1">IF(ISERROR($S2255),"",OFFSET('Smelter Reference List'!$C$4,$S2255-4,0)&amp;"")</f>
        <v/>
      </c>
      <c r="E2255" s="161" t="str">
        <f ca="1">IF(ISERROR($S2255),"",OFFSET('Smelter Reference List'!$D$4,$S2255-4,0)&amp;"")</f>
        <v/>
      </c>
      <c r="F2255" s="161" t="str">
        <f ca="1">IF(ISERROR($S2255),"",OFFSET('Smelter Reference List'!$E$4,$S2255-4,0))</f>
        <v/>
      </c>
      <c r="G2255" s="161" t="str">
        <f ca="1">IF(C2255=$U$4,"Enter smelter details", IF(ISERROR($S2255),"",OFFSET('Smelter Reference List'!$F$4,$S2255-4,0)))</f>
        <v/>
      </c>
      <c r="H2255" s="247" t="str">
        <f ca="1">IF(ISERROR($S2255),"",OFFSET('Smelter Reference List'!$G$4,$S2255-4,0))</f>
        <v/>
      </c>
      <c r="I2255" s="248" t="str">
        <f ca="1">IF(ISERROR($S2255),"",OFFSET('Smelter Reference List'!$H$4,$S2255-4,0))</f>
        <v/>
      </c>
      <c r="J2255" s="248" t="str">
        <f ca="1">IF(ISERROR($S2255),"",OFFSET('Smelter Reference List'!$I$4,$S2255-4,0))</f>
        <v/>
      </c>
      <c r="K2255" s="245"/>
      <c r="L2255" s="245"/>
      <c r="M2255" s="245"/>
      <c r="N2255" s="245"/>
      <c r="O2255" s="245"/>
      <c r="P2255" s="245"/>
      <c r="Q2255" s="246"/>
      <c r="R2255" s="233"/>
      <c r="S2255" s="234" t="e">
        <f>IF(C2255="",NA(),MATCH($B2255&amp;$C2255,'Smelter Reference List'!$J:$J,0))</f>
        <v>#N/A</v>
      </c>
      <c r="T2255" s="235"/>
      <c r="U2255" s="235">
        <f t="shared" ca="1" si="70"/>
        <v>0</v>
      </c>
      <c r="V2255" s="235"/>
      <c r="W2255" s="235"/>
      <c r="Y2255" s="228" t="str">
        <f t="shared" si="71"/>
        <v/>
      </c>
    </row>
    <row r="2256" spans="1:25" s="228" customFormat="1" ht="20.25">
      <c r="A2256" s="257"/>
      <c r="B2256" s="232" t="str">
        <f>IF(LEN(A2256)=0,"",INDEX('Smelter Reference List'!$A:$A,MATCH($A2256,'Smelter Reference List'!$E:$E,0)))</f>
        <v/>
      </c>
      <c r="C2256" s="297" t="str">
        <f>IF(LEN(A2256)=0,"",INDEX('Smelter Reference List'!$C:$C,MATCH($A2256,'Smelter Reference List'!$E:$E,0)))</f>
        <v/>
      </c>
      <c r="D2256" s="161" t="str">
        <f ca="1">IF(ISERROR($S2256),"",OFFSET('Smelter Reference List'!$C$4,$S2256-4,0)&amp;"")</f>
        <v/>
      </c>
      <c r="E2256" s="161" t="str">
        <f ca="1">IF(ISERROR($S2256),"",OFFSET('Smelter Reference List'!$D$4,$S2256-4,0)&amp;"")</f>
        <v/>
      </c>
      <c r="F2256" s="161" t="str">
        <f ca="1">IF(ISERROR($S2256),"",OFFSET('Smelter Reference List'!$E$4,$S2256-4,0))</f>
        <v/>
      </c>
      <c r="G2256" s="161" t="str">
        <f ca="1">IF(C2256=$U$4,"Enter smelter details", IF(ISERROR($S2256),"",OFFSET('Smelter Reference List'!$F$4,$S2256-4,0)))</f>
        <v/>
      </c>
      <c r="H2256" s="247" t="str">
        <f ca="1">IF(ISERROR($S2256),"",OFFSET('Smelter Reference List'!$G$4,$S2256-4,0))</f>
        <v/>
      </c>
      <c r="I2256" s="248" t="str">
        <f ca="1">IF(ISERROR($S2256),"",OFFSET('Smelter Reference List'!$H$4,$S2256-4,0))</f>
        <v/>
      </c>
      <c r="J2256" s="248" t="str">
        <f ca="1">IF(ISERROR($S2256),"",OFFSET('Smelter Reference List'!$I$4,$S2256-4,0))</f>
        <v/>
      </c>
      <c r="K2256" s="245"/>
      <c r="L2256" s="245"/>
      <c r="M2256" s="245"/>
      <c r="N2256" s="245"/>
      <c r="O2256" s="245"/>
      <c r="P2256" s="245"/>
      <c r="Q2256" s="246"/>
      <c r="R2256" s="233"/>
      <c r="S2256" s="234" t="e">
        <f>IF(C2256="",NA(),MATCH($B2256&amp;$C2256,'Smelter Reference List'!$J:$J,0))</f>
        <v>#N/A</v>
      </c>
      <c r="T2256" s="235"/>
      <c r="U2256" s="235">
        <f t="shared" ca="1" si="70"/>
        <v>0</v>
      </c>
      <c r="V2256" s="235"/>
      <c r="W2256" s="235"/>
      <c r="Y2256" s="228" t="str">
        <f t="shared" si="71"/>
        <v/>
      </c>
    </row>
    <row r="2257" spans="1:25" s="228" customFormat="1" ht="20.25">
      <c r="A2257" s="257"/>
      <c r="B2257" s="232" t="str">
        <f>IF(LEN(A2257)=0,"",INDEX('Smelter Reference List'!$A:$A,MATCH($A2257,'Smelter Reference List'!$E:$E,0)))</f>
        <v/>
      </c>
      <c r="C2257" s="297" t="str">
        <f>IF(LEN(A2257)=0,"",INDEX('Smelter Reference List'!$C:$C,MATCH($A2257,'Smelter Reference List'!$E:$E,0)))</f>
        <v/>
      </c>
      <c r="D2257" s="161" t="str">
        <f ca="1">IF(ISERROR($S2257),"",OFFSET('Smelter Reference List'!$C$4,$S2257-4,0)&amp;"")</f>
        <v/>
      </c>
      <c r="E2257" s="161" t="str">
        <f ca="1">IF(ISERROR($S2257),"",OFFSET('Smelter Reference List'!$D$4,$S2257-4,0)&amp;"")</f>
        <v/>
      </c>
      <c r="F2257" s="161" t="str">
        <f ca="1">IF(ISERROR($S2257),"",OFFSET('Smelter Reference List'!$E$4,$S2257-4,0))</f>
        <v/>
      </c>
      <c r="G2257" s="161" t="str">
        <f ca="1">IF(C2257=$U$4,"Enter smelter details", IF(ISERROR($S2257),"",OFFSET('Smelter Reference List'!$F$4,$S2257-4,0)))</f>
        <v/>
      </c>
      <c r="H2257" s="247" t="str">
        <f ca="1">IF(ISERROR($S2257),"",OFFSET('Smelter Reference List'!$G$4,$S2257-4,0))</f>
        <v/>
      </c>
      <c r="I2257" s="248" t="str">
        <f ca="1">IF(ISERROR($S2257),"",OFFSET('Smelter Reference List'!$H$4,$S2257-4,0))</f>
        <v/>
      </c>
      <c r="J2257" s="248" t="str">
        <f ca="1">IF(ISERROR($S2257),"",OFFSET('Smelter Reference List'!$I$4,$S2257-4,0))</f>
        <v/>
      </c>
      <c r="K2257" s="245"/>
      <c r="L2257" s="245"/>
      <c r="M2257" s="245"/>
      <c r="N2257" s="245"/>
      <c r="O2257" s="245"/>
      <c r="P2257" s="245"/>
      <c r="Q2257" s="246"/>
      <c r="R2257" s="233"/>
      <c r="S2257" s="234" t="e">
        <f>IF(C2257="",NA(),MATCH($B2257&amp;$C2257,'Smelter Reference List'!$J:$J,0))</f>
        <v>#N/A</v>
      </c>
      <c r="T2257" s="235"/>
      <c r="U2257" s="235">
        <f t="shared" ca="1" si="70"/>
        <v>0</v>
      </c>
      <c r="V2257" s="235"/>
      <c r="W2257" s="235"/>
      <c r="Y2257" s="228" t="str">
        <f t="shared" si="71"/>
        <v/>
      </c>
    </row>
    <row r="2258" spans="1:25" s="228" customFormat="1" ht="20.25">
      <c r="A2258" s="257"/>
      <c r="B2258" s="232" t="str">
        <f>IF(LEN(A2258)=0,"",INDEX('Smelter Reference List'!$A:$A,MATCH($A2258,'Smelter Reference List'!$E:$E,0)))</f>
        <v/>
      </c>
      <c r="C2258" s="297" t="str">
        <f>IF(LEN(A2258)=0,"",INDEX('Smelter Reference List'!$C:$C,MATCH($A2258,'Smelter Reference List'!$E:$E,0)))</f>
        <v/>
      </c>
      <c r="D2258" s="161" t="str">
        <f ca="1">IF(ISERROR($S2258),"",OFFSET('Smelter Reference List'!$C$4,$S2258-4,0)&amp;"")</f>
        <v/>
      </c>
      <c r="E2258" s="161" t="str">
        <f ca="1">IF(ISERROR($S2258),"",OFFSET('Smelter Reference List'!$D$4,$S2258-4,0)&amp;"")</f>
        <v/>
      </c>
      <c r="F2258" s="161" t="str">
        <f ca="1">IF(ISERROR($S2258),"",OFFSET('Smelter Reference List'!$E$4,$S2258-4,0))</f>
        <v/>
      </c>
      <c r="G2258" s="161" t="str">
        <f ca="1">IF(C2258=$U$4,"Enter smelter details", IF(ISERROR($S2258),"",OFFSET('Smelter Reference List'!$F$4,$S2258-4,0)))</f>
        <v/>
      </c>
      <c r="H2258" s="247" t="str">
        <f ca="1">IF(ISERROR($S2258),"",OFFSET('Smelter Reference List'!$G$4,$S2258-4,0))</f>
        <v/>
      </c>
      <c r="I2258" s="248" t="str">
        <f ca="1">IF(ISERROR($S2258),"",OFFSET('Smelter Reference List'!$H$4,$S2258-4,0))</f>
        <v/>
      </c>
      <c r="J2258" s="248" t="str">
        <f ca="1">IF(ISERROR($S2258),"",OFFSET('Smelter Reference List'!$I$4,$S2258-4,0))</f>
        <v/>
      </c>
      <c r="K2258" s="245"/>
      <c r="L2258" s="245"/>
      <c r="M2258" s="245"/>
      <c r="N2258" s="245"/>
      <c r="O2258" s="245"/>
      <c r="P2258" s="245"/>
      <c r="Q2258" s="246"/>
      <c r="R2258" s="233"/>
      <c r="S2258" s="234" t="e">
        <f>IF(C2258="",NA(),MATCH($B2258&amp;$C2258,'Smelter Reference List'!$J:$J,0))</f>
        <v>#N/A</v>
      </c>
      <c r="T2258" s="235"/>
      <c r="U2258" s="235">
        <f t="shared" ca="1" si="70"/>
        <v>0</v>
      </c>
      <c r="V2258" s="235"/>
      <c r="W2258" s="235"/>
      <c r="Y2258" s="228" t="str">
        <f t="shared" si="71"/>
        <v/>
      </c>
    </row>
    <row r="2259" spans="1:25" s="228" customFormat="1" ht="20.25">
      <c r="A2259" s="257"/>
      <c r="B2259" s="232" t="str">
        <f>IF(LEN(A2259)=0,"",INDEX('Smelter Reference List'!$A:$A,MATCH($A2259,'Smelter Reference List'!$E:$E,0)))</f>
        <v/>
      </c>
      <c r="C2259" s="297" t="str">
        <f>IF(LEN(A2259)=0,"",INDEX('Smelter Reference List'!$C:$C,MATCH($A2259,'Smelter Reference List'!$E:$E,0)))</f>
        <v/>
      </c>
      <c r="D2259" s="161" t="str">
        <f ca="1">IF(ISERROR($S2259),"",OFFSET('Smelter Reference List'!$C$4,$S2259-4,0)&amp;"")</f>
        <v/>
      </c>
      <c r="E2259" s="161" t="str">
        <f ca="1">IF(ISERROR($S2259),"",OFFSET('Smelter Reference List'!$D$4,$S2259-4,0)&amp;"")</f>
        <v/>
      </c>
      <c r="F2259" s="161" t="str">
        <f ca="1">IF(ISERROR($S2259),"",OFFSET('Smelter Reference List'!$E$4,$S2259-4,0))</f>
        <v/>
      </c>
      <c r="G2259" s="161" t="str">
        <f ca="1">IF(C2259=$U$4,"Enter smelter details", IF(ISERROR($S2259),"",OFFSET('Smelter Reference List'!$F$4,$S2259-4,0)))</f>
        <v/>
      </c>
      <c r="H2259" s="247" t="str">
        <f ca="1">IF(ISERROR($S2259),"",OFFSET('Smelter Reference List'!$G$4,$S2259-4,0))</f>
        <v/>
      </c>
      <c r="I2259" s="248" t="str">
        <f ca="1">IF(ISERROR($S2259),"",OFFSET('Smelter Reference List'!$H$4,$S2259-4,0))</f>
        <v/>
      </c>
      <c r="J2259" s="248" t="str">
        <f ca="1">IF(ISERROR($S2259),"",OFFSET('Smelter Reference List'!$I$4,$S2259-4,0))</f>
        <v/>
      </c>
      <c r="K2259" s="245"/>
      <c r="L2259" s="245"/>
      <c r="M2259" s="245"/>
      <c r="N2259" s="245"/>
      <c r="O2259" s="245"/>
      <c r="P2259" s="245"/>
      <c r="Q2259" s="246"/>
      <c r="R2259" s="233"/>
      <c r="S2259" s="234" t="e">
        <f>IF(C2259="",NA(),MATCH($B2259&amp;$C2259,'Smelter Reference List'!$J:$J,0))</f>
        <v>#N/A</v>
      </c>
      <c r="T2259" s="235"/>
      <c r="U2259" s="235">
        <f t="shared" ca="1" si="70"/>
        <v>0</v>
      </c>
      <c r="V2259" s="235"/>
      <c r="W2259" s="235"/>
      <c r="Y2259" s="228" t="str">
        <f t="shared" si="71"/>
        <v/>
      </c>
    </row>
    <row r="2260" spans="1:25" s="228" customFormat="1" ht="20.25">
      <c r="A2260" s="257"/>
      <c r="B2260" s="232" t="str">
        <f>IF(LEN(A2260)=0,"",INDEX('Smelter Reference List'!$A:$A,MATCH($A2260,'Smelter Reference List'!$E:$E,0)))</f>
        <v/>
      </c>
      <c r="C2260" s="297" t="str">
        <f>IF(LEN(A2260)=0,"",INDEX('Smelter Reference List'!$C:$C,MATCH($A2260,'Smelter Reference List'!$E:$E,0)))</f>
        <v/>
      </c>
      <c r="D2260" s="161" t="str">
        <f ca="1">IF(ISERROR($S2260),"",OFFSET('Smelter Reference List'!$C$4,$S2260-4,0)&amp;"")</f>
        <v/>
      </c>
      <c r="E2260" s="161" t="str">
        <f ca="1">IF(ISERROR($S2260),"",OFFSET('Smelter Reference List'!$D$4,$S2260-4,0)&amp;"")</f>
        <v/>
      </c>
      <c r="F2260" s="161" t="str">
        <f ca="1">IF(ISERROR($S2260),"",OFFSET('Smelter Reference List'!$E$4,$S2260-4,0))</f>
        <v/>
      </c>
      <c r="G2260" s="161" t="str">
        <f ca="1">IF(C2260=$U$4,"Enter smelter details", IF(ISERROR($S2260),"",OFFSET('Smelter Reference List'!$F$4,$S2260-4,0)))</f>
        <v/>
      </c>
      <c r="H2260" s="247" t="str">
        <f ca="1">IF(ISERROR($S2260),"",OFFSET('Smelter Reference List'!$G$4,$S2260-4,0))</f>
        <v/>
      </c>
      <c r="I2260" s="248" t="str">
        <f ca="1">IF(ISERROR($S2260),"",OFFSET('Smelter Reference List'!$H$4,$S2260-4,0))</f>
        <v/>
      </c>
      <c r="J2260" s="248" t="str">
        <f ca="1">IF(ISERROR($S2260),"",OFFSET('Smelter Reference List'!$I$4,$S2260-4,0))</f>
        <v/>
      </c>
      <c r="K2260" s="245"/>
      <c r="L2260" s="245"/>
      <c r="M2260" s="245"/>
      <c r="N2260" s="245"/>
      <c r="O2260" s="245"/>
      <c r="P2260" s="245"/>
      <c r="Q2260" s="246"/>
      <c r="R2260" s="233"/>
      <c r="S2260" s="234" t="e">
        <f>IF(C2260="",NA(),MATCH($B2260&amp;$C2260,'Smelter Reference List'!$J:$J,0))</f>
        <v>#N/A</v>
      </c>
      <c r="T2260" s="235"/>
      <c r="U2260" s="235">
        <f t="shared" ca="1" si="70"/>
        <v>0</v>
      </c>
      <c r="V2260" s="235"/>
      <c r="W2260" s="235"/>
      <c r="Y2260" s="228" t="str">
        <f t="shared" si="71"/>
        <v/>
      </c>
    </row>
    <row r="2261" spans="1:25" s="228" customFormat="1" ht="20.25">
      <c r="A2261" s="257"/>
      <c r="B2261" s="232" t="str">
        <f>IF(LEN(A2261)=0,"",INDEX('Smelter Reference List'!$A:$A,MATCH($A2261,'Smelter Reference List'!$E:$E,0)))</f>
        <v/>
      </c>
      <c r="C2261" s="297" t="str">
        <f>IF(LEN(A2261)=0,"",INDEX('Smelter Reference List'!$C:$C,MATCH($A2261,'Smelter Reference List'!$E:$E,0)))</f>
        <v/>
      </c>
      <c r="D2261" s="161" t="str">
        <f ca="1">IF(ISERROR($S2261),"",OFFSET('Smelter Reference List'!$C$4,$S2261-4,0)&amp;"")</f>
        <v/>
      </c>
      <c r="E2261" s="161" t="str">
        <f ca="1">IF(ISERROR($S2261),"",OFFSET('Smelter Reference List'!$D$4,$S2261-4,0)&amp;"")</f>
        <v/>
      </c>
      <c r="F2261" s="161" t="str">
        <f ca="1">IF(ISERROR($S2261),"",OFFSET('Smelter Reference List'!$E$4,$S2261-4,0))</f>
        <v/>
      </c>
      <c r="G2261" s="161" t="str">
        <f ca="1">IF(C2261=$U$4,"Enter smelter details", IF(ISERROR($S2261),"",OFFSET('Smelter Reference List'!$F$4,$S2261-4,0)))</f>
        <v/>
      </c>
      <c r="H2261" s="247" t="str">
        <f ca="1">IF(ISERROR($S2261),"",OFFSET('Smelter Reference List'!$G$4,$S2261-4,0))</f>
        <v/>
      </c>
      <c r="I2261" s="248" t="str">
        <f ca="1">IF(ISERROR($S2261),"",OFFSET('Smelter Reference List'!$H$4,$S2261-4,0))</f>
        <v/>
      </c>
      <c r="J2261" s="248" t="str">
        <f ca="1">IF(ISERROR($S2261),"",OFFSET('Smelter Reference List'!$I$4,$S2261-4,0))</f>
        <v/>
      </c>
      <c r="K2261" s="245"/>
      <c r="L2261" s="245"/>
      <c r="M2261" s="245"/>
      <c r="N2261" s="245"/>
      <c r="O2261" s="245"/>
      <c r="P2261" s="245"/>
      <c r="Q2261" s="246"/>
      <c r="R2261" s="233"/>
      <c r="S2261" s="234" t="e">
        <f>IF(C2261="",NA(),MATCH($B2261&amp;$C2261,'Smelter Reference List'!$J:$J,0))</f>
        <v>#N/A</v>
      </c>
      <c r="T2261" s="235"/>
      <c r="U2261" s="235">
        <f t="shared" ca="1" si="70"/>
        <v>0</v>
      </c>
      <c r="V2261" s="235"/>
      <c r="W2261" s="235"/>
      <c r="Y2261" s="228" t="str">
        <f t="shared" si="71"/>
        <v/>
      </c>
    </row>
    <row r="2262" spans="1:25" s="228" customFormat="1" ht="20.25">
      <c r="A2262" s="257"/>
      <c r="B2262" s="232" t="str">
        <f>IF(LEN(A2262)=0,"",INDEX('Smelter Reference List'!$A:$A,MATCH($A2262,'Smelter Reference List'!$E:$E,0)))</f>
        <v/>
      </c>
      <c r="C2262" s="297" t="str">
        <f>IF(LEN(A2262)=0,"",INDEX('Smelter Reference List'!$C:$C,MATCH($A2262,'Smelter Reference List'!$E:$E,0)))</f>
        <v/>
      </c>
      <c r="D2262" s="161" t="str">
        <f ca="1">IF(ISERROR($S2262),"",OFFSET('Smelter Reference List'!$C$4,$S2262-4,0)&amp;"")</f>
        <v/>
      </c>
      <c r="E2262" s="161" t="str">
        <f ca="1">IF(ISERROR($S2262),"",OFFSET('Smelter Reference List'!$D$4,$S2262-4,0)&amp;"")</f>
        <v/>
      </c>
      <c r="F2262" s="161" t="str">
        <f ca="1">IF(ISERROR($S2262),"",OFFSET('Smelter Reference List'!$E$4,$S2262-4,0))</f>
        <v/>
      </c>
      <c r="G2262" s="161" t="str">
        <f ca="1">IF(C2262=$U$4,"Enter smelter details", IF(ISERROR($S2262),"",OFFSET('Smelter Reference List'!$F$4,$S2262-4,0)))</f>
        <v/>
      </c>
      <c r="H2262" s="247" t="str">
        <f ca="1">IF(ISERROR($S2262),"",OFFSET('Smelter Reference List'!$G$4,$S2262-4,0))</f>
        <v/>
      </c>
      <c r="I2262" s="248" t="str">
        <f ca="1">IF(ISERROR($S2262),"",OFFSET('Smelter Reference List'!$H$4,$S2262-4,0))</f>
        <v/>
      </c>
      <c r="J2262" s="248" t="str">
        <f ca="1">IF(ISERROR($S2262),"",OFFSET('Smelter Reference List'!$I$4,$S2262-4,0))</f>
        <v/>
      </c>
      <c r="K2262" s="245"/>
      <c r="L2262" s="245"/>
      <c r="M2262" s="245"/>
      <c r="N2262" s="245"/>
      <c r="O2262" s="245"/>
      <c r="P2262" s="245"/>
      <c r="Q2262" s="246"/>
      <c r="R2262" s="233"/>
      <c r="S2262" s="234" t="e">
        <f>IF(C2262="",NA(),MATCH($B2262&amp;$C2262,'Smelter Reference List'!$J:$J,0))</f>
        <v>#N/A</v>
      </c>
      <c r="T2262" s="235"/>
      <c r="U2262" s="235">
        <f t="shared" ca="1" si="70"/>
        <v>0</v>
      </c>
      <c r="V2262" s="235"/>
      <c r="W2262" s="235"/>
      <c r="Y2262" s="228" t="str">
        <f t="shared" si="71"/>
        <v/>
      </c>
    </row>
    <row r="2263" spans="1:25" s="228" customFormat="1" ht="20.25">
      <c r="A2263" s="257"/>
      <c r="B2263" s="232" t="str">
        <f>IF(LEN(A2263)=0,"",INDEX('Smelter Reference List'!$A:$A,MATCH($A2263,'Smelter Reference List'!$E:$E,0)))</f>
        <v/>
      </c>
      <c r="C2263" s="297" t="str">
        <f>IF(LEN(A2263)=0,"",INDEX('Smelter Reference List'!$C:$C,MATCH($A2263,'Smelter Reference List'!$E:$E,0)))</f>
        <v/>
      </c>
      <c r="D2263" s="161" t="str">
        <f ca="1">IF(ISERROR($S2263),"",OFFSET('Smelter Reference List'!$C$4,$S2263-4,0)&amp;"")</f>
        <v/>
      </c>
      <c r="E2263" s="161" t="str">
        <f ca="1">IF(ISERROR($S2263),"",OFFSET('Smelter Reference List'!$D$4,$S2263-4,0)&amp;"")</f>
        <v/>
      </c>
      <c r="F2263" s="161" t="str">
        <f ca="1">IF(ISERROR($S2263),"",OFFSET('Smelter Reference List'!$E$4,$S2263-4,0))</f>
        <v/>
      </c>
      <c r="G2263" s="161" t="str">
        <f ca="1">IF(C2263=$U$4,"Enter smelter details", IF(ISERROR($S2263),"",OFFSET('Smelter Reference List'!$F$4,$S2263-4,0)))</f>
        <v/>
      </c>
      <c r="H2263" s="247" t="str">
        <f ca="1">IF(ISERROR($S2263),"",OFFSET('Smelter Reference List'!$G$4,$S2263-4,0))</f>
        <v/>
      </c>
      <c r="I2263" s="248" t="str">
        <f ca="1">IF(ISERROR($S2263),"",OFFSET('Smelter Reference List'!$H$4,$S2263-4,0))</f>
        <v/>
      </c>
      <c r="J2263" s="248" t="str">
        <f ca="1">IF(ISERROR($S2263),"",OFFSET('Smelter Reference List'!$I$4,$S2263-4,0))</f>
        <v/>
      </c>
      <c r="K2263" s="245"/>
      <c r="L2263" s="245"/>
      <c r="M2263" s="245"/>
      <c r="N2263" s="245"/>
      <c r="O2263" s="245"/>
      <c r="P2263" s="245"/>
      <c r="Q2263" s="246"/>
      <c r="R2263" s="233"/>
      <c r="S2263" s="234" t="e">
        <f>IF(C2263="",NA(),MATCH($B2263&amp;$C2263,'Smelter Reference List'!$J:$J,0))</f>
        <v>#N/A</v>
      </c>
      <c r="T2263" s="235"/>
      <c r="U2263" s="235">
        <f t="shared" ca="1" si="70"/>
        <v>0</v>
      </c>
      <c r="V2263" s="235"/>
      <c r="W2263" s="235"/>
      <c r="Y2263" s="228" t="str">
        <f t="shared" si="71"/>
        <v/>
      </c>
    </row>
    <row r="2264" spans="1:25" s="228" customFormat="1" ht="20.25">
      <c r="A2264" s="257"/>
      <c r="B2264" s="232" t="str">
        <f>IF(LEN(A2264)=0,"",INDEX('Smelter Reference List'!$A:$A,MATCH($A2264,'Smelter Reference List'!$E:$E,0)))</f>
        <v/>
      </c>
      <c r="C2264" s="297" t="str">
        <f>IF(LEN(A2264)=0,"",INDEX('Smelter Reference List'!$C:$C,MATCH($A2264,'Smelter Reference List'!$E:$E,0)))</f>
        <v/>
      </c>
      <c r="D2264" s="161" t="str">
        <f ca="1">IF(ISERROR($S2264),"",OFFSET('Smelter Reference List'!$C$4,$S2264-4,0)&amp;"")</f>
        <v/>
      </c>
      <c r="E2264" s="161" t="str">
        <f ca="1">IF(ISERROR($S2264),"",OFFSET('Smelter Reference List'!$D$4,$S2264-4,0)&amp;"")</f>
        <v/>
      </c>
      <c r="F2264" s="161" t="str">
        <f ca="1">IF(ISERROR($S2264),"",OFFSET('Smelter Reference List'!$E$4,$S2264-4,0))</f>
        <v/>
      </c>
      <c r="G2264" s="161" t="str">
        <f ca="1">IF(C2264=$U$4,"Enter smelter details", IF(ISERROR($S2264),"",OFFSET('Smelter Reference List'!$F$4,$S2264-4,0)))</f>
        <v/>
      </c>
      <c r="H2264" s="247" t="str">
        <f ca="1">IF(ISERROR($S2264),"",OFFSET('Smelter Reference List'!$G$4,$S2264-4,0))</f>
        <v/>
      </c>
      <c r="I2264" s="248" t="str">
        <f ca="1">IF(ISERROR($S2264),"",OFFSET('Smelter Reference List'!$H$4,$S2264-4,0))</f>
        <v/>
      </c>
      <c r="J2264" s="248" t="str">
        <f ca="1">IF(ISERROR($S2264),"",OFFSET('Smelter Reference List'!$I$4,$S2264-4,0))</f>
        <v/>
      </c>
      <c r="K2264" s="245"/>
      <c r="L2264" s="245"/>
      <c r="M2264" s="245"/>
      <c r="N2264" s="245"/>
      <c r="O2264" s="245"/>
      <c r="P2264" s="245"/>
      <c r="Q2264" s="246"/>
      <c r="R2264" s="233"/>
      <c r="S2264" s="234" t="e">
        <f>IF(C2264="",NA(),MATCH($B2264&amp;$C2264,'Smelter Reference List'!$J:$J,0))</f>
        <v>#N/A</v>
      </c>
      <c r="T2264" s="235"/>
      <c r="U2264" s="235">
        <f t="shared" ref="U2264:U2327" ca="1" si="72">IF(AND(C2264="Smelter not listed",OR(LEN(D2264)=0,LEN(E2264)=0)),1,0)</f>
        <v>0</v>
      </c>
      <c r="V2264" s="235"/>
      <c r="W2264" s="235"/>
      <c r="Y2264" s="228" t="str">
        <f t="shared" ref="Y2264:Y2327" si="73">B2264&amp;C2264</f>
        <v/>
      </c>
    </row>
    <row r="2265" spans="1:25" s="228" customFormat="1" ht="20.25">
      <c r="A2265" s="257"/>
      <c r="B2265" s="232" t="str">
        <f>IF(LEN(A2265)=0,"",INDEX('Smelter Reference List'!$A:$A,MATCH($A2265,'Smelter Reference List'!$E:$E,0)))</f>
        <v/>
      </c>
      <c r="C2265" s="297" t="str">
        <f>IF(LEN(A2265)=0,"",INDEX('Smelter Reference List'!$C:$C,MATCH($A2265,'Smelter Reference List'!$E:$E,0)))</f>
        <v/>
      </c>
      <c r="D2265" s="161" t="str">
        <f ca="1">IF(ISERROR($S2265),"",OFFSET('Smelter Reference List'!$C$4,$S2265-4,0)&amp;"")</f>
        <v/>
      </c>
      <c r="E2265" s="161" t="str">
        <f ca="1">IF(ISERROR($S2265),"",OFFSET('Smelter Reference List'!$D$4,$S2265-4,0)&amp;"")</f>
        <v/>
      </c>
      <c r="F2265" s="161" t="str">
        <f ca="1">IF(ISERROR($S2265),"",OFFSET('Smelter Reference List'!$E$4,$S2265-4,0))</f>
        <v/>
      </c>
      <c r="G2265" s="161" t="str">
        <f ca="1">IF(C2265=$U$4,"Enter smelter details", IF(ISERROR($S2265),"",OFFSET('Smelter Reference List'!$F$4,$S2265-4,0)))</f>
        <v/>
      </c>
      <c r="H2265" s="247" t="str">
        <f ca="1">IF(ISERROR($S2265),"",OFFSET('Smelter Reference List'!$G$4,$S2265-4,0))</f>
        <v/>
      </c>
      <c r="I2265" s="248" t="str">
        <f ca="1">IF(ISERROR($S2265),"",OFFSET('Smelter Reference List'!$H$4,$S2265-4,0))</f>
        <v/>
      </c>
      <c r="J2265" s="248" t="str">
        <f ca="1">IF(ISERROR($S2265),"",OFFSET('Smelter Reference List'!$I$4,$S2265-4,0))</f>
        <v/>
      </c>
      <c r="K2265" s="245"/>
      <c r="L2265" s="245"/>
      <c r="M2265" s="245"/>
      <c r="N2265" s="245"/>
      <c r="O2265" s="245"/>
      <c r="P2265" s="245"/>
      <c r="Q2265" s="246"/>
      <c r="R2265" s="233"/>
      <c r="S2265" s="234" t="e">
        <f>IF(C2265="",NA(),MATCH($B2265&amp;$C2265,'Smelter Reference List'!$J:$J,0))</f>
        <v>#N/A</v>
      </c>
      <c r="T2265" s="235"/>
      <c r="U2265" s="235">
        <f t="shared" ca="1" si="72"/>
        <v>0</v>
      </c>
      <c r="V2265" s="235"/>
      <c r="W2265" s="235"/>
      <c r="Y2265" s="228" t="str">
        <f t="shared" si="73"/>
        <v/>
      </c>
    </row>
    <row r="2266" spans="1:25" s="228" customFormat="1" ht="20.25">
      <c r="A2266" s="257"/>
      <c r="B2266" s="232" t="str">
        <f>IF(LEN(A2266)=0,"",INDEX('Smelter Reference List'!$A:$A,MATCH($A2266,'Smelter Reference List'!$E:$E,0)))</f>
        <v/>
      </c>
      <c r="C2266" s="297" t="str">
        <f>IF(LEN(A2266)=0,"",INDEX('Smelter Reference List'!$C:$C,MATCH($A2266,'Smelter Reference List'!$E:$E,0)))</f>
        <v/>
      </c>
      <c r="D2266" s="161" t="str">
        <f ca="1">IF(ISERROR($S2266),"",OFFSET('Smelter Reference List'!$C$4,$S2266-4,0)&amp;"")</f>
        <v/>
      </c>
      <c r="E2266" s="161" t="str">
        <f ca="1">IF(ISERROR($S2266),"",OFFSET('Smelter Reference List'!$D$4,$S2266-4,0)&amp;"")</f>
        <v/>
      </c>
      <c r="F2266" s="161" t="str">
        <f ca="1">IF(ISERROR($S2266),"",OFFSET('Smelter Reference List'!$E$4,$S2266-4,0))</f>
        <v/>
      </c>
      <c r="G2266" s="161" t="str">
        <f ca="1">IF(C2266=$U$4,"Enter smelter details", IF(ISERROR($S2266),"",OFFSET('Smelter Reference List'!$F$4,$S2266-4,0)))</f>
        <v/>
      </c>
      <c r="H2266" s="247" t="str">
        <f ca="1">IF(ISERROR($S2266),"",OFFSET('Smelter Reference List'!$G$4,$S2266-4,0))</f>
        <v/>
      </c>
      <c r="I2266" s="248" t="str">
        <f ca="1">IF(ISERROR($S2266),"",OFFSET('Smelter Reference List'!$H$4,$S2266-4,0))</f>
        <v/>
      </c>
      <c r="J2266" s="248" t="str">
        <f ca="1">IF(ISERROR($S2266),"",OFFSET('Smelter Reference List'!$I$4,$S2266-4,0))</f>
        <v/>
      </c>
      <c r="K2266" s="245"/>
      <c r="L2266" s="245"/>
      <c r="M2266" s="245"/>
      <c r="N2266" s="245"/>
      <c r="O2266" s="245"/>
      <c r="P2266" s="245"/>
      <c r="Q2266" s="246"/>
      <c r="R2266" s="233"/>
      <c r="S2266" s="234" t="e">
        <f>IF(C2266="",NA(),MATCH($B2266&amp;$C2266,'Smelter Reference List'!$J:$J,0))</f>
        <v>#N/A</v>
      </c>
      <c r="T2266" s="235"/>
      <c r="U2266" s="235">
        <f t="shared" ca="1" si="72"/>
        <v>0</v>
      </c>
      <c r="V2266" s="235"/>
      <c r="W2266" s="235"/>
      <c r="Y2266" s="228" t="str">
        <f t="shared" si="73"/>
        <v/>
      </c>
    </row>
    <row r="2267" spans="1:25" s="228" customFormat="1" ht="20.25">
      <c r="A2267" s="257"/>
      <c r="B2267" s="232" t="str">
        <f>IF(LEN(A2267)=0,"",INDEX('Smelter Reference List'!$A:$A,MATCH($A2267,'Smelter Reference List'!$E:$E,0)))</f>
        <v/>
      </c>
      <c r="C2267" s="297" t="str">
        <f>IF(LEN(A2267)=0,"",INDEX('Smelter Reference List'!$C:$C,MATCH($A2267,'Smelter Reference List'!$E:$E,0)))</f>
        <v/>
      </c>
      <c r="D2267" s="161" t="str">
        <f ca="1">IF(ISERROR($S2267),"",OFFSET('Smelter Reference List'!$C$4,$S2267-4,0)&amp;"")</f>
        <v/>
      </c>
      <c r="E2267" s="161" t="str">
        <f ca="1">IF(ISERROR($S2267),"",OFFSET('Smelter Reference List'!$D$4,$S2267-4,0)&amp;"")</f>
        <v/>
      </c>
      <c r="F2267" s="161" t="str">
        <f ca="1">IF(ISERROR($S2267),"",OFFSET('Smelter Reference List'!$E$4,$S2267-4,0))</f>
        <v/>
      </c>
      <c r="G2267" s="161" t="str">
        <f ca="1">IF(C2267=$U$4,"Enter smelter details", IF(ISERROR($S2267),"",OFFSET('Smelter Reference List'!$F$4,$S2267-4,0)))</f>
        <v/>
      </c>
      <c r="H2267" s="247" t="str">
        <f ca="1">IF(ISERROR($S2267),"",OFFSET('Smelter Reference List'!$G$4,$S2267-4,0))</f>
        <v/>
      </c>
      <c r="I2267" s="248" t="str">
        <f ca="1">IF(ISERROR($S2267),"",OFFSET('Smelter Reference List'!$H$4,$S2267-4,0))</f>
        <v/>
      </c>
      <c r="J2267" s="248" t="str">
        <f ca="1">IF(ISERROR($S2267),"",OFFSET('Smelter Reference List'!$I$4,$S2267-4,0))</f>
        <v/>
      </c>
      <c r="K2267" s="245"/>
      <c r="L2267" s="245"/>
      <c r="M2267" s="245"/>
      <c r="N2267" s="245"/>
      <c r="O2267" s="245"/>
      <c r="P2267" s="245"/>
      <c r="Q2267" s="246"/>
      <c r="R2267" s="233"/>
      <c r="S2267" s="234" t="e">
        <f>IF(C2267="",NA(),MATCH($B2267&amp;$C2267,'Smelter Reference List'!$J:$J,0))</f>
        <v>#N/A</v>
      </c>
      <c r="T2267" s="235"/>
      <c r="U2267" s="235">
        <f t="shared" ca="1" si="72"/>
        <v>0</v>
      </c>
      <c r="V2267" s="235"/>
      <c r="W2267" s="235"/>
      <c r="Y2267" s="228" t="str">
        <f t="shared" si="73"/>
        <v/>
      </c>
    </row>
    <row r="2268" spans="1:25" s="228" customFormat="1" ht="20.25">
      <c r="A2268" s="257"/>
      <c r="B2268" s="232" t="str">
        <f>IF(LEN(A2268)=0,"",INDEX('Smelter Reference List'!$A:$A,MATCH($A2268,'Smelter Reference List'!$E:$E,0)))</f>
        <v/>
      </c>
      <c r="C2268" s="297" t="str">
        <f>IF(LEN(A2268)=0,"",INDEX('Smelter Reference List'!$C:$C,MATCH($A2268,'Smelter Reference List'!$E:$E,0)))</f>
        <v/>
      </c>
      <c r="D2268" s="161" t="str">
        <f ca="1">IF(ISERROR($S2268),"",OFFSET('Smelter Reference List'!$C$4,$S2268-4,0)&amp;"")</f>
        <v/>
      </c>
      <c r="E2268" s="161" t="str">
        <f ca="1">IF(ISERROR($S2268),"",OFFSET('Smelter Reference List'!$D$4,$S2268-4,0)&amp;"")</f>
        <v/>
      </c>
      <c r="F2268" s="161" t="str">
        <f ca="1">IF(ISERROR($S2268),"",OFFSET('Smelter Reference List'!$E$4,$S2268-4,0))</f>
        <v/>
      </c>
      <c r="G2268" s="161" t="str">
        <f ca="1">IF(C2268=$U$4,"Enter smelter details", IF(ISERROR($S2268),"",OFFSET('Smelter Reference List'!$F$4,$S2268-4,0)))</f>
        <v/>
      </c>
      <c r="H2268" s="247" t="str">
        <f ca="1">IF(ISERROR($S2268),"",OFFSET('Smelter Reference List'!$G$4,$S2268-4,0))</f>
        <v/>
      </c>
      <c r="I2268" s="248" t="str">
        <f ca="1">IF(ISERROR($S2268),"",OFFSET('Smelter Reference List'!$H$4,$S2268-4,0))</f>
        <v/>
      </c>
      <c r="J2268" s="248" t="str">
        <f ca="1">IF(ISERROR($S2268),"",OFFSET('Smelter Reference List'!$I$4,$S2268-4,0))</f>
        <v/>
      </c>
      <c r="K2268" s="245"/>
      <c r="L2268" s="245"/>
      <c r="M2268" s="245"/>
      <c r="N2268" s="245"/>
      <c r="O2268" s="245"/>
      <c r="P2268" s="245"/>
      <c r="Q2268" s="246"/>
      <c r="R2268" s="233"/>
      <c r="S2268" s="234" t="e">
        <f>IF(C2268="",NA(),MATCH($B2268&amp;$C2268,'Smelter Reference List'!$J:$J,0))</f>
        <v>#N/A</v>
      </c>
      <c r="T2268" s="235"/>
      <c r="U2268" s="235">
        <f t="shared" ca="1" si="72"/>
        <v>0</v>
      </c>
      <c r="V2268" s="235"/>
      <c r="W2268" s="235"/>
      <c r="Y2268" s="228" t="str">
        <f t="shared" si="73"/>
        <v/>
      </c>
    </row>
    <row r="2269" spans="1:25" s="228" customFormat="1" ht="20.25">
      <c r="A2269" s="257"/>
      <c r="B2269" s="232" t="str">
        <f>IF(LEN(A2269)=0,"",INDEX('Smelter Reference List'!$A:$A,MATCH($A2269,'Smelter Reference List'!$E:$E,0)))</f>
        <v/>
      </c>
      <c r="C2269" s="297" t="str">
        <f>IF(LEN(A2269)=0,"",INDEX('Smelter Reference List'!$C:$C,MATCH($A2269,'Smelter Reference List'!$E:$E,0)))</f>
        <v/>
      </c>
      <c r="D2269" s="161" t="str">
        <f ca="1">IF(ISERROR($S2269),"",OFFSET('Smelter Reference List'!$C$4,$S2269-4,0)&amp;"")</f>
        <v/>
      </c>
      <c r="E2269" s="161" t="str">
        <f ca="1">IF(ISERROR($S2269),"",OFFSET('Smelter Reference List'!$D$4,$S2269-4,0)&amp;"")</f>
        <v/>
      </c>
      <c r="F2269" s="161" t="str">
        <f ca="1">IF(ISERROR($S2269),"",OFFSET('Smelter Reference List'!$E$4,$S2269-4,0))</f>
        <v/>
      </c>
      <c r="G2269" s="161" t="str">
        <f ca="1">IF(C2269=$U$4,"Enter smelter details", IF(ISERROR($S2269),"",OFFSET('Smelter Reference List'!$F$4,$S2269-4,0)))</f>
        <v/>
      </c>
      <c r="H2269" s="247" t="str">
        <f ca="1">IF(ISERROR($S2269),"",OFFSET('Smelter Reference List'!$G$4,$S2269-4,0))</f>
        <v/>
      </c>
      <c r="I2269" s="248" t="str">
        <f ca="1">IF(ISERROR($S2269),"",OFFSET('Smelter Reference List'!$H$4,$S2269-4,0))</f>
        <v/>
      </c>
      <c r="J2269" s="248" t="str">
        <f ca="1">IF(ISERROR($S2269),"",OFFSET('Smelter Reference List'!$I$4,$S2269-4,0))</f>
        <v/>
      </c>
      <c r="K2269" s="245"/>
      <c r="L2269" s="245"/>
      <c r="M2269" s="245"/>
      <c r="N2269" s="245"/>
      <c r="O2269" s="245"/>
      <c r="P2269" s="245"/>
      <c r="Q2269" s="246"/>
      <c r="R2269" s="233"/>
      <c r="S2269" s="234" t="e">
        <f>IF(C2269="",NA(),MATCH($B2269&amp;$C2269,'Smelter Reference List'!$J:$J,0))</f>
        <v>#N/A</v>
      </c>
      <c r="T2269" s="235"/>
      <c r="U2269" s="235">
        <f t="shared" ca="1" si="72"/>
        <v>0</v>
      </c>
      <c r="V2269" s="235"/>
      <c r="W2269" s="235"/>
      <c r="Y2269" s="228" t="str">
        <f t="shared" si="73"/>
        <v/>
      </c>
    </row>
    <row r="2270" spans="1:25" s="228" customFormat="1" ht="20.25">
      <c r="A2270" s="257"/>
      <c r="B2270" s="232" t="str">
        <f>IF(LEN(A2270)=0,"",INDEX('Smelter Reference List'!$A:$A,MATCH($A2270,'Smelter Reference List'!$E:$E,0)))</f>
        <v/>
      </c>
      <c r="C2270" s="297" t="str">
        <f>IF(LEN(A2270)=0,"",INDEX('Smelter Reference List'!$C:$C,MATCH($A2270,'Smelter Reference List'!$E:$E,0)))</f>
        <v/>
      </c>
      <c r="D2270" s="161" t="str">
        <f ca="1">IF(ISERROR($S2270),"",OFFSET('Smelter Reference List'!$C$4,$S2270-4,0)&amp;"")</f>
        <v/>
      </c>
      <c r="E2270" s="161" t="str">
        <f ca="1">IF(ISERROR($S2270),"",OFFSET('Smelter Reference List'!$D$4,$S2270-4,0)&amp;"")</f>
        <v/>
      </c>
      <c r="F2270" s="161" t="str">
        <f ca="1">IF(ISERROR($S2270),"",OFFSET('Smelter Reference List'!$E$4,$S2270-4,0))</f>
        <v/>
      </c>
      <c r="G2270" s="161" t="str">
        <f ca="1">IF(C2270=$U$4,"Enter smelter details", IF(ISERROR($S2270),"",OFFSET('Smelter Reference List'!$F$4,$S2270-4,0)))</f>
        <v/>
      </c>
      <c r="H2270" s="247" t="str">
        <f ca="1">IF(ISERROR($S2270),"",OFFSET('Smelter Reference List'!$G$4,$S2270-4,0))</f>
        <v/>
      </c>
      <c r="I2270" s="248" t="str">
        <f ca="1">IF(ISERROR($S2270),"",OFFSET('Smelter Reference List'!$H$4,$S2270-4,0))</f>
        <v/>
      </c>
      <c r="J2270" s="248" t="str">
        <f ca="1">IF(ISERROR($S2270),"",OFFSET('Smelter Reference List'!$I$4,$S2270-4,0))</f>
        <v/>
      </c>
      <c r="K2270" s="245"/>
      <c r="L2270" s="245"/>
      <c r="M2270" s="245"/>
      <c r="N2270" s="245"/>
      <c r="O2270" s="245"/>
      <c r="P2270" s="245"/>
      <c r="Q2270" s="246"/>
      <c r="R2270" s="233"/>
      <c r="S2270" s="234" t="e">
        <f>IF(C2270="",NA(),MATCH($B2270&amp;$C2270,'Smelter Reference List'!$J:$J,0))</f>
        <v>#N/A</v>
      </c>
      <c r="T2270" s="235"/>
      <c r="U2270" s="235">
        <f t="shared" ca="1" si="72"/>
        <v>0</v>
      </c>
      <c r="V2270" s="235"/>
      <c r="W2270" s="235"/>
      <c r="Y2270" s="228" t="str">
        <f t="shared" si="73"/>
        <v/>
      </c>
    </row>
    <row r="2271" spans="1:25" s="228" customFormat="1" ht="20.25">
      <c r="A2271" s="257"/>
      <c r="B2271" s="232" t="str">
        <f>IF(LEN(A2271)=0,"",INDEX('Smelter Reference List'!$A:$A,MATCH($A2271,'Smelter Reference List'!$E:$E,0)))</f>
        <v/>
      </c>
      <c r="C2271" s="297" t="str">
        <f>IF(LEN(A2271)=0,"",INDEX('Smelter Reference List'!$C:$C,MATCH($A2271,'Smelter Reference List'!$E:$E,0)))</f>
        <v/>
      </c>
      <c r="D2271" s="161" t="str">
        <f ca="1">IF(ISERROR($S2271),"",OFFSET('Smelter Reference List'!$C$4,$S2271-4,0)&amp;"")</f>
        <v/>
      </c>
      <c r="E2271" s="161" t="str">
        <f ca="1">IF(ISERROR($S2271),"",OFFSET('Smelter Reference List'!$D$4,$S2271-4,0)&amp;"")</f>
        <v/>
      </c>
      <c r="F2271" s="161" t="str">
        <f ca="1">IF(ISERROR($S2271),"",OFFSET('Smelter Reference List'!$E$4,$S2271-4,0))</f>
        <v/>
      </c>
      <c r="G2271" s="161" t="str">
        <f ca="1">IF(C2271=$U$4,"Enter smelter details", IF(ISERROR($S2271),"",OFFSET('Smelter Reference List'!$F$4,$S2271-4,0)))</f>
        <v/>
      </c>
      <c r="H2271" s="247" t="str">
        <f ca="1">IF(ISERROR($S2271),"",OFFSET('Smelter Reference List'!$G$4,$S2271-4,0))</f>
        <v/>
      </c>
      <c r="I2271" s="248" t="str">
        <f ca="1">IF(ISERROR($S2271),"",OFFSET('Smelter Reference List'!$H$4,$S2271-4,0))</f>
        <v/>
      </c>
      <c r="J2271" s="248" t="str">
        <f ca="1">IF(ISERROR($S2271),"",OFFSET('Smelter Reference List'!$I$4,$S2271-4,0))</f>
        <v/>
      </c>
      <c r="K2271" s="245"/>
      <c r="L2271" s="245"/>
      <c r="M2271" s="245"/>
      <c r="N2271" s="245"/>
      <c r="O2271" s="245"/>
      <c r="P2271" s="245"/>
      <c r="Q2271" s="246"/>
      <c r="R2271" s="233"/>
      <c r="S2271" s="234" t="e">
        <f>IF(C2271="",NA(),MATCH($B2271&amp;$C2271,'Smelter Reference List'!$J:$J,0))</f>
        <v>#N/A</v>
      </c>
      <c r="T2271" s="235"/>
      <c r="U2271" s="235">
        <f t="shared" ca="1" si="72"/>
        <v>0</v>
      </c>
      <c r="V2271" s="235"/>
      <c r="W2271" s="235"/>
      <c r="Y2271" s="228" t="str">
        <f t="shared" si="73"/>
        <v/>
      </c>
    </row>
    <row r="2272" spans="1:25" s="228" customFormat="1" ht="20.25">
      <c r="A2272" s="257"/>
      <c r="B2272" s="232" t="str">
        <f>IF(LEN(A2272)=0,"",INDEX('Smelter Reference List'!$A:$A,MATCH($A2272,'Smelter Reference List'!$E:$E,0)))</f>
        <v/>
      </c>
      <c r="C2272" s="297" t="str">
        <f>IF(LEN(A2272)=0,"",INDEX('Smelter Reference List'!$C:$C,MATCH($A2272,'Smelter Reference List'!$E:$E,0)))</f>
        <v/>
      </c>
      <c r="D2272" s="161" t="str">
        <f ca="1">IF(ISERROR($S2272),"",OFFSET('Smelter Reference List'!$C$4,$S2272-4,0)&amp;"")</f>
        <v/>
      </c>
      <c r="E2272" s="161" t="str">
        <f ca="1">IF(ISERROR($S2272),"",OFFSET('Smelter Reference List'!$D$4,$S2272-4,0)&amp;"")</f>
        <v/>
      </c>
      <c r="F2272" s="161" t="str">
        <f ca="1">IF(ISERROR($S2272),"",OFFSET('Smelter Reference List'!$E$4,$S2272-4,0))</f>
        <v/>
      </c>
      <c r="G2272" s="161" t="str">
        <f ca="1">IF(C2272=$U$4,"Enter smelter details", IF(ISERROR($S2272),"",OFFSET('Smelter Reference List'!$F$4,$S2272-4,0)))</f>
        <v/>
      </c>
      <c r="H2272" s="247" t="str">
        <f ca="1">IF(ISERROR($S2272),"",OFFSET('Smelter Reference List'!$G$4,$S2272-4,0))</f>
        <v/>
      </c>
      <c r="I2272" s="248" t="str">
        <f ca="1">IF(ISERROR($S2272),"",OFFSET('Smelter Reference List'!$H$4,$S2272-4,0))</f>
        <v/>
      </c>
      <c r="J2272" s="248" t="str">
        <f ca="1">IF(ISERROR($S2272),"",OFFSET('Smelter Reference List'!$I$4,$S2272-4,0))</f>
        <v/>
      </c>
      <c r="K2272" s="245"/>
      <c r="L2272" s="245"/>
      <c r="M2272" s="245"/>
      <c r="N2272" s="245"/>
      <c r="O2272" s="245"/>
      <c r="P2272" s="245"/>
      <c r="Q2272" s="246"/>
      <c r="R2272" s="233"/>
      <c r="S2272" s="234" t="e">
        <f>IF(C2272="",NA(),MATCH($B2272&amp;$C2272,'Smelter Reference List'!$J:$J,0))</f>
        <v>#N/A</v>
      </c>
      <c r="T2272" s="235"/>
      <c r="U2272" s="235">
        <f t="shared" ca="1" si="72"/>
        <v>0</v>
      </c>
      <c r="V2272" s="235"/>
      <c r="W2272" s="235"/>
      <c r="Y2272" s="228" t="str">
        <f t="shared" si="73"/>
        <v/>
      </c>
    </row>
    <row r="2273" spans="1:25" s="228" customFormat="1" ht="20.25">
      <c r="A2273" s="257"/>
      <c r="B2273" s="232" t="str">
        <f>IF(LEN(A2273)=0,"",INDEX('Smelter Reference List'!$A:$A,MATCH($A2273,'Smelter Reference List'!$E:$E,0)))</f>
        <v/>
      </c>
      <c r="C2273" s="297" t="str">
        <f>IF(LEN(A2273)=0,"",INDEX('Smelter Reference List'!$C:$C,MATCH($A2273,'Smelter Reference List'!$E:$E,0)))</f>
        <v/>
      </c>
      <c r="D2273" s="161" t="str">
        <f ca="1">IF(ISERROR($S2273),"",OFFSET('Smelter Reference List'!$C$4,$S2273-4,0)&amp;"")</f>
        <v/>
      </c>
      <c r="E2273" s="161" t="str">
        <f ca="1">IF(ISERROR($S2273),"",OFFSET('Smelter Reference List'!$D$4,$S2273-4,0)&amp;"")</f>
        <v/>
      </c>
      <c r="F2273" s="161" t="str">
        <f ca="1">IF(ISERROR($S2273),"",OFFSET('Smelter Reference List'!$E$4,$S2273-4,0))</f>
        <v/>
      </c>
      <c r="G2273" s="161" t="str">
        <f ca="1">IF(C2273=$U$4,"Enter smelter details", IF(ISERROR($S2273),"",OFFSET('Smelter Reference List'!$F$4,$S2273-4,0)))</f>
        <v/>
      </c>
      <c r="H2273" s="247" t="str">
        <f ca="1">IF(ISERROR($S2273),"",OFFSET('Smelter Reference List'!$G$4,$S2273-4,0))</f>
        <v/>
      </c>
      <c r="I2273" s="248" t="str">
        <f ca="1">IF(ISERROR($S2273),"",OFFSET('Smelter Reference List'!$H$4,$S2273-4,0))</f>
        <v/>
      </c>
      <c r="J2273" s="248" t="str">
        <f ca="1">IF(ISERROR($S2273),"",OFFSET('Smelter Reference List'!$I$4,$S2273-4,0))</f>
        <v/>
      </c>
      <c r="K2273" s="245"/>
      <c r="L2273" s="245"/>
      <c r="M2273" s="245"/>
      <c r="N2273" s="245"/>
      <c r="O2273" s="245"/>
      <c r="P2273" s="245"/>
      <c r="Q2273" s="246"/>
      <c r="R2273" s="233"/>
      <c r="S2273" s="234" t="e">
        <f>IF(C2273="",NA(),MATCH($B2273&amp;$C2273,'Smelter Reference List'!$J:$J,0))</f>
        <v>#N/A</v>
      </c>
      <c r="T2273" s="235"/>
      <c r="U2273" s="235">
        <f t="shared" ca="1" si="72"/>
        <v>0</v>
      </c>
      <c r="V2273" s="235"/>
      <c r="W2273" s="235"/>
      <c r="Y2273" s="228" t="str">
        <f t="shared" si="73"/>
        <v/>
      </c>
    </row>
    <row r="2274" spans="1:25" s="228" customFormat="1" ht="20.25">
      <c r="A2274" s="257"/>
      <c r="B2274" s="232" t="str">
        <f>IF(LEN(A2274)=0,"",INDEX('Smelter Reference List'!$A:$A,MATCH($A2274,'Smelter Reference List'!$E:$E,0)))</f>
        <v/>
      </c>
      <c r="C2274" s="297" t="str">
        <f>IF(LEN(A2274)=0,"",INDEX('Smelter Reference List'!$C:$C,MATCH($A2274,'Smelter Reference List'!$E:$E,0)))</f>
        <v/>
      </c>
      <c r="D2274" s="161" t="str">
        <f ca="1">IF(ISERROR($S2274),"",OFFSET('Smelter Reference List'!$C$4,$S2274-4,0)&amp;"")</f>
        <v/>
      </c>
      <c r="E2274" s="161" t="str">
        <f ca="1">IF(ISERROR($S2274),"",OFFSET('Smelter Reference List'!$D$4,$S2274-4,0)&amp;"")</f>
        <v/>
      </c>
      <c r="F2274" s="161" t="str">
        <f ca="1">IF(ISERROR($S2274),"",OFFSET('Smelter Reference List'!$E$4,$S2274-4,0))</f>
        <v/>
      </c>
      <c r="G2274" s="161" t="str">
        <f ca="1">IF(C2274=$U$4,"Enter smelter details", IF(ISERROR($S2274),"",OFFSET('Smelter Reference List'!$F$4,$S2274-4,0)))</f>
        <v/>
      </c>
      <c r="H2274" s="247" t="str">
        <f ca="1">IF(ISERROR($S2274),"",OFFSET('Smelter Reference List'!$G$4,$S2274-4,0))</f>
        <v/>
      </c>
      <c r="I2274" s="248" t="str">
        <f ca="1">IF(ISERROR($S2274),"",OFFSET('Smelter Reference List'!$H$4,$S2274-4,0))</f>
        <v/>
      </c>
      <c r="J2274" s="248" t="str">
        <f ca="1">IF(ISERROR($S2274),"",OFFSET('Smelter Reference List'!$I$4,$S2274-4,0))</f>
        <v/>
      </c>
      <c r="K2274" s="245"/>
      <c r="L2274" s="245"/>
      <c r="M2274" s="245"/>
      <c r="N2274" s="245"/>
      <c r="O2274" s="245"/>
      <c r="P2274" s="245"/>
      <c r="Q2274" s="246"/>
      <c r="R2274" s="233"/>
      <c r="S2274" s="234" t="e">
        <f>IF(C2274="",NA(),MATCH($B2274&amp;$C2274,'Smelter Reference List'!$J:$J,0))</f>
        <v>#N/A</v>
      </c>
      <c r="T2274" s="235"/>
      <c r="U2274" s="235">
        <f t="shared" ca="1" si="72"/>
        <v>0</v>
      </c>
      <c r="V2274" s="235"/>
      <c r="W2274" s="235"/>
      <c r="Y2274" s="228" t="str">
        <f t="shared" si="73"/>
        <v/>
      </c>
    </row>
    <row r="2275" spans="1:25" s="228" customFormat="1" ht="20.25">
      <c r="A2275" s="257"/>
      <c r="B2275" s="232" t="str">
        <f>IF(LEN(A2275)=0,"",INDEX('Smelter Reference List'!$A:$A,MATCH($A2275,'Smelter Reference List'!$E:$E,0)))</f>
        <v/>
      </c>
      <c r="C2275" s="297" t="str">
        <f>IF(LEN(A2275)=0,"",INDEX('Smelter Reference List'!$C:$C,MATCH($A2275,'Smelter Reference List'!$E:$E,0)))</f>
        <v/>
      </c>
      <c r="D2275" s="161" t="str">
        <f ca="1">IF(ISERROR($S2275),"",OFFSET('Smelter Reference List'!$C$4,$S2275-4,0)&amp;"")</f>
        <v/>
      </c>
      <c r="E2275" s="161" t="str">
        <f ca="1">IF(ISERROR($S2275),"",OFFSET('Smelter Reference List'!$D$4,$S2275-4,0)&amp;"")</f>
        <v/>
      </c>
      <c r="F2275" s="161" t="str">
        <f ca="1">IF(ISERROR($S2275),"",OFFSET('Smelter Reference List'!$E$4,$S2275-4,0))</f>
        <v/>
      </c>
      <c r="G2275" s="161" t="str">
        <f ca="1">IF(C2275=$U$4,"Enter smelter details", IF(ISERROR($S2275),"",OFFSET('Smelter Reference List'!$F$4,$S2275-4,0)))</f>
        <v/>
      </c>
      <c r="H2275" s="247" t="str">
        <f ca="1">IF(ISERROR($S2275),"",OFFSET('Smelter Reference List'!$G$4,$S2275-4,0))</f>
        <v/>
      </c>
      <c r="I2275" s="248" t="str">
        <f ca="1">IF(ISERROR($S2275),"",OFFSET('Smelter Reference List'!$H$4,$S2275-4,0))</f>
        <v/>
      </c>
      <c r="J2275" s="248" t="str">
        <f ca="1">IF(ISERROR($S2275),"",OFFSET('Smelter Reference List'!$I$4,$S2275-4,0))</f>
        <v/>
      </c>
      <c r="K2275" s="245"/>
      <c r="L2275" s="245"/>
      <c r="M2275" s="245"/>
      <c r="N2275" s="245"/>
      <c r="O2275" s="245"/>
      <c r="P2275" s="245"/>
      <c r="Q2275" s="246"/>
      <c r="R2275" s="233"/>
      <c r="S2275" s="234" t="e">
        <f>IF(C2275="",NA(),MATCH($B2275&amp;$C2275,'Smelter Reference List'!$J:$J,0))</f>
        <v>#N/A</v>
      </c>
      <c r="T2275" s="235"/>
      <c r="U2275" s="235">
        <f t="shared" ca="1" si="72"/>
        <v>0</v>
      </c>
      <c r="V2275" s="235"/>
      <c r="W2275" s="235"/>
      <c r="Y2275" s="228" t="str">
        <f t="shared" si="73"/>
        <v/>
      </c>
    </row>
    <row r="2276" spans="1:25" s="228" customFormat="1" ht="20.25">
      <c r="A2276" s="257"/>
      <c r="B2276" s="232" t="str">
        <f>IF(LEN(A2276)=0,"",INDEX('Smelter Reference List'!$A:$A,MATCH($A2276,'Smelter Reference List'!$E:$E,0)))</f>
        <v/>
      </c>
      <c r="C2276" s="297" t="str">
        <f>IF(LEN(A2276)=0,"",INDEX('Smelter Reference List'!$C:$C,MATCH($A2276,'Smelter Reference List'!$E:$E,0)))</f>
        <v/>
      </c>
      <c r="D2276" s="161" t="str">
        <f ca="1">IF(ISERROR($S2276),"",OFFSET('Smelter Reference List'!$C$4,$S2276-4,0)&amp;"")</f>
        <v/>
      </c>
      <c r="E2276" s="161" t="str">
        <f ca="1">IF(ISERROR($S2276),"",OFFSET('Smelter Reference List'!$D$4,$S2276-4,0)&amp;"")</f>
        <v/>
      </c>
      <c r="F2276" s="161" t="str">
        <f ca="1">IF(ISERROR($S2276),"",OFFSET('Smelter Reference List'!$E$4,$S2276-4,0))</f>
        <v/>
      </c>
      <c r="G2276" s="161" t="str">
        <f ca="1">IF(C2276=$U$4,"Enter smelter details", IF(ISERROR($S2276),"",OFFSET('Smelter Reference List'!$F$4,$S2276-4,0)))</f>
        <v/>
      </c>
      <c r="H2276" s="247" t="str">
        <f ca="1">IF(ISERROR($S2276),"",OFFSET('Smelter Reference List'!$G$4,$S2276-4,0))</f>
        <v/>
      </c>
      <c r="I2276" s="248" t="str">
        <f ca="1">IF(ISERROR($S2276),"",OFFSET('Smelter Reference List'!$H$4,$S2276-4,0))</f>
        <v/>
      </c>
      <c r="J2276" s="248" t="str">
        <f ca="1">IF(ISERROR($S2276),"",OFFSET('Smelter Reference List'!$I$4,$S2276-4,0))</f>
        <v/>
      </c>
      <c r="K2276" s="245"/>
      <c r="L2276" s="245"/>
      <c r="M2276" s="245"/>
      <c r="N2276" s="245"/>
      <c r="O2276" s="245"/>
      <c r="P2276" s="245"/>
      <c r="Q2276" s="246"/>
      <c r="R2276" s="233"/>
      <c r="S2276" s="234" t="e">
        <f>IF(C2276="",NA(),MATCH($B2276&amp;$C2276,'Smelter Reference List'!$J:$J,0))</f>
        <v>#N/A</v>
      </c>
      <c r="T2276" s="235"/>
      <c r="U2276" s="235">
        <f t="shared" ca="1" si="72"/>
        <v>0</v>
      </c>
      <c r="V2276" s="235"/>
      <c r="W2276" s="235"/>
      <c r="Y2276" s="228" t="str">
        <f t="shared" si="73"/>
        <v/>
      </c>
    </row>
    <row r="2277" spans="1:25" s="228" customFormat="1" ht="20.25">
      <c r="A2277" s="257"/>
      <c r="B2277" s="232" t="str">
        <f>IF(LEN(A2277)=0,"",INDEX('Smelter Reference List'!$A:$A,MATCH($A2277,'Smelter Reference List'!$E:$E,0)))</f>
        <v/>
      </c>
      <c r="C2277" s="297" t="str">
        <f>IF(LEN(A2277)=0,"",INDEX('Smelter Reference List'!$C:$C,MATCH($A2277,'Smelter Reference List'!$E:$E,0)))</f>
        <v/>
      </c>
      <c r="D2277" s="161" t="str">
        <f ca="1">IF(ISERROR($S2277),"",OFFSET('Smelter Reference List'!$C$4,$S2277-4,0)&amp;"")</f>
        <v/>
      </c>
      <c r="E2277" s="161" t="str">
        <f ca="1">IF(ISERROR($S2277),"",OFFSET('Smelter Reference List'!$D$4,$S2277-4,0)&amp;"")</f>
        <v/>
      </c>
      <c r="F2277" s="161" t="str">
        <f ca="1">IF(ISERROR($S2277),"",OFFSET('Smelter Reference List'!$E$4,$S2277-4,0))</f>
        <v/>
      </c>
      <c r="G2277" s="161" t="str">
        <f ca="1">IF(C2277=$U$4,"Enter smelter details", IF(ISERROR($S2277),"",OFFSET('Smelter Reference List'!$F$4,$S2277-4,0)))</f>
        <v/>
      </c>
      <c r="H2277" s="247" t="str">
        <f ca="1">IF(ISERROR($S2277),"",OFFSET('Smelter Reference List'!$G$4,$S2277-4,0))</f>
        <v/>
      </c>
      <c r="I2277" s="248" t="str">
        <f ca="1">IF(ISERROR($S2277),"",OFFSET('Smelter Reference List'!$H$4,$S2277-4,0))</f>
        <v/>
      </c>
      <c r="J2277" s="248" t="str">
        <f ca="1">IF(ISERROR($S2277),"",OFFSET('Smelter Reference List'!$I$4,$S2277-4,0))</f>
        <v/>
      </c>
      <c r="K2277" s="245"/>
      <c r="L2277" s="245"/>
      <c r="M2277" s="245"/>
      <c r="N2277" s="245"/>
      <c r="O2277" s="245"/>
      <c r="P2277" s="245"/>
      <c r="Q2277" s="246"/>
      <c r="R2277" s="233"/>
      <c r="S2277" s="234" t="e">
        <f>IF(C2277="",NA(),MATCH($B2277&amp;$C2277,'Smelter Reference List'!$J:$J,0))</f>
        <v>#N/A</v>
      </c>
      <c r="T2277" s="235"/>
      <c r="U2277" s="235">
        <f t="shared" ca="1" si="72"/>
        <v>0</v>
      </c>
      <c r="V2277" s="235"/>
      <c r="W2277" s="235"/>
      <c r="Y2277" s="228" t="str">
        <f t="shared" si="73"/>
        <v/>
      </c>
    </row>
    <row r="2278" spans="1:25" s="228" customFormat="1" ht="20.25">
      <c r="A2278" s="257"/>
      <c r="B2278" s="232" t="str">
        <f>IF(LEN(A2278)=0,"",INDEX('Smelter Reference List'!$A:$A,MATCH($A2278,'Smelter Reference List'!$E:$E,0)))</f>
        <v/>
      </c>
      <c r="C2278" s="297" t="str">
        <f>IF(LEN(A2278)=0,"",INDEX('Smelter Reference List'!$C:$C,MATCH($A2278,'Smelter Reference List'!$E:$E,0)))</f>
        <v/>
      </c>
      <c r="D2278" s="161" t="str">
        <f ca="1">IF(ISERROR($S2278),"",OFFSET('Smelter Reference List'!$C$4,$S2278-4,0)&amp;"")</f>
        <v/>
      </c>
      <c r="E2278" s="161" t="str">
        <f ca="1">IF(ISERROR($S2278),"",OFFSET('Smelter Reference List'!$D$4,$S2278-4,0)&amp;"")</f>
        <v/>
      </c>
      <c r="F2278" s="161" t="str">
        <f ca="1">IF(ISERROR($S2278),"",OFFSET('Smelter Reference List'!$E$4,$S2278-4,0))</f>
        <v/>
      </c>
      <c r="G2278" s="161" t="str">
        <f ca="1">IF(C2278=$U$4,"Enter smelter details", IF(ISERROR($S2278),"",OFFSET('Smelter Reference List'!$F$4,$S2278-4,0)))</f>
        <v/>
      </c>
      <c r="H2278" s="247" t="str">
        <f ca="1">IF(ISERROR($S2278),"",OFFSET('Smelter Reference List'!$G$4,$S2278-4,0))</f>
        <v/>
      </c>
      <c r="I2278" s="248" t="str">
        <f ca="1">IF(ISERROR($S2278),"",OFFSET('Smelter Reference List'!$H$4,$S2278-4,0))</f>
        <v/>
      </c>
      <c r="J2278" s="248" t="str">
        <f ca="1">IF(ISERROR($S2278),"",OFFSET('Smelter Reference List'!$I$4,$S2278-4,0))</f>
        <v/>
      </c>
      <c r="K2278" s="245"/>
      <c r="L2278" s="245"/>
      <c r="M2278" s="245"/>
      <c r="N2278" s="245"/>
      <c r="O2278" s="245"/>
      <c r="P2278" s="245"/>
      <c r="Q2278" s="246"/>
      <c r="R2278" s="233"/>
      <c r="S2278" s="234" t="e">
        <f>IF(C2278="",NA(),MATCH($B2278&amp;$C2278,'Smelter Reference List'!$J:$J,0))</f>
        <v>#N/A</v>
      </c>
      <c r="T2278" s="235"/>
      <c r="U2278" s="235">
        <f t="shared" ca="1" si="72"/>
        <v>0</v>
      </c>
      <c r="V2278" s="235"/>
      <c r="W2278" s="235"/>
      <c r="Y2278" s="228" t="str">
        <f t="shared" si="73"/>
        <v/>
      </c>
    </row>
    <row r="2279" spans="1:25" s="228" customFormat="1" ht="20.25">
      <c r="A2279" s="257"/>
      <c r="B2279" s="232" t="str">
        <f>IF(LEN(A2279)=0,"",INDEX('Smelter Reference List'!$A:$A,MATCH($A2279,'Smelter Reference List'!$E:$E,0)))</f>
        <v/>
      </c>
      <c r="C2279" s="297" t="str">
        <f>IF(LEN(A2279)=0,"",INDEX('Smelter Reference List'!$C:$C,MATCH($A2279,'Smelter Reference List'!$E:$E,0)))</f>
        <v/>
      </c>
      <c r="D2279" s="161" t="str">
        <f ca="1">IF(ISERROR($S2279),"",OFFSET('Smelter Reference List'!$C$4,$S2279-4,0)&amp;"")</f>
        <v/>
      </c>
      <c r="E2279" s="161" t="str">
        <f ca="1">IF(ISERROR($S2279),"",OFFSET('Smelter Reference List'!$D$4,$S2279-4,0)&amp;"")</f>
        <v/>
      </c>
      <c r="F2279" s="161" t="str">
        <f ca="1">IF(ISERROR($S2279),"",OFFSET('Smelter Reference List'!$E$4,$S2279-4,0))</f>
        <v/>
      </c>
      <c r="G2279" s="161" t="str">
        <f ca="1">IF(C2279=$U$4,"Enter smelter details", IF(ISERROR($S2279),"",OFFSET('Smelter Reference List'!$F$4,$S2279-4,0)))</f>
        <v/>
      </c>
      <c r="H2279" s="247" t="str">
        <f ca="1">IF(ISERROR($S2279),"",OFFSET('Smelter Reference List'!$G$4,$S2279-4,0))</f>
        <v/>
      </c>
      <c r="I2279" s="248" t="str">
        <f ca="1">IF(ISERROR($S2279),"",OFFSET('Smelter Reference List'!$H$4,$S2279-4,0))</f>
        <v/>
      </c>
      <c r="J2279" s="248" t="str">
        <f ca="1">IF(ISERROR($S2279),"",OFFSET('Smelter Reference List'!$I$4,$S2279-4,0))</f>
        <v/>
      </c>
      <c r="K2279" s="245"/>
      <c r="L2279" s="245"/>
      <c r="M2279" s="245"/>
      <c r="N2279" s="245"/>
      <c r="O2279" s="245"/>
      <c r="P2279" s="245"/>
      <c r="Q2279" s="246"/>
      <c r="R2279" s="233"/>
      <c r="S2279" s="234" t="e">
        <f>IF(C2279="",NA(),MATCH($B2279&amp;$C2279,'Smelter Reference List'!$J:$J,0))</f>
        <v>#N/A</v>
      </c>
      <c r="T2279" s="235"/>
      <c r="U2279" s="235">
        <f t="shared" ca="1" si="72"/>
        <v>0</v>
      </c>
      <c r="V2279" s="235"/>
      <c r="W2279" s="235"/>
      <c r="Y2279" s="228" t="str">
        <f t="shared" si="73"/>
        <v/>
      </c>
    </row>
    <row r="2280" spans="1:25" s="228" customFormat="1" ht="20.25">
      <c r="A2280" s="257"/>
      <c r="B2280" s="232" t="str">
        <f>IF(LEN(A2280)=0,"",INDEX('Smelter Reference List'!$A:$A,MATCH($A2280,'Smelter Reference List'!$E:$E,0)))</f>
        <v/>
      </c>
      <c r="C2280" s="297" t="str">
        <f>IF(LEN(A2280)=0,"",INDEX('Smelter Reference List'!$C:$C,MATCH($A2280,'Smelter Reference List'!$E:$E,0)))</f>
        <v/>
      </c>
      <c r="D2280" s="161" t="str">
        <f ca="1">IF(ISERROR($S2280),"",OFFSET('Smelter Reference List'!$C$4,$S2280-4,0)&amp;"")</f>
        <v/>
      </c>
      <c r="E2280" s="161" t="str">
        <f ca="1">IF(ISERROR($S2280),"",OFFSET('Smelter Reference List'!$D$4,$S2280-4,0)&amp;"")</f>
        <v/>
      </c>
      <c r="F2280" s="161" t="str">
        <f ca="1">IF(ISERROR($S2280),"",OFFSET('Smelter Reference List'!$E$4,$S2280-4,0))</f>
        <v/>
      </c>
      <c r="G2280" s="161" t="str">
        <f ca="1">IF(C2280=$U$4,"Enter smelter details", IF(ISERROR($S2280),"",OFFSET('Smelter Reference List'!$F$4,$S2280-4,0)))</f>
        <v/>
      </c>
      <c r="H2280" s="247" t="str">
        <f ca="1">IF(ISERROR($S2280),"",OFFSET('Smelter Reference List'!$G$4,$S2280-4,0))</f>
        <v/>
      </c>
      <c r="I2280" s="248" t="str">
        <f ca="1">IF(ISERROR($S2280),"",OFFSET('Smelter Reference List'!$H$4,$S2280-4,0))</f>
        <v/>
      </c>
      <c r="J2280" s="248" t="str">
        <f ca="1">IF(ISERROR($S2280),"",OFFSET('Smelter Reference List'!$I$4,$S2280-4,0))</f>
        <v/>
      </c>
      <c r="K2280" s="245"/>
      <c r="L2280" s="245"/>
      <c r="M2280" s="245"/>
      <c r="N2280" s="245"/>
      <c r="O2280" s="245"/>
      <c r="P2280" s="245"/>
      <c r="Q2280" s="246"/>
      <c r="R2280" s="233"/>
      <c r="S2280" s="234" t="e">
        <f>IF(C2280="",NA(),MATCH($B2280&amp;$C2280,'Smelter Reference List'!$J:$J,0))</f>
        <v>#N/A</v>
      </c>
      <c r="T2280" s="235"/>
      <c r="U2280" s="235">
        <f t="shared" ca="1" si="72"/>
        <v>0</v>
      </c>
      <c r="V2280" s="235"/>
      <c r="W2280" s="235"/>
      <c r="Y2280" s="228" t="str">
        <f t="shared" si="73"/>
        <v/>
      </c>
    </row>
    <row r="2281" spans="1:25" s="228" customFormat="1" ht="20.25">
      <c r="A2281" s="257"/>
      <c r="B2281" s="232" t="str">
        <f>IF(LEN(A2281)=0,"",INDEX('Smelter Reference List'!$A:$A,MATCH($A2281,'Smelter Reference List'!$E:$E,0)))</f>
        <v/>
      </c>
      <c r="C2281" s="297" t="str">
        <f>IF(LEN(A2281)=0,"",INDEX('Smelter Reference List'!$C:$C,MATCH($A2281,'Smelter Reference List'!$E:$E,0)))</f>
        <v/>
      </c>
      <c r="D2281" s="161" t="str">
        <f ca="1">IF(ISERROR($S2281),"",OFFSET('Smelter Reference List'!$C$4,$S2281-4,0)&amp;"")</f>
        <v/>
      </c>
      <c r="E2281" s="161" t="str">
        <f ca="1">IF(ISERROR($S2281),"",OFFSET('Smelter Reference List'!$D$4,$S2281-4,0)&amp;"")</f>
        <v/>
      </c>
      <c r="F2281" s="161" t="str">
        <f ca="1">IF(ISERROR($S2281),"",OFFSET('Smelter Reference List'!$E$4,$S2281-4,0))</f>
        <v/>
      </c>
      <c r="G2281" s="161" t="str">
        <f ca="1">IF(C2281=$U$4,"Enter smelter details", IF(ISERROR($S2281),"",OFFSET('Smelter Reference List'!$F$4,$S2281-4,0)))</f>
        <v/>
      </c>
      <c r="H2281" s="247" t="str">
        <f ca="1">IF(ISERROR($S2281),"",OFFSET('Smelter Reference List'!$G$4,$S2281-4,0))</f>
        <v/>
      </c>
      <c r="I2281" s="248" t="str">
        <f ca="1">IF(ISERROR($S2281),"",OFFSET('Smelter Reference List'!$H$4,$S2281-4,0))</f>
        <v/>
      </c>
      <c r="J2281" s="248" t="str">
        <f ca="1">IF(ISERROR($S2281),"",OFFSET('Smelter Reference List'!$I$4,$S2281-4,0))</f>
        <v/>
      </c>
      <c r="K2281" s="245"/>
      <c r="L2281" s="245"/>
      <c r="M2281" s="245"/>
      <c r="N2281" s="245"/>
      <c r="O2281" s="245"/>
      <c r="P2281" s="245"/>
      <c r="Q2281" s="246"/>
      <c r="R2281" s="233"/>
      <c r="S2281" s="234" t="e">
        <f>IF(C2281="",NA(),MATCH($B2281&amp;$C2281,'Smelter Reference List'!$J:$J,0))</f>
        <v>#N/A</v>
      </c>
      <c r="T2281" s="235"/>
      <c r="U2281" s="235">
        <f t="shared" ca="1" si="72"/>
        <v>0</v>
      </c>
      <c r="V2281" s="235"/>
      <c r="W2281" s="235"/>
      <c r="Y2281" s="228" t="str">
        <f t="shared" si="73"/>
        <v/>
      </c>
    </row>
    <row r="2282" spans="1:25" s="228" customFormat="1" ht="20.25">
      <c r="A2282" s="257"/>
      <c r="B2282" s="232" t="str">
        <f>IF(LEN(A2282)=0,"",INDEX('Smelter Reference List'!$A:$A,MATCH($A2282,'Smelter Reference List'!$E:$E,0)))</f>
        <v/>
      </c>
      <c r="C2282" s="297" t="str">
        <f>IF(LEN(A2282)=0,"",INDEX('Smelter Reference List'!$C:$C,MATCH($A2282,'Smelter Reference List'!$E:$E,0)))</f>
        <v/>
      </c>
      <c r="D2282" s="161" t="str">
        <f ca="1">IF(ISERROR($S2282),"",OFFSET('Smelter Reference List'!$C$4,$S2282-4,0)&amp;"")</f>
        <v/>
      </c>
      <c r="E2282" s="161" t="str">
        <f ca="1">IF(ISERROR($S2282),"",OFFSET('Smelter Reference List'!$D$4,$S2282-4,0)&amp;"")</f>
        <v/>
      </c>
      <c r="F2282" s="161" t="str">
        <f ca="1">IF(ISERROR($S2282),"",OFFSET('Smelter Reference List'!$E$4,$S2282-4,0))</f>
        <v/>
      </c>
      <c r="G2282" s="161" t="str">
        <f ca="1">IF(C2282=$U$4,"Enter smelter details", IF(ISERROR($S2282),"",OFFSET('Smelter Reference List'!$F$4,$S2282-4,0)))</f>
        <v/>
      </c>
      <c r="H2282" s="247" t="str">
        <f ca="1">IF(ISERROR($S2282),"",OFFSET('Smelter Reference List'!$G$4,$S2282-4,0))</f>
        <v/>
      </c>
      <c r="I2282" s="248" t="str">
        <f ca="1">IF(ISERROR($S2282),"",OFFSET('Smelter Reference List'!$H$4,$S2282-4,0))</f>
        <v/>
      </c>
      <c r="J2282" s="248" t="str">
        <f ca="1">IF(ISERROR($S2282),"",OFFSET('Smelter Reference List'!$I$4,$S2282-4,0))</f>
        <v/>
      </c>
      <c r="K2282" s="245"/>
      <c r="L2282" s="245"/>
      <c r="M2282" s="245"/>
      <c r="N2282" s="245"/>
      <c r="O2282" s="245"/>
      <c r="P2282" s="245"/>
      <c r="Q2282" s="246"/>
      <c r="R2282" s="233"/>
      <c r="S2282" s="234" t="e">
        <f>IF(C2282="",NA(),MATCH($B2282&amp;$C2282,'Smelter Reference List'!$J:$J,0))</f>
        <v>#N/A</v>
      </c>
      <c r="T2282" s="235"/>
      <c r="U2282" s="235">
        <f t="shared" ca="1" si="72"/>
        <v>0</v>
      </c>
      <c r="V2282" s="235"/>
      <c r="W2282" s="235"/>
      <c r="Y2282" s="228" t="str">
        <f t="shared" si="73"/>
        <v/>
      </c>
    </row>
    <row r="2283" spans="1:25" s="228" customFormat="1" ht="20.25">
      <c r="A2283" s="257"/>
      <c r="B2283" s="232" t="str">
        <f>IF(LEN(A2283)=0,"",INDEX('Smelter Reference List'!$A:$A,MATCH($A2283,'Smelter Reference List'!$E:$E,0)))</f>
        <v/>
      </c>
      <c r="C2283" s="297" t="str">
        <f>IF(LEN(A2283)=0,"",INDEX('Smelter Reference List'!$C:$C,MATCH($A2283,'Smelter Reference List'!$E:$E,0)))</f>
        <v/>
      </c>
      <c r="D2283" s="161" t="str">
        <f ca="1">IF(ISERROR($S2283),"",OFFSET('Smelter Reference List'!$C$4,$S2283-4,0)&amp;"")</f>
        <v/>
      </c>
      <c r="E2283" s="161" t="str">
        <f ca="1">IF(ISERROR($S2283),"",OFFSET('Smelter Reference List'!$D$4,$S2283-4,0)&amp;"")</f>
        <v/>
      </c>
      <c r="F2283" s="161" t="str">
        <f ca="1">IF(ISERROR($S2283),"",OFFSET('Smelter Reference List'!$E$4,$S2283-4,0))</f>
        <v/>
      </c>
      <c r="G2283" s="161" t="str">
        <f ca="1">IF(C2283=$U$4,"Enter smelter details", IF(ISERROR($S2283),"",OFFSET('Smelter Reference List'!$F$4,$S2283-4,0)))</f>
        <v/>
      </c>
      <c r="H2283" s="247" t="str">
        <f ca="1">IF(ISERROR($S2283),"",OFFSET('Smelter Reference List'!$G$4,$S2283-4,0))</f>
        <v/>
      </c>
      <c r="I2283" s="248" t="str">
        <f ca="1">IF(ISERROR($S2283),"",OFFSET('Smelter Reference List'!$H$4,$S2283-4,0))</f>
        <v/>
      </c>
      <c r="J2283" s="248" t="str">
        <f ca="1">IF(ISERROR($S2283),"",OFFSET('Smelter Reference List'!$I$4,$S2283-4,0))</f>
        <v/>
      </c>
      <c r="K2283" s="245"/>
      <c r="L2283" s="245"/>
      <c r="M2283" s="245"/>
      <c r="N2283" s="245"/>
      <c r="O2283" s="245"/>
      <c r="P2283" s="245"/>
      <c r="Q2283" s="246"/>
      <c r="R2283" s="233"/>
      <c r="S2283" s="234" t="e">
        <f>IF(C2283="",NA(),MATCH($B2283&amp;$C2283,'Smelter Reference List'!$J:$J,0))</f>
        <v>#N/A</v>
      </c>
      <c r="T2283" s="235"/>
      <c r="U2283" s="235">
        <f t="shared" ca="1" si="72"/>
        <v>0</v>
      </c>
      <c r="V2283" s="235"/>
      <c r="W2283" s="235"/>
      <c r="Y2283" s="228" t="str">
        <f t="shared" si="73"/>
        <v/>
      </c>
    </row>
    <row r="2284" spans="1:25" s="228" customFormat="1" ht="20.25">
      <c r="A2284" s="257"/>
      <c r="B2284" s="232" t="str">
        <f>IF(LEN(A2284)=0,"",INDEX('Smelter Reference List'!$A:$A,MATCH($A2284,'Smelter Reference List'!$E:$E,0)))</f>
        <v/>
      </c>
      <c r="C2284" s="297" t="str">
        <f>IF(LEN(A2284)=0,"",INDEX('Smelter Reference List'!$C:$C,MATCH($A2284,'Smelter Reference List'!$E:$E,0)))</f>
        <v/>
      </c>
      <c r="D2284" s="161" t="str">
        <f ca="1">IF(ISERROR($S2284),"",OFFSET('Smelter Reference List'!$C$4,$S2284-4,0)&amp;"")</f>
        <v/>
      </c>
      <c r="E2284" s="161" t="str">
        <f ca="1">IF(ISERROR($S2284),"",OFFSET('Smelter Reference List'!$D$4,$S2284-4,0)&amp;"")</f>
        <v/>
      </c>
      <c r="F2284" s="161" t="str">
        <f ca="1">IF(ISERROR($S2284),"",OFFSET('Smelter Reference List'!$E$4,$S2284-4,0))</f>
        <v/>
      </c>
      <c r="G2284" s="161" t="str">
        <f ca="1">IF(C2284=$U$4,"Enter smelter details", IF(ISERROR($S2284),"",OFFSET('Smelter Reference List'!$F$4,$S2284-4,0)))</f>
        <v/>
      </c>
      <c r="H2284" s="247" t="str">
        <f ca="1">IF(ISERROR($S2284),"",OFFSET('Smelter Reference List'!$G$4,$S2284-4,0))</f>
        <v/>
      </c>
      <c r="I2284" s="248" t="str">
        <f ca="1">IF(ISERROR($S2284),"",OFFSET('Smelter Reference List'!$H$4,$S2284-4,0))</f>
        <v/>
      </c>
      <c r="J2284" s="248" t="str">
        <f ca="1">IF(ISERROR($S2284),"",OFFSET('Smelter Reference List'!$I$4,$S2284-4,0))</f>
        <v/>
      </c>
      <c r="K2284" s="245"/>
      <c r="L2284" s="245"/>
      <c r="M2284" s="245"/>
      <c r="N2284" s="245"/>
      <c r="O2284" s="245"/>
      <c r="P2284" s="245"/>
      <c r="Q2284" s="246"/>
      <c r="R2284" s="233"/>
      <c r="S2284" s="234" t="e">
        <f>IF(C2284="",NA(),MATCH($B2284&amp;$C2284,'Smelter Reference List'!$J:$J,0))</f>
        <v>#N/A</v>
      </c>
      <c r="T2284" s="235"/>
      <c r="U2284" s="235">
        <f t="shared" ca="1" si="72"/>
        <v>0</v>
      </c>
      <c r="V2284" s="235"/>
      <c r="W2284" s="235"/>
      <c r="Y2284" s="228" t="str">
        <f t="shared" si="73"/>
        <v/>
      </c>
    </row>
    <row r="2285" spans="1:25" s="228" customFormat="1" ht="20.25">
      <c r="A2285" s="257"/>
      <c r="B2285" s="232" t="str">
        <f>IF(LEN(A2285)=0,"",INDEX('Smelter Reference List'!$A:$A,MATCH($A2285,'Smelter Reference List'!$E:$E,0)))</f>
        <v/>
      </c>
      <c r="C2285" s="297" t="str">
        <f>IF(LEN(A2285)=0,"",INDEX('Smelter Reference List'!$C:$C,MATCH($A2285,'Smelter Reference List'!$E:$E,0)))</f>
        <v/>
      </c>
      <c r="D2285" s="161" t="str">
        <f ca="1">IF(ISERROR($S2285),"",OFFSET('Smelter Reference List'!$C$4,$S2285-4,0)&amp;"")</f>
        <v/>
      </c>
      <c r="E2285" s="161" t="str">
        <f ca="1">IF(ISERROR($S2285),"",OFFSET('Smelter Reference List'!$D$4,$S2285-4,0)&amp;"")</f>
        <v/>
      </c>
      <c r="F2285" s="161" t="str">
        <f ca="1">IF(ISERROR($S2285),"",OFFSET('Smelter Reference List'!$E$4,$S2285-4,0))</f>
        <v/>
      </c>
      <c r="G2285" s="161" t="str">
        <f ca="1">IF(C2285=$U$4,"Enter smelter details", IF(ISERROR($S2285),"",OFFSET('Smelter Reference List'!$F$4,$S2285-4,0)))</f>
        <v/>
      </c>
      <c r="H2285" s="247" t="str">
        <f ca="1">IF(ISERROR($S2285),"",OFFSET('Smelter Reference List'!$G$4,$S2285-4,0))</f>
        <v/>
      </c>
      <c r="I2285" s="248" t="str">
        <f ca="1">IF(ISERROR($S2285),"",OFFSET('Smelter Reference List'!$H$4,$S2285-4,0))</f>
        <v/>
      </c>
      <c r="J2285" s="248" t="str">
        <f ca="1">IF(ISERROR($S2285),"",OFFSET('Smelter Reference List'!$I$4,$S2285-4,0))</f>
        <v/>
      </c>
      <c r="K2285" s="245"/>
      <c r="L2285" s="245"/>
      <c r="M2285" s="245"/>
      <c r="N2285" s="245"/>
      <c r="O2285" s="245"/>
      <c r="P2285" s="245"/>
      <c r="Q2285" s="246"/>
      <c r="R2285" s="233"/>
      <c r="S2285" s="234" t="e">
        <f>IF(C2285="",NA(),MATCH($B2285&amp;$C2285,'Smelter Reference List'!$J:$J,0))</f>
        <v>#N/A</v>
      </c>
      <c r="T2285" s="235"/>
      <c r="U2285" s="235">
        <f t="shared" ca="1" si="72"/>
        <v>0</v>
      </c>
      <c r="V2285" s="235"/>
      <c r="W2285" s="235"/>
      <c r="Y2285" s="228" t="str">
        <f t="shared" si="73"/>
        <v/>
      </c>
    </row>
    <row r="2286" spans="1:25" s="228" customFormat="1" ht="20.25">
      <c r="A2286" s="257"/>
      <c r="B2286" s="232" t="str">
        <f>IF(LEN(A2286)=0,"",INDEX('Smelter Reference List'!$A:$A,MATCH($A2286,'Smelter Reference List'!$E:$E,0)))</f>
        <v/>
      </c>
      <c r="C2286" s="297" t="str">
        <f>IF(LEN(A2286)=0,"",INDEX('Smelter Reference List'!$C:$C,MATCH($A2286,'Smelter Reference List'!$E:$E,0)))</f>
        <v/>
      </c>
      <c r="D2286" s="161" t="str">
        <f ca="1">IF(ISERROR($S2286),"",OFFSET('Smelter Reference List'!$C$4,$S2286-4,0)&amp;"")</f>
        <v/>
      </c>
      <c r="E2286" s="161" t="str">
        <f ca="1">IF(ISERROR($S2286),"",OFFSET('Smelter Reference List'!$D$4,$S2286-4,0)&amp;"")</f>
        <v/>
      </c>
      <c r="F2286" s="161" t="str">
        <f ca="1">IF(ISERROR($S2286),"",OFFSET('Smelter Reference List'!$E$4,$S2286-4,0))</f>
        <v/>
      </c>
      <c r="G2286" s="161" t="str">
        <f ca="1">IF(C2286=$U$4,"Enter smelter details", IF(ISERROR($S2286),"",OFFSET('Smelter Reference List'!$F$4,$S2286-4,0)))</f>
        <v/>
      </c>
      <c r="H2286" s="247" t="str">
        <f ca="1">IF(ISERROR($S2286),"",OFFSET('Smelter Reference List'!$G$4,$S2286-4,0))</f>
        <v/>
      </c>
      <c r="I2286" s="248" t="str">
        <f ca="1">IF(ISERROR($S2286),"",OFFSET('Smelter Reference List'!$H$4,$S2286-4,0))</f>
        <v/>
      </c>
      <c r="J2286" s="248" t="str">
        <f ca="1">IF(ISERROR($S2286),"",OFFSET('Smelter Reference List'!$I$4,$S2286-4,0))</f>
        <v/>
      </c>
      <c r="K2286" s="245"/>
      <c r="L2286" s="245"/>
      <c r="M2286" s="245"/>
      <c r="N2286" s="245"/>
      <c r="O2286" s="245"/>
      <c r="P2286" s="245"/>
      <c r="Q2286" s="246"/>
      <c r="R2286" s="233"/>
      <c r="S2286" s="234" t="e">
        <f>IF(C2286="",NA(),MATCH($B2286&amp;$C2286,'Smelter Reference List'!$J:$J,0))</f>
        <v>#N/A</v>
      </c>
      <c r="T2286" s="235"/>
      <c r="U2286" s="235">
        <f t="shared" ca="1" si="72"/>
        <v>0</v>
      </c>
      <c r="V2286" s="235"/>
      <c r="W2286" s="235"/>
      <c r="Y2286" s="228" t="str">
        <f t="shared" si="73"/>
        <v/>
      </c>
    </row>
    <row r="2287" spans="1:25" s="228" customFormat="1" ht="20.25">
      <c r="A2287" s="257"/>
      <c r="B2287" s="232" t="str">
        <f>IF(LEN(A2287)=0,"",INDEX('Smelter Reference List'!$A:$A,MATCH($A2287,'Smelter Reference List'!$E:$E,0)))</f>
        <v/>
      </c>
      <c r="C2287" s="297" t="str">
        <f>IF(LEN(A2287)=0,"",INDEX('Smelter Reference List'!$C:$C,MATCH($A2287,'Smelter Reference List'!$E:$E,0)))</f>
        <v/>
      </c>
      <c r="D2287" s="161" t="str">
        <f ca="1">IF(ISERROR($S2287),"",OFFSET('Smelter Reference List'!$C$4,$S2287-4,0)&amp;"")</f>
        <v/>
      </c>
      <c r="E2287" s="161" t="str">
        <f ca="1">IF(ISERROR($S2287),"",OFFSET('Smelter Reference List'!$D$4,$S2287-4,0)&amp;"")</f>
        <v/>
      </c>
      <c r="F2287" s="161" t="str">
        <f ca="1">IF(ISERROR($S2287),"",OFFSET('Smelter Reference List'!$E$4,$S2287-4,0))</f>
        <v/>
      </c>
      <c r="G2287" s="161" t="str">
        <f ca="1">IF(C2287=$U$4,"Enter smelter details", IF(ISERROR($S2287),"",OFFSET('Smelter Reference List'!$F$4,$S2287-4,0)))</f>
        <v/>
      </c>
      <c r="H2287" s="247" t="str">
        <f ca="1">IF(ISERROR($S2287),"",OFFSET('Smelter Reference List'!$G$4,$S2287-4,0))</f>
        <v/>
      </c>
      <c r="I2287" s="248" t="str">
        <f ca="1">IF(ISERROR($S2287),"",OFFSET('Smelter Reference List'!$H$4,$S2287-4,0))</f>
        <v/>
      </c>
      <c r="J2287" s="248" t="str">
        <f ca="1">IF(ISERROR($S2287),"",OFFSET('Smelter Reference List'!$I$4,$S2287-4,0))</f>
        <v/>
      </c>
      <c r="K2287" s="245"/>
      <c r="L2287" s="245"/>
      <c r="M2287" s="245"/>
      <c r="N2287" s="245"/>
      <c r="O2287" s="245"/>
      <c r="P2287" s="245"/>
      <c r="Q2287" s="246"/>
      <c r="R2287" s="233"/>
      <c r="S2287" s="234" t="e">
        <f>IF(C2287="",NA(),MATCH($B2287&amp;$C2287,'Smelter Reference List'!$J:$J,0))</f>
        <v>#N/A</v>
      </c>
      <c r="T2287" s="235"/>
      <c r="U2287" s="235">
        <f t="shared" ca="1" si="72"/>
        <v>0</v>
      </c>
      <c r="V2287" s="235"/>
      <c r="W2287" s="235"/>
      <c r="Y2287" s="228" t="str">
        <f t="shared" si="73"/>
        <v/>
      </c>
    </row>
    <row r="2288" spans="1:25" s="228" customFormat="1" ht="20.25">
      <c r="A2288" s="257"/>
      <c r="B2288" s="232" t="str">
        <f>IF(LEN(A2288)=0,"",INDEX('Smelter Reference List'!$A:$A,MATCH($A2288,'Smelter Reference List'!$E:$E,0)))</f>
        <v/>
      </c>
      <c r="C2288" s="297" t="str">
        <f>IF(LEN(A2288)=0,"",INDEX('Smelter Reference List'!$C:$C,MATCH($A2288,'Smelter Reference List'!$E:$E,0)))</f>
        <v/>
      </c>
      <c r="D2288" s="161" t="str">
        <f ca="1">IF(ISERROR($S2288),"",OFFSET('Smelter Reference List'!$C$4,$S2288-4,0)&amp;"")</f>
        <v/>
      </c>
      <c r="E2288" s="161" t="str">
        <f ca="1">IF(ISERROR($S2288),"",OFFSET('Smelter Reference List'!$D$4,$S2288-4,0)&amp;"")</f>
        <v/>
      </c>
      <c r="F2288" s="161" t="str">
        <f ca="1">IF(ISERROR($S2288),"",OFFSET('Smelter Reference List'!$E$4,$S2288-4,0))</f>
        <v/>
      </c>
      <c r="G2288" s="161" t="str">
        <f ca="1">IF(C2288=$U$4,"Enter smelter details", IF(ISERROR($S2288),"",OFFSET('Smelter Reference List'!$F$4,$S2288-4,0)))</f>
        <v/>
      </c>
      <c r="H2288" s="247" t="str">
        <f ca="1">IF(ISERROR($S2288),"",OFFSET('Smelter Reference List'!$G$4,$S2288-4,0))</f>
        <v/>
      </c>
      <c r="I2288" s="248" t="str">
        <f ca="1">IF(ISERROR($S2288),"",OFFSET('Smelter Reference List'!$H$4,$S2288-4,0))</f>
        <v/>
      </c>
      <c r="J2288" s="248" t="str">
        <f ca="1">IF(ISERROR($S2288),"",OFFSET('Smelter Reference List'!$I$4,$S2288-4,0))</f>
        <v/>
      </c>
      <c r="K2288" s="245"/>
      <c r="L2288" s="245"/>
      <c r="M2288" s="245"/>
      <c r="N2288" s="245"/>
      <c r="O2288" s="245"/>
      <c r="P2288" s="245"/>
      <c r="Q2288" s="246"/>
      <c r="R2288" s="233"/>
      <c r="S2288" s="234" t="e">
        <f>IF(C2288="",NA(),MATCH($B2288&amp;$C2288,'Smelter Reference List'!$J:$J,0))</f>
        <v>#N/A</v>
      </c>
      <c r="T2288" s="235"/>
      <c r="U2288" s="235">
        <f t="shared" ca="1" si="72"/>
        <v>0</v>
      </c>
      <c r="V2288" s="235"/>
      <c r="W2288" s="235"/>
      <c r="Y2288" s="228" t="str">
        <f t="shared" si="73"/>
        <v/>
      </c>
    </row>
    <row r="2289" spans="1:25" s="228" customFormat="1" ht="20.25">
      <c r="A2289" s="257"/>
      <c r="B2289" s="232" t="str">
        <f>IF(LEN(A2289)=0,"",INDEX('Smelter Reference List'!$A:$A,MATCH($A2289,'Smelter Reference List'!$E:$E,0)))</f>
        <v/>
      </c>
      <c r="C2289" s="297" t="str">
        <f>IF(LEN(A2289)=0,"",INDEX('Smelter Reference List'!$C:$C,MATCH($A2289,'Smelter Reference List'!$E:$E,0)))</f>
        <v/>
      </c>
      <c r="D2289" s="161" t="str">
        <f ca="1">IF(ISERROR($S2289),"",OFFSET('Smelter Reference List'!$C$4,$S2289-4,0)&amp;"")</f>
        <v/>
      </c>
      <c r="E2289" s="161" t="str">
        <f ca="1">IF(ISERROR($S2289),"",OFFSET('Smelter Reference List'!$D$4,$S2289-4,0)&amp;"")</f>
        <v/>
      </c>
      <c r="F2289" s="161" t="str">
        <f ca="1">IF(ISERROR($S2289),"",OFFSET('Smelter Reference List'!$E$4,$S2289-4,0))</f>
        <v/>
      </c>
      <c r="G2289" s="161" t="str">
        <f ca="1">IF(C2289=$U$4,"Enter smelter details", IF(ISERROR($S2289),"",OFFSET('Smelter Reference List'!$F$4,$S2289-4,0)))</f>
        <v/>
      </c>
      <c r="H2289" s="247" t="str">
        <f ca="1">IF(ISERROR($S2289),"",OFFSET('Smelter Reference List'!$G$4,$S2289-4,0))</f>
        <v/>
      </c>
      <c r="I2289" s="248" t="str">
        <f ca="1">IF(ISERROR($S2289),"",OFFSET('Smelter Reference List'!$H$4,$S2289-4,0))</f>
        <v/>
      </c>
      <c r="J2289" s="248" t="str">
        <f ca="1">IF(ISERROR($S2289),"",OFFSET('Smelter Reference List'!$I$4,$S2289-4,0))</f>
        <v/>
      </c>
      <c r="K2289" s="245"/>
      <c r="L2289" s="245"/>
      <c r="M2289" s="245"/>
      <c r="N2289" s="245"/>
      <c r="O2289" s="245"/>
      <c r="P2289" s="245"/>
      <c r="Q2289" s="246"/>
      <c r="R2289" s="233"/>
      <c r="S2289" s="234" t="e">
        <f>IF(C2289="",NA(),MATCH($B2289&amp;$C2289,'Smelter Reference List'!$J:$J,0))</f>
        <v>#N/A</v>
      </c>
      <c r="T2289" s="235"/>
      <c r="U2289" s="235">
        <f t="shared" ca="1" si="72"/>
        <v>0</v>
      </c>
      <c r="V2289" s="235"/>
      <c r="W2289" s="235"/>
      <c r="Y2289" s="228" t="str">
        <f t="shared" si="73"/>
        <v/>
      </c>
    </row>
    <row r="2290" spans="1:25" s="228" customFormat="1" ht="20.25">
      <c r="A2290" s="257"/>
      <c r="B2290" s="232" t="str">
        <f>IF(LEN(A2290)=0,"",INDEX('Smelter Reference List'!$A:$A,MATCH($A2290,'Smelter Reference List'!$E:$E,0)))</f>
        <v/>
      </c>
      <c r="C2290" s="297" t="str">
        <f>IF(LEN(A2290)=0,"",INDEX('Smelter Reference List'!$C:$C,MATCH($A2290,'Smelter Reference List'!$E:$E,0)))</f>
        <v/>
      </c>
      <c r="D2290" s="161" t="str">
        <f ca="1">IF(ISERROR($S2290),"",OFFSET('Smelter Reference List'!$C$4,$S2290-4,0)&amp;"")</f>
        <v/>
      </c>
      <c r="E2290" s="161" t="str">
        <f ca="1">IF(ISERROR($S2290),"",OFFSET('Smelter Reference List'!$D$4,$S2290-4,0)&amp;"")</f>
        <v/>
      </c>
      <c r="F2290" s="161" t="str">
        <f ca="1">IF(ISERROR($S2290),"",OFFSET('Smelter Reference List'!$E$4,$S2290-4,0))</f>
        <v/>
      </c>
      <c r="G2290" s="161" t="str">
        <f ca="1">IF(C2290=$U$4,"Enter smelter details", IF(ISERROR($S2290),"",OFFSET('Smelter Reference List'!$F$4,$S2290-4,0)))</f>
        <v/>
      </c>
      <c r="H2290" s="247" t="str">
        <f ca="1">IF(ISERROR($S2290),"",OFFSET('Smelter Reference List'!$G$4,$S2290-4,0))</f>
        <v/>
      </c>
      <c r="I2290" s="248" t="str">
        <f ca="1">IF(ISERROR($S2290),"",OFFSET('Smelter Reference List'!$H$4,$S2290-4,0))</f>
        <v/>
      </c>
      <c r="J2290" s="248" t="str">
        <f ca="1">IF(ISERROR($S2290),"",OFFSET('Smelter Reference List'!$I$4,$S2290-4,0))</f>
        <v/>
      </c>
      <c r="K2290" s="245"/>
      <c r="L2290" s="245"/>
      <c r="M2290" s="245"/>
      <c r="N2290" s="245"/>
      <c r="O2290" s="245"/>
      <c r="P2290" s="245"/>
      <c r="Q2290" s="246"/>
      <c r="R2290" s="233"/>
      <c r="S2290" s="234" t="e">
        <f>IF(C2290="",NA(),MATCH($B2290&amp;$C2290,'Smelter Reference List'!$J:$J,0))</f>
        <v>#N/A</v>
      </c>
      <c r="T2290" s="235"/>
      <c r="U2290" s="235">
        <f t="shared" ca="1" si="72"/>
        <v>0</v>
      </c>
      <c r="V2290" s="235"/>
      <c r="W2290" s="235"/>
      <c r="Y2290" s="228" t="str">
        <f t="shared" si="73"/>
        <v/>
      </c>
    </row>
    <row r="2291" spans="1:25" s="228" customFormat="1" ht="20.25">
      <c r="A2291" s="257"/>
      <c r="B2291" s="232" t="str">
        <f>IF(LEN(A2291)=0,"",INDEX('Smelter Reference List'!$A:$A,MATCH($A2291,'Smelter Reference List'!$E:$E,0)))</f>
        <v/>
      </c>
      <c r="C2291" s="297" t="str">
        <f>IF(LEN(A2291)=0,"",INDEX('Smelter Reference List'!$C:$C,MATCH($A2291,'Smelter Reference List'!$E:$E,0)))</f>
        <v/>
      </c>
      <c r="D2291" s="161" t="str">
        <f ca="1">IF(ISERROR($S2291),"",OFFSET('Smelter Reference List'!$C$4,$S2291-4,0)&amp;"")</f>
        <v/>
      </c>
      <c r="E2291" s="161" t="str">
        <f ca="1">IF(ISERROR($S2291),"",OFFSET('Smelter Reference List'!$D$4,$S2291-4,0)&amp;"")</f>
        <v/>
      </c>
      <c r="F2291" s="161" t="str">
        <f ca="1">IF(ISERROR($S2291),"",OFFSET('Smelter Reference List'!$E$4,$S2291-4,0))</f>
        <v/>
      </c>
      <c r="G2291" s="161" t="str">
        <f ca="1">IF(C2291=$U$4,"Enter smelter details", IF(ISERROR($S2291),"",OFFSET('Smelter Reference List'!$F$4,$S2291-4,0)))</f>
        <v/>
      </c>
      <c r="H2291" s="247" t="str">
        <f ca="1">IF(ISERROR($S2291),"",OFFSET('Smelter Reference List'!$G$4,$S2291-4,0))</f>
        <v/>
      </c>
      <c r="I2291" s="248" t="str">
        <f ca="1">IF(ISERROR($S2291),"",OFFSET('Smelter Reference List'!$H$4,$S2291-4,0))</f>
        <v/>
      </c>
      <c r="J2291" s="248" t="str">
        <f ca="1">IF(ISERROR($S2291),"",OFFSET('Smelter Reference List'!$I$4,$S2291-4,0))</f>
        <v/>
      </c>
      <c r="K2291" s="245"/>
      <c r="L2291" s="245"/>
      <c r="M2291" s="245"/>
      <c r="N2291" s="245"/>
      <c r="O2291" s="245"/>
      <c r="P2291" s="245"/>
      <c r="Q2291" s="246"/>
      <c r="R2291" s="233"/>
      <c r="S2291" s="234" t="e">
        <f>IF(C2291="",NA(),MATCH($B2291&amp;$C2291,'Smelter Reference List'!$J:$J,0))</f>
        <v>#N/A</v>
      </c>
      <c r="T2291" s="235"/>
      <c r="U2291" s="235">
        <f t="shared" ca="1" si="72"/>
        <v>0</v>
      </c>
      <c r="V2291" s="235"/>
      <c r="W2291" s="235"/>
      <c r="Y2291" s="228" t="str">
        <f t="shared" si="73"/>
        <v/>
      </c>
    </row>
    <row r="2292" spans="1:25" s="228" customFormat="1" ht="20.25">
      <c r="A2292" s="257"/>
      <c r="B2292" s="232" t="str">
        <f>IF(LEN(A2292)=0,"",INDEX('Smelter Reference List'!$A:$A,MATCH($A2292,'Smelter Reference List'!$E:$E,0)))</f>
        <v/>
      </c>
      <c r="C2292" s="297" t="str">
        <f>IF(LEN(A2292)=0,"",INDEX('Smelter Reference List'!$C:$C,MATCH($A2292,'Smelter Reference List'!$E:$E,0)))</f>
        <v/>
      </c>
      <c r="D2292" s="161" t="str">
        <f ca="1">IF(ISERROR($S2292),"",OFFSET('Smelter Reference List'!$C$4,$S2292-4,0)&amp;"")</f>
        <v/>
      </c>
      <c r="E2292" s="161" t="str">
        <f ca="1">IF(ISERROR($S2292),"",OFFSET('Smelter Reference List'!$D$4,$S2292-4,0)&amp;"")</f>
        <v/>
      </c>
      <c r="F2292" s="161" t="str">
        <f ca="1">IF(ISERROR($S2292),"",OFFSET('Smelter Reference List'!$E$4,$S2292-4,0))</f>
        <v/>
      </c>
      <c r="G2292" s="161" t="str">
        <f ca="1">IF(C2292=$U$4,"Enter smelter details", IF(ISERROR($S2292),"",OFFSET('Smelter Reference List'!$F$4,$S2292-4,0)))</f>
        <v/>
      </c>
      <c r="H2292" s="247" t="str">
        <f ca="1">IF(ISERROR($S2292),"",OFFSET('Smelter Reference List'!$G$4,$S2292-4,0))</f>
        <v/>
      </c>
      <c r="I2292" s="248" t="str">
        <f ca="1">IF(ISERROR($S2292),"",OFFSET('Smelter Reference List'!$H$4,$S2292-4,0))</f>
        <v/>
      </c>
      <c r="J2292" s="248" t="str">
        <f ca="1">IF(ISERROR($S2292),"",OFFSET('Smelter Reference List'!$I$4,$S2292-4,0))</f>
        <v/>
      </c>
      <c r="K2292" s="245"/>
      <c r="L2292" s="245"/>
      <c r="M2292" s="245"/>
      <c r="N2292" s="245"/>
      <c r="O2292" s="245"/>
      <c r="P2292" s="245"/>
      <c r="Q2292" s="246"/>
      <c r="R2292" s="233"/>
      <c r="S2292" s="234" t="e">
        <f>IF(C2292="",NA(),MATCH($B2292&amp;$C2292,'Smelter Reference List'!$J:$J,0))</f>
        <v>#N/A</v>
      </c>
      <c r="T2292" s="235"/>
      <c r="U2292" s="235">
        <f t="shared" ca="1" si="72"/>
        <v>0</v>
      </c>
      <c r="V2292" s="235"/>
      <c r="W2292" s="235"/>
      <c r="Y2292" s="228" t="str">
        <f t="shared" si="73"/>
        <v/>
      </c>
    </row>
    <row r="2293" spans="1:25" s="228" customFormat="1" ht="20.25">
      <c r="A2293" s="257"/>
      <c r="B2293" s="232" t="str">
        <f>IF(LEN(A2293)=0,"",INDEX('Smelter Reference List'!$A:$A,MATCH($A2293,'Smelter Reference List'!$E:$E,0)))</f>
        <v/>
      </c>
      <c r="C2293" s="297" t="str">
        <f>IF(LEN(A2293)=0,"",INDEX('Smelter Reference List'!$C:$C,MATCH($A2293,'Smelter Reference List'!$E:$E,0)))</f>
        <v/>
      </c>
      <c r="D2293" s="161" t="str">
        <f ca="1">IF(ISERROR($S2293),"",OFFSET('Smelter Reference List'!$C$4,$S2293-4,0)&amp;"")</f>
        <v/>
      </c>
      <c r="E2293" s="161" t="str">
        <f ca="1">IF(ISERROR($S2293),"",OFFSET('Smelter Reference List'!$D$4,$S2293-4,0)&amp;"")</f>
        <v/>
      </c>
      <c r="F2293" s="161" t="str">
        <f ca="1">IF(ISERROR($S2293),"",OFFSET('Smelter Reference List'!$E$4,$S2293-4,0))</f>
        <v/>
      </c>
      <c r="G2293" s="161" t="str">
        <f ca="1">IF(C2293=$U$4,"Enter smelter details", IF(ISERROR($S2293),"",OFFSET('Smelter Reference List'!$F$4,$S2293-4,0)))</f>
        <v/>
      </c>
      <c r="H2293" s="247" t="str">
        <f ca="1">IF(ISERROR($S2293),"",OFFSET('Smelter Reference List'!$G$4,$S2293-4,0))</f>
        <v/>
      </c>
      <c r="I2293" s="248" t="str">
        <f ca="1">IF(ISERROR($S2293),"",OFFSET('Smelter Reference List'!$H$4,$S2293-4,0))</f>
        <v/>
      </c>
      <c r="J2293" s="248" t="str">
        <f ca="1">IF(ISERROR($S2293),"",OFFSET('Smelter Reference List'!$I$4,$S2293-4,0))</f>
        <v/>
      </c>
      <c r="K2293" s="245"/>
      <c r="L2293" s="245"/>
      <c r="M2293" s="245"/>
      <c r="N2293" s="245"/>
      <c r="O2293" s="245"/>
      <c r="P2293" s="245"/>
      <c r="Q2293" s="246"/>
      <c r="R2293" s="233"/>
      <c r="S2293" s="234" t="e">
        <f>IF(C2293="",NA(),MATCH($B2293&amp;$C2293,'Smelter Reference List'!$J:$J,0))</f>
        <v>#N/A</v>
      </c>
      <c r="T2293" s="235"/>
      <c r="U2293" s="235">
        <f t="shared" ca="1" si="72"/>
        <v>0</v>
      </c>
      <c r="V2293" s="235"/>
      <c r="W2293" s="235"/>
      <c r="Y2293" s="228" t="str">
        <f t="shared" si="73"/>
        <v/>
      </c>
    </row>
    <row r="2294" spans="1:25" s="228" customFormat="1" ht="20.25">
      <c r="A2294" s="257"/>
      <c r="B2294" s="232" t="str">
        <f>IF(LEN(A2294)=0,"",INDEX('Smelter Reference List'!$A:$A,MATCH($A2294,'Smelter Reference List'!$E:$E,0)))</f>
        <v/>
      </c>
      <c r="C2294" s="297" t="str">
        <f>IF(LEN(A2294)=0,"",INDEX('Smelter Reference List'!$C:$C,MATCH($A2294,'Smelter Reference List'!$E:$E,0)))</f>
        <v/>
      </c>
      <c r="D2294" s="161" t="str">
        <f ca="1">IF(ISERROR($S2294),"",OFFSET('Smelter Reference List'!$C$4,$S2294-4,0)&amp;"")</f>
        <v/>
      </c>
      <c r="E2294" s="161" t="str">
        <f ca="1">IF(ISERROR($S2294),"",OFFSET('Smelter Reference List'!$D$4,$S2294-4,0)&amp;"")</f>
        <v/>
      </c>
      <c r="F2294" s="161" t="str">
        <f ca="1">IF(ISERROR($S2294),"",OFFSET('Smelter Reference List'!$E$4,$S2294-4,0))</f>
        <v/>
      </c>
      <c r="G2294" s="161" t="str">
        <f ca="1">IF(C2294=$U$4,"Enter smelter details", IF(ISERROR($S2294),"",OFFSET('Smelter Reference List'!$F$4,$S2294-4,0)))</f>
        <v/>
      </c>
      <c r="H2294" s="247" t="str">
        <f ca="1">IF(ISERROR($S2294),"",OFFSET('Smelter Reference List'!$G$4,$S2294-4,0))</f>
        <v/>
      </c>
      <c r="I2294" s="248" t="str">
        <f ca="1">IF(ISERROR($S2294),"",OFFSET('Smelter Reference List'!$H$4,$S2294-4,0))</f>
        <v/>
      </c>
      <c r="J2294" s="248" t="str">
        <f ca="1">IF(ISERROR($S2294),"",OFFSET('Smelter Reference List'!$I$4,$S2294-4,0))</f>
        <v/>
      </c>
      <c r="K2294" s="245"/>
      <c r="L2294" s="245"/>
      <c r="M2294" s="245"/>
      <c r="N2294" s="245"/>
      <c r="O2294" s="245"/>
      <c r="P2294" s="245"/>
      <c r="Q2294" s="246"/>
      <c r="R2294" s="233"/>
      <c r="S2294" s="234" t="e">
        <f>IF(C2294="",NA(),MATCH($B2294&amp;$C2294,'Smelter Reference List'!$J:$J,0))</f>
        <v>#N/A</v>
      </c>
      <c r="T2294" s="235"/>
      <c r="U2294" s="235">
        <f t="shared" ca="1" si="72"/>
        <v>0</v>
      </c>
      <c r="V2294" s="235"/>
      <c r="W2294" s="235"/>
      <c r="Y2294" s="228" t="str">
        <f t="shared" si="73"/>
        <v/>
      </c>
    </row>
    <row r="2295" spans="1:25" s="228" customFormat="1" ht="20.25">
      <c r="A2295" s="257"/>
      <c r="B2295" s="232" t="str">
        <f>IF(LEN(A2295)=0,"",INDEX('Smelter Reference List'!$A:$A,MATCH($A2295,'Smelter Reference List'!$E:$E,0)))</f>
        <v/>
      </c>
      <c r="C2295" s="297" t="str">
        <f>IF(LEN(A2295)=0,"",INDEX('Smelter Reference List'!$C:$C,MATCH($A2295,'Smelter Reference List'!$E:$E,0)))</f>
        <v/>
      </c>
      <c r="D2295" s="161" t="str">
        <f ca="1">IF(ISERROR($S2295),"",OFFSET('Smelter Reference List'!$C$4,$S2295-4,0)&amp;"")</f>
        <v/>
      </c>
      <c r="E2295" s="161" t="str">
        <f ca="1">IF(ISERROR($S2295),"",OFFSET('Smelter Reference List'!$D$4,$S2295-4,0)&amp;"")</f>
        <v/>
      </c>
      <c r="F2295" s="161" t="str">
        <f ca="1">IF(ISERROR($S2295),"",OFFSET('Smelter Reference List'!$E$4,$S2295-4,0))</f>
        <v/>
      </c>
      <c r="G2295" s="161" t="str">
        <f ca="1">IF(C2295=$U$4,"Enter smelter details", IF(ISERROR($S2295),"",OFFSET('Smelter Reference List'!$F$4,$S2295-4,0)))</f>
        <v/>
      </c>
      <c r="H2295" s="247" t="str">
        <f ca="1">IF(ISERROR($S2295),"",OFFSET('Smelter Reference List'!$G$4,$S2295-4,0))</f>
        <v/>
      </c>
      <c r="I2295" s="248" t="str">
        <f ca="1">IF(ISERROR($S2295),"",OFFSET('Smelter Reference List'!$H$4,$S2295-4,0))</f>
        <v/>
      </c>
      <c r="J2295" s="248" t="str">
        <f ca="1">IF(ISERROR($S2295),"",OFFSET('Smelter Reference List'!$I$4,$S2295-4,0))</f>
        <v/>
      </c>
      <c r="K2295" s="245"/>
      <c r="L2295" s="245"/>
      <c r="M2295" s="245"/>
      <c r="N2295" s="245"/>
      <c r="O2295" s="245"/>
      <c r="P2295" s="245"/>
      <c r="Q2295" s="246"/>
      <c r="R2295" s="233"/>
      <c r="S2295" s="234" t="e">
        <f>IF(C2295="",NA(),MATCH($B2295&amp;$C2295,'Smelter Reference List'!$J:$J,0))</f>
        <v>#N/A</v>
      </c>
      <c r="T2295" s="235"/>
      <c r="U2295" s="235">
        <f t="shared" ca="1" si="72"/>
        <v>0</v>
      </c>
      <c r="V2295" s="235"/>
      <c r="W2295" s="235"/>
      <c r="Y2295" s="228" t="str">
        <f t="shared" si="73"/>
        <v/>
      </c>
    </row>
    <row r="2296" spans="1:25" s="228" customFormat="1" ht="20.25">
      <c r="A2296" s="257"/>
      <c r="B2296" s="232" t="str">
        <f>IF(LEN(A2296)=0,"",INDEX('Smelter Reference List'!$A:$A,MATCH($A2296,'Smelter Reference List'!$E:$E,0)))</f>
        <v/>
      </c>
      <c r="C2296" s="297" t="str">
        <f>IF(LEN(A2296)=0,"",INDEX('Smelter Reference List'!$C:$C,MATCH($A2296,'Smelter Reference List'!$E:$E,0)))</f>
        <v/>
      </c>
      <c r="D2296" s="161" t="str">
        <f ca="1">IF(ISERROR($S2296),"",OFFSET('Smelter Reference List'!$C$4,$S2296-4,0)&amp;"")</f>
        <v/>
      </c>
      <c r="E2296" s="161" t="str">
        <f ca="1">IF(ISERROR($S2296),"",OFFSET('Smelter Reference List'!$D$4,$S2296-4,0)&amp;"")</f>
        <v/>
      </c>
      <c r="F2296" s="161" t="str">
        <f ca="1">IF(ISERROR($S2296),"",OFFSET('Smelter Reference List'!$E$4,$S2296-4,0))</f>
        <v/>
      </c>
      <c r="G2296" s="161" t="str">
        <f ca="1">IF(C2296=$U$4,"Enter smelter details", IF(ISERROR($S2296),"",OFFSET('Smelter Reference List'!$F$4,$S2296-4,0)))</f>
        <v/>
      </c>
      <c r="H2296" s="247" t="str">
        <f ca="1">IF(ISERROR($S2296),"",OFFSET('Smelter Reference List'!$G$4,$S2296-4,0))</f>
        <v/>
      </c>
      <c r="I2296" s="248" t="str">
        <f ca="1">IF(ISERROR($S2296),"",OFFSET('Smelter Reference List'!$H$4,$S2296-4,0))</f>
        <v/>
      </c>
      <c r="J2296" s="248" t="str">
        <f ca="1">IF(ISERROR($S2296),"",OFFSET('Smelter Reference List'!$I$4,$S2296-4,0))</f>
        <v/>
      </c>
      <c r="K2296" s="245"/>
      <c r="L2296" s="245"/>
      <c r="M2296" s="245"/>
      <c r="N2296" s="245"/>
      <c r="O2296" s="245"/>
      <c r="P2296" s="245"/>
      <c r="Q2296" s="246"/>
      <c r="R2296" s="233"/>
      <c r="S2296" s="234" t="e">
        <f>IF(C2296="",NA(),MATCH($B2296&amp;$C2296,'Smelter Reference List'!$J:$J,0))</f>
        <v>#N/A</v>
      </c>
      <c r="T2296" s="235"/>
      <c r="U2296" s="235">
        <f t="shared" ca="1" si="72"/>
        <v>0</v>
      </c>
      <c r="V2296" s="235"/>
      <c r="W2296" s="235"/>
      <c r="Y2296" s="228" t="str">
        <f t="shared" si="73"/>
        <v/>
      </c>
    </row>
    <row r="2297" spans="1:25" s="228" customFormat="1" ht="20.25">
      <c r="A2297" s="257"/>
      <c r="B2297" s="232" t="str">
        <f>IF(LEN(A2297)=0,"",INDEX('Smelter Reference List'!$A:$A,MATCH($A2297,'Smelter Reference List'!$E:$E,0)))</f>
        <v/>
      </c>
      <c r="C2297" s="297" t="str">
        <f>IF(LEN(A2297)=0,"",INDEX('Smelter Reference List'!$C:$C,MATCH($A2297,'Smelter Reference List'!$E:$E,0)))</f>
        <v/>
      </c>
      <c r="D2297" s="161" t="str">
        <f ca="1">IF(ISERROR($S2297),"",OFFSET('Smelter Reference List'!$C$4,$S2297-4,0)&amp;"")</f>
        <v/>
      </c>
      <c r="E2297" s="161" t="str">
        <f ca="1">IF(ISERROR($S2297),"",OFFSET('Smelter Reference List'!$D$4,$S2297-4,0)&amp;"")</f>
        <v/>
      </c>
      <c r="F2297" s="161" t="str">
        <f ca="1">IF(ISERROR($S2297),"",OFFSET('Smelter Reference List'!$E$4,$S2297-4,0))</f>
        <v/>
      </c>
      <c r="G2297" s="161" t="str">
        <f ca="1">IF(C2297=$U$4,"Enter smelter details", IF(ISERROR($S2297),"",OFFSET('Smelter Reference List'!$F$4,$S2297-4,0)))</f>
        <v/>
      </c>
      <c r="H2297" s="247" t="str">
        <f ca="1">IF(ISERROR($S2297),"",OFFSET('Smelter Reference List'!$G$4,$S2297-4,0))</f>
        <v/>
      </c>
      <c r="I2297" s="248" t="str">
        <f ca="1">IF(ISERROR($S2297),"",OFFSET('Smelter Reference List'!$H$4,$S2297-4,0))</f>
        <v/>
      </c>
      <c r="J2297" s="248" t="str">
        <f ca="1">IF(ISERROR($S2297),"",OFFSET('Smelter Reference List'!$I$4,$S2297-4,0))</f>
        <v/>
      </c>
      <c r="K2297" s="245"/>
      <c r="L2297" s="245"/>
      <c r="M2297" s="245"/>
      <c r="N2297" s="245"/>
      <c r="O2297" s="245"/>
      <c r="P2297" s="245"/>
      <c r="Q2297" s="246"/>
      <c r="R2297" s="233"/>
      <c r="S2297" s="234" t="e">
        <f>IF(C2297="",NA(),MATCH($B2297&amp;$C2297,'Smelter Reference List'!$J:$J,0))</f>
        <v>#N/A</v>
      </c>
      <c r="T2297" s="235"/>
      <c r="U2297" s="235">
        <f t="shared" ca="1" si="72"/>
        <v>0</v>
      </c>
      <c r="V2297" s="235"/>
      <c r="W2297" s="235"/>
      <c r="Y2297" s="228" t="str">
        <f t="shared" si="73"/>
        <v/>
      </c>
    </row>
    <row r="2298" spans="1:25" s="228" customFormat="1" ht="20.25">
      <c r="A2298" s="257"/>
      <c r="B2298" s="232" t="str">
        <f>IF(LEN(A2298)=0,"",INDEX('Smelter Reference List'!$A:$A,MATCH($A2298,'Smelter Reference List'!$E:$E,0)))</f>
        <v/>
      </c>
      <c r="C2298" s="297" t="str">
        <f>IF(LEN(A2298)=0,"",INDEX('Smelter Reference List'!$C:$C,MATCH($A2298,'Smelter Reference List'!$E:$E,0)))</f>
        <v/>
      </c>
      <c r="D2298" s="161" t="str">
        <f ca="1">IF(ISERROR($S2298),"",OFFSET('Smelter Reference List'!$C$4,$S2298-4,0)&amp;"")</f>
        <v/>
      </c>
      <c r="E2298" s="161" t="str">
        <f ca="1">IF(ISERROR($S2298),"",OFFSET('Smelter Reference List'!$D$4,$S2298-4,0)&amp;"")</f>
        <v/>
      </c>
      <c r="F2298" s="161" t="str">
        <f ca="1">IF(ISERROR($S2298),"",OFFSET('Smelter Reference List'!$E$4,$S2298-4,0))</f>
        <v/>
      </c>
      <c r="G2298" s="161" t="str">
        <f ca="1">IF(C2298=$U$4,"Enter smelter details", IF(ISERROR($S2298),"",OFFSET('Smelter Reference List'!$F$4,$S2298-4,0)))</f>
        <v/>
      </c>
      <c r="H2298" s="247" t="str">
        <f ca="1">IF(ISERROR($S2298),"",OFFSET('Smelter Reference List'!$G$4,$S2298-4,0))</f>
        <v/>
      </c>
      <c r="I2298" s="248" t="str">
        <f ca="1">IF(ISERROR($S2298),"",OFFSET('Smelter Reference List'!$H$4,$S2298-4,0))</f>
        <v/>
      </c>
      <c r="J2298" s="248" t="str">
        <f ca="1">IF(ISERROR($S2298),"",OFFSET('Smelter Reference List'!$I$4,$S2298-4,0))</f>
        <v/>
      </c>
      <c r="K2298" s="245"/>
      <c r="L2298" s="245"/>
      <c r="M2298" s="245"/>
      <c r="N2298" s="245"/>
      <c r="O2298" s="245"/>
      <c r="P2298" s="245"/>
      <c r="Q2298" s="246"/>
      <c r="R2298" s="233"/>
      <c r="S2298" s="234" t="e">
        <f>IF(C2298="",NA(),MATCH($B2298&amp;$C2298,'Smelter Reference List'!$J:$J,0))</f>
        <v>#N/A</v>
      </c>
      <c r="T2298" s="235"/>
      <c r="U2298" s="235">
        <f t="shared" ca="1" si="72"/>
        <v>0</v>
      </c>
      <c r="V2298" s="235"/>
      <c r="W2298" s="235"/>
      <c r="Y2298" s="228" t="str">
        <f t="shared" si="73"/>
        <v/>
      </c>
    </row>
    <row r="2299" spans="1:25" s="228" customFormat="1" ht="20.25">
      <c r="A2299" s="257"/>
      <c r="B2299" s="232" t="str">
        <f>IF(LEN(A2299)=0,"",INDEX('Smelter Reference List'!$A:$A,MATCH($A2299,'Smelter Reference List'!$E:$E,0)))</f>
        <v/>
      </c>
      <c r="C2299" s="297" t="str">
        <f>IF(LEN(A2299)=0,"",INDEX('Smelter Reference List'!$C:$C,MATCH($A2299,'Smelter Reference List'!$E:$E,0)))</f>
        <v/>
      </c>
      <c r="D2299" s="161" t="str">
        <f ca="1">IF(ISERROR($S2299),"",OFFSET('Smelter Reference List'!$C$4,$S2299-4,0)&amp;"")</f>
        <v/>
      </c>
      <c r="E2299" s="161" t="str">
        <f ca="1">IF(ISERROR($S2299),"",OFFSET('Smelter Reference List'!$D$4,$S2299-4,0)&amp;"")</f>
        <v/>
      </c>
      <c r="F2299" s="161" t="str">
        <f ca="1">IF(ISERROR($S2299),"",OFFSET('Smelter Reference List'!$E$4,$S2299-4,0))</f>
        <v/>
      </c>
      <c r="G2299" s="161" t="str">
        <f ca="1">IF(C2299=$U$4,"Enter smelter details", IF(ISERROR($S2299),"",OFFSET('Smelter Reference List'!$F$4,$S2299-4,0)))</f>
        <v/>
      </c>
      <c r="H2299" s="247" t="str">
        <f ca="1">IF(ISERROR($S2299),"",OFFSET('Smelter Reference List'!$G$4,$S2299-4,0))</f>
        <v/>
      </c>
      <c r="I2299" s="248" t="str">
        <f ca="1">IF(ISERROR($S2299),"",OFFSET('Smelter Reference List'!$H$4,$S2299-4,0))</f>
        <v/>
      </c>
      <c r="J2299" s="248" t="str">
        <f ca="1">IF(ISERROR($S2299),"",OFFSET('Smelter Reference List'!$I$4,$S2299-4,0))</f>
        <v/>
      </c>
      <c r="K2299" s="245"/>
      <c r="L2299" s="245"/>
      <c r="M2299" s="245"/>
      <c r="N2299" s="245"/>
      <c r="O2299" s="245"/>
      <c r="P2299" s="245"/>
      <c r="Q2299" s="246"/>
      <c r="R2299" s="233"/>
      <c r="S2299" s="234" t="e">
        <f>IF(C2299="",NA(),MATCH($B2299&amp;$C2299,'Smelter Reference List'!$J:$J,0))</f>
        <v>#N/A</v>
      </c>
      <c r="T2299" s="235"/>
      <c r="U2299" s="235">
        <f t="shared" ca="1" si="72"/>
        <v>0</v>
      </c>
      <c r="V2299" s="235"/>
      <c r="W2299" s="235"/>
      <c r="Y2299" s="228" t="str">
        <f t="shared" si="73"/>
        <v/>
      </c>
    </row>
    <row r="2300" spans="1:25" s="228" customFormat="1" ht="20.25">
      <c r="A2300" s="257"/>
      <c r="B2300" s="232" t="str">
        <f>IF(LEN(A2300)=0,"",INDEX('Smelter Reference List'!$A:$A,MATCH($A2300,'Smelter Reference List'!$E:$E,0)))</f>
        <v/>
      </c>
      <c r="C2300" s="297" t="str">
        <f>IF(LEN(A2300)=0,"",INDEX('Smelter Reference List'!$C:$C,MATCH($A2300,'Smelter Reference List'!$E:$E,0)))</f>
        <v/>
      </c>
      <c r="D2300" s="161" t="str">
        <f ca="1">IF(ISERROR($S2300),"",OFFSET('Smelter Reference List'!$C$4,$S2300-4,0)&amp;"")</f>
        <v/>
      </c>
      <c r="E2300" s="161" t="str">
        <f ca="1">IF(ISERROR($S2300),"",OFFSET('Smelter Reference List'!$D$4,$S2300-4,0)&amp;"")</f>
        <v/>
      </c>
      <c r="F2300" s="161" t="str">
        <f ca="1">IF(ISERROR($S2300),"",OFFSET('Smelter Reference List'!$E$4,$S2300-4,0))</f>
        <v/>
      </c>
      <c r="G2300" s="161" t="str">
        <f ca="1">IF(C2300=$U$4,"Enter smelter details", IF(ISERROR($S2300),"",OFFSET('Smelter Reference List'!$F$4,$S2300-4,0)))</f>
        <v/>
      </c>
      <c r="H2300" s="247" t="str">
        <f ca="1">IF(ISERROR($S2300),"",OFFSET('Smelter Reference List'!$G$4,$S2300-4,0))</f>
        <v/>
      </c>
      <c r="I2300" s="248" t="str">
        <f ca="1">IF(ISERROR($S2300),"",OFFSET('Smelter Reference List'!$H$4,$S2300-4,0))</f>
        <v/>
      </c>
      <c r="J2300" s="248" t="str">
        <f ca="1">IF(ISERROR($S2300),"",OFFSET('Smelter Reference List'!$I$4,$S2300-4,0))</f>
        <v/>
      </c>
      <c r="K2300" s="245"/>
      <c r="L2300" s="245"/>
      <c r="M2300" s="245"/>
      <c r="N2300" s="245"/>
      <c r="O2300" s="245"/>
      <c r="P2300" s="245"/>
      <c r="Q2300" s="246"/>
      <c r="R2300" s="233"/>
      <c r="S2300" s="234" t="e">
        <f>IF(C2300="",NA(),MATCH($B2300&amp;$C2300,'Smelter Reference List'!$J:$J,0))</f>
        <v>#N/A</v>
      </c>
      <c r="T2300" s="235"/>
      <c r="U2300" s="235">
        <f t="shared" ca="1" si="72"/>
        <v>0</v>
      </c>
      <c r="V2300" s="235"/>
      <c r="W2300" s="235"/>
      <c r="Y2300" s="228" t="str">
        <f t="shared" si="73"/>
        <v/>
      </c>
    </row>
    <row r="2301" spans="1:25" s="228" customFormat="1" ht="20.25">
      <c r="A2301" s="257"/>
      <c r="B2301" s="232" t="str">
        <f>IF(LEN(A2301)=0,"",INDEX('Smelter Reference List'!$A:$A,MATCH($A2301,'Smelter Reference List'!$E:$E,0)))</f>
        <v/>
      </c>
      <c r="C2301" s="297" t="str">
        <f>IF(LEN(A2301)=0,"",INDEX('Smelter Reference List'!$C:$C,MATCH($A2301,'Smelter Reference List'!$E:$E,0)))</f>
        <v/>
      </c>
      <c r="D2301" s="161" t="str">
        <f ca="1">IF(ISERROR($S2301),"",OFFSET('Smelter Reference List'!$C$4,$S2301-4,0)&amp;"")</f>
        <v/>
      </c>
      <c r="E2301" s="161" t="str">
        <f ca="1">IF(ISERROR($S2301),"",OFFSET('Smelter Reference List'!$D$4,$S2301-4,0)&amp;"")</f>
        <v/>
      </c>
      <c r="F2301" s="161" t="str">
        <f ca="1">IF(ISERROR($S2301),"",OFFSET('Smelter Reference List'!$E$4,$S2301-4,0))</f>
        <v/>
      </c>
      <c r="G2301" s="161" t="str">
        <f ca="1">IF(C2301=$U$4,"Enter smelter details", IF(ISERROR($S2301),"",OFFSET('Smelter Reference List'!$F$4,$S2301-4,0)))</f>
        <v/>
      </c>
      <c r="H2301" s="247" t="str">
        <f ca="1">IF(ISERROR($S2301),"",OFFSET('Smelter Reference List'!$G$4,$S2301-4,0))</f>
        <v/>
      </c>
      <c r="I2301" s="248" t="str">
        <f ca="1">IF(ISERROR($S2301),"",OFFSET('Smelter Reference List'!$H$4,$S2301-4,0))</f>
        <v/>
      </c>
      <c r="J2301" s="248" t="str">
        <f ca="1">IF(ISERROR($S2301),"",OFFSET('Smelter Reference List'!$I$4,$S2301-4,0))</f>
        <v/>
      </c>
      <c r="K2301" s="245"/>
      <c r="L2301" s="245"/>
      <c r="M2301" s="245"/>
      <c r="N2301" s="245"/>
      <c r="O2301" s="245"/>
      <c r="P2301" s="245"/>
      <c r="Q2301" s="246"/>
      <c r="R2301" s="233"/>
      <c r="S2301" s="234" t="e">
        <f>IF(C2301="",NA(),MATCH($B2301&amp;$C2301,'Smelter Reference List'!$J:$J,0))</f>
        <v>#N/A</v>
      </c>
      <c r="T2301" s="235"/>
      <c r="U2301" s="235">
        <f t="shared" ca="1" si="72"/>
        <v>0</v>
      </c>
      <c r="V2301" s="235"/>
      <c r="W2301" s="235"/>
      <c r="Y2301" s="228" t="str">
        <f t="shared" si="73"/>
        <v/>
      </c>
    </row>
    <row r="2302" spans="1:25" s="228" customFormat="1" ht="20.25">
      <c r="A2302" s="257"/>
      <c r="B2302" s="232" t="str">
        <f>IF(LEN(A2302)=0,"",INDEX('Smelter Reference List'!$A:$A,MATCH($A2302,'Smelter Reference List'!$E:$E,0)))</f>
        <v/>
      </c>
      <c r="C2302" s="297" t="str">
        <f>IF(LEN(A2302)=0,"",INDEX('Smelter Reference List'!$C:$C,MATCH($A2302,'Smelter Reference List'!$E:$E,0)))</f>
        <v/>
      </c>
      <c r="D2302" s="161" t="str">
        <f ca="1">IF(ISERROR($S2302),"",OFFSET('Smelter Reference List'!$C$4,$S2302-4,0)&amp;"")</f>
        <v/>
      </c>
      <c r="E2302" s="161" t="str">
        <f ca="1">IF(ISERROR($S2302),"",OFFSET('Smelter Reference List'!$D$4,$S2302-4,0)&amp;"")</f>
        <v/>
      </c>
      <c r="F2302" s="161" t="str">
        <f ca="1">IF(ISERROR($S2302),"",OFFSET('Smelter Reference List'!$E$4,$S2302-4,0))</f>
        <v/>
      </c>
      <c r="G2302" s="161" t="str">
        <f ca="1">IF(C2302=$U$4,"Enter smelter details", IF(ISERROR($S2302),"",OFFSET('Smelter Reference List'!$F$4,$S2302-4,0)))</f>
        <v/>
      </c>
      <c r="H2302" s="247" t="str">
        <f ca="1">IF(ISERROR($S2302),"",OFFSET('Smelter Reference List'!$G$4,$S2302-4,0))</f>
        <v/>
      </c>
      <c r="I2302" s="248" t="str">
        <f ca="1">IF(ISERROR($S2302),"",OFFSET('Smelter Reference List'!$H$4,$S2302-4,0))</f>
        <v/>
      </c>
      <c r="J2302" s="248" t="str">
        <f ca="1">IF(ISERROR($S2302),"",OFFSET('Smelter Reference List'!$I$4,$S2302-4,0))</f>
        <v/>
      </c>
      <c r="K2302" s="245"/>
      <c r="L2302" s="245"/>
      <c r="M2302" s="245"/>
      <c r="N2302" s="245"/>
      <c r="O2302" s="245"/>
      <c r="P2302" s="245"/>
      <c r="Q2302" s="246"/>
      <c r="R2302" s="233"/>
      <c r="S2302" s="234" t="e">
        <f>IF(C2302="",NA(),MATCH($B2302&amp;$C2302,'Smelter Reference List'!$J:$J,0))</f>
        <v>#N/A</v>
      </c>
      <c r="T2302" s="235"/>
      <c r="U2302" s="235">
        <f t="shared" ca="1" si="72"/>
        <v>0</v>
      </c>
      <c r="V2302" s="235"/>
      <c r="W2302" s="235"/>
      <c r="Y2302" s="228" t="str">
        <f t="shared" si="73"/>
        <v/>
      </c>
    </row>
    <row r="2303" spans="1:25" s="228" customFormat="1" ht="20.25">
      <c r="A2303" s="257"/>
      <c r="B2303" s="232" t="str">
        <f>IF(LEN(A2303)=0,"",INDEX('Smelter Reference List'!$A:$A,MATCH($A2303,'Smelter Reference List'!$E:$E,0)))</f>
        <v/>
      </c>
      <c r="C2303" s="297" t="str">
        <f>IF(LEN(A2303)=0,"",INDEX('Smelter Reference List'!$C:$C,MATCH($A2303,'Smelter Reference List'!$E:$E,0)))</f>
        <v/>
      </c>
      <c r="D2303" s="161" t="str">
        <f ca="1">IF(ISERROR($S2303),"",OFFSET('Smelter Reference List'!$C$4,$S2303-4,0)&amp;"")</f>
        <v/>
      </c>
      <c r="E2303" s="161" t="str">
        <f ca="1">IF(ISERROR($S2303),"",OFFSET('Smelter Reference List'!$D$4,$S2303-4,0)&amp;"")</f>
        <v/>
      </c>
      <c r="F2303" s="161" t="str">
        <f ca="1">IF(ISERROR($S2303),"",OFFSET('Smelter Reference List'!$E$4,$S2303-4,0))</f>
        <v/>
      </c>
      <c r="G2303" s="161" t="str">
        <f ca="1">IF(C2303=$U$4,"Enter smelter details", IF(ISERROR($S2303),"",OFFSET('Smelter Reference List'!$F$4,$S2303-4,0)))</f>
        <v/>
      </c>
      <c r="H2303" s="247" t="str">
        <f ca="1">IF(ISERROR($S2303),"",OFFSET('Smelter Reference List'!$G$4,$S2303-4,0))</f>
        <v/>
      </c>
      <c r="I2303" s="248" t="str">
        <f ca="1">IF(ISERROR($S2303),"",OFFSET('Smelter Reference List'!$H$4,$S2303-4,0))</f>
        <v/>
      </c>
      <c r="J2303" s="248" t="str">
        <f ca="1">IF(ISERROR($S2303),"",OFFSET('Smelter Reference List'!$I$4,$S2303-4,0))</f>
        <v/>
      </c>
      <c r="K2303" s="245"/>
      <c r="L2303" s="245"/>
      <c r="M2303" s="245"/>
      <c r="N2303" s="245"/>
      <c r="O2303" s="245"/>
      <c r="P2303" s="245"/>
      <c r="Q2303" s="246"/>
      <c r="R2303" s="233"/>
      <c r="S2303" s="234" t="e">
        <f>IF(C2303="",NA(),MATCH($B2303&amp;$C2303,'Smelter Reference List'!$J:$J,0))</f>
        <v>#N/A</v>
      </c>
      <c r="T2303" s="235"/>
      <c r="U2303" s="235">
        <f t="shared" ca="1" si="72"/>
        <v>0</v>
      </c>
      <c r="V2303" s="235"/>
      <c r="W2303" s="235"/>
      <c r="Y2303" s="228" t="str">
        <f t="shared" si="73"/>
        <v/>
      </c>
    </row>
    <row r="2304" spans="1:25" s="228" customFormat="1" ht="20.25">
      <c r="A2304" s="257"/>
      <c r="B2304" s="232" t="str">
        <f>IF(LEN(A2304)=0,"",INDEX('Smelter Reference List'!$A:$A,MATCH($A2304,'Smelter Reference List'!$E:$E,0)))</f>
        <v/>
      </c>
      <c r="C2304" s="297" t="str">
        <f>IF(LEN(A2304)=0,"",INDEX('Smelter Reference List'!$C:$C,MATCH($A2304,'Smelter Reference List'!$E:$E,0)))</f>
        <v/>
      </c>
      <c r="D2304" s="161" t="str">
        <f ca="1">IF(ISERROR($S2304),"",OFFSET('Smelter Reference List'!$C$4,$S2304-4,0)&amp;"")</f>
        <v/>
      </c>
      <c r="E2304" s="161" t="str">
        <f ca="1">IF(ISERROR($S2304),"",OFFSET('Smelter Reference List'!$D$4,$S2304-4,0)&amp;"")</f>
        <v/>
      </c>
      <c r="F2304" s="161" t="str">
        <f ca="1">IF(ISERROR($S2304),"",OFFSET('Smelter Reference List'!$E$4,$S2304-4,0))</f>
        <v/>
      </c>
      <c r="G2304" s="161" t="str">
        <f ca="1">IF(C2304=$U$4,"Enter smelter details", IF(ISERROR($S2304),"",OFFSET('Smelter Reference List'!$F$4,$S2304-4,0)))</f>
        <v/>
      </c>
      <c r="H2304" s="247" t="str">
        <f ca="1">IF(ISERROR($S2304),"",OFFSET('Smelter Reference List'!$G$4,$S2304-4,0))</f>
        <v/>
      </c>
      <c r="I2304" s="248" t="str">
        <f ca="1">IF(ISERROR($S2304),"",OFFSET('Smelter Reference List'!$H$4,$S2304-4,0))</f>
        <v/>
      </c>
      <c r="J2304" s="248" t="str">
        <f ca="1">IF(ISERROR($S2304),"",OFFSET('Smelter Reference List'!$I$4,$S2304-4,0))</f>
        <v/>
      </c>
      <c r="K2304" s="245"/>
      <c r="L2304" s="245"/>
      <c r="M2304" s="245"/>
      <c r="N2304" s="245"/>
      <c r="O2304" s="245"/>
      <c r="P2304" s="245"/>
      <c r="Q2304" s="246"/>
      <c r="R2304" s="233"/>
      <c r="S2304" s="234" t="e">
        <f>IF(C2304="",NA(),MATCH($B2304&amp;$C2304,'Smelter Reference List'!$J:$J,0))</f>
        <v>#N/A</v>
      </c>
      <c r="T2304" s="235"/>
      <c r="U2304" s="235">
        <f t="shared" ca="1" si="72"/>
        <v>0</v>
      </c>
      <c r="V2304" s="235"/>
      <c r="W2304" s="235"/>
      <c r="Y2304" s="228" t="str">
        <f t="shared" si="73"/>
        <v/>
      </c>
    </row>
    <row r="2305" spans="1:25" s="228" customFormat="1" ht="20.25">
      <c r="A2305" s="257"/>
      <c r="B2305" s="232" t="str">
        <f>IF(LEN(A2305)=0,"",INDEX('Smelter Reference List'!$A:$A,MATCH($A2305,'Smelter Reference List'!$E:$E,0)))</f>
        <v/>
      </c>
      <c r="C2305" s="297" t="str">
        <f>IF(LEN(A2305)=0,"",INDEX('Smelter Reference List'!$C:$C,MATCH($A2305,'Smelter Reference List'!$E:$E,0)))</f>
        <v/>
      </c>
      <c r="D2305" s="161" t="str">
        <f ca="1">IF(ISERROR($S2305),"",OFFSET('Smelter Reference List'!$C$4,$S2305-4,0)&amp;"")</f>
        <v/>
      </c>
      <c r="E2305" s="161" t="str">
        <f ca="1">IF(ISERROR($S2305),"",OFFSET('Smelter Reference List'!$D$4,$S2305-4,0)&amp;"")</f>
        <v/>
      </c>
      <c r="F2305" s="161" t="str">
        <f ca="1">IF(ISERROR($S2305),"",OFFSET('Smelter Reference List'!$E$4,$S2305-4,0))</f>
        <v/>
      </c>
      <c r="G2305" s="161" t="str">
        <f ca="1">IF(C2305=$U$4,"Enter smelter details", IF(ISERROR($S2305),"",OFFSET('Smelter Reference List'!$F$4,$S2305-4,0)))</f>
        <v/>
      </c>
      <c r="H2305" s="247" t="str">
        <f ca="1">IF(ISERROR($S2305),"",OFFSET('Smelter Reference List'!$G$4,$S2305-4,0))</f>
        <v/>
      </c>
      <c r="I2305" s="248" t="str">
        <f ca="1">IF(ISERROR($S2305),"",OFFSET('Smelter Reference List'!$H$4,$S2305-4,0))</f>
        <v/>
      </c>
      <c r="J2305" s="248" t="str">
        <f ca="1">IF(ISERROR($S2305),"",OFFSET('Smelter Reference List'!$I$4,$S2305-4,0))</f>
        <v/>
      </c>
      <c r="K2305" s="245"/>
      <c r="L2305" s="245"/>
      <c r="M2305" s="245"/>
      <c r="N2305" s="245"/>
      <c r="O2305" s="245"/>
      <c r="P2305" s="245"/>
      <c r="Q2305" s="246"/>
      <c r="R2305" s="233"/>
      <c r="S2305" s="234" t="e">
        <f>IF(C2305="",NA(),MATCH($B2305&amp;$C2305,'Smelter Reference List'!$J:$J,0))</f>
        <v>#N/A</v>
      </c>
      <c r="T2305" s="235"/>
      <c r="U2305" s="235">
        <f t="shared" ca="1" si="72"/>
        <v>0</v>
      </c>
      <c r="V2305" s="235"/>
      <c r="W2305" s="235"/>
      <c r="Y2305" s="228" t="str">
        <f t="shared" si="73"/>
        <v/>
      </c>
    </row>
    <row r="2306" spans="1:25" s="228" customFormat="1" ht="20.25">
      <c r="A2306" s="257"/>
      <c r="B2306" s="232" t="str">
        <f>IF(LEN(A2306)=0,"",INDEX('Smelter Reference List'!$A:$A,MATCH($A2306,'Smelter Reference List'!$E:$E,0)))</f>
        <v/>
      </c>
      <c r="C2306" s="297" t="str">
        <f>IF(LEN(A2306)=0,"",INDEX('Smelter Reference List'!$C:$C,MATCH($A2306,'Smelter Reference List'!$E:$E,0)))</f>
        <v/>
      </c>
      <c r="D2306" s="161" t="str">
        <f ca="1">IF(ISERROR($S2306),"",OFFSET('Smelter Reference List'!$C$4,$S2306-4,0)&amp;"")</f>
        <v/>
      </c>
      <c r="E2306" s="161" t="str">
        <f ca="1">IF(ISERROR($S2306),"",OFFSET('Smelter Reference List'!$D$4,$S2306-4,0)&amp;"")</f>
        <v/>
      </c>
      <c r="F2306" s="161" t="str">
        <f ca="1">IF(ISERROR($S2306),"",OFFSET('Smelter Reference List'!$E$4,$S2306-4,0))</f>
        <v/>
      </c>
      <c r="G2306" s="161" t="str">
        <f ca="1">IF(C2306=$U$4,"Enter smelter details", IF(ISERROR($S2306),"",OFFSET('Smelter Reference List'!$F$4,$S2306-4,0)))</f>
        <v/>
      </c>
      <c r="H2306" s="247" t="str">
        <f ca="1">IF(ISERROR($S2306),"",OFFSET('Smelter Reference List'!$G$4,$S2306-4,0))</f>
        <v/>
      </c>
      <c r="I2306" s="248" t="str">
        <f ca="1">IF(ISERROR($S2306),"",OFFSET('Smelter Reference List'!$H$4,$S2306-4,0))</f>
        <v/>
      </c>
      <c r="J2306" s="248" t="str">
        <f ca="1">IF(ISERROR($S2306),"",OFFSET('Smelter Reference List'!$I$4,$S2306-4,0))</f>
        <v/>
      </c>
      <c r="K2306" s="245"/>
      <c r="L2306" s="245"/>
      <c r="M2306" s="245"/>
      <c r="N2306" s="245"/>
      <c r="O2306" s="245"/>
      <c r="P2306" s="245"/>
      <c r="Q2306" s="246"/>
      <c r="R2306" s="233"/>
      <c r="S2306" s="234" t="e">
        <f>IF(C2306="",NA(),MATCH($B2306&amp;$C2306,'Smelter Reference List'!$J:$J,0))</f>
        <v>#N/A</v>
      </c>
      <c r="T2306" s="235"/>
      <c r="U2306" s="235">
        <f t="shared" ca="1" si="72"/>
        <v>0</v>
      </c>
      <c r="V2306" s="235"/>
      <c r="W2306" s="235"/>
      <c r="Y2306" s="228" t="str">
        <f t="shared" si="73"/>
        <v/>
      </c>
    </row>
    <row r="2307" spans="1:25" s="228" customFormat="1" ht="20.25">
      <c r="A2307" s="257"/>
      <c r="B2307" s="232" t="str">
        <f>IF(LEN(A2307)=0,"",INDEX('Smelter Reference List'!$A:$A,MATCH($A2307,'Smelter Reference List'!$E:$E,0)))</f>
        <v/>
      </c>
      <c r="C2307" s="297" t="str">
        <f>IF(LEN(A2307)=0,"",INDEX('Smelter Reference List'!$C:$C,MATCH($A2307,'Smelter Reference List'!$E:$E,0)))</f>
        <v/>
      </c>
      <c r="D2307" s="161" t="str">
        <f ca="1">IF(ISERROR($S2307),"",OFFSET('Smelter Reference List'!$C$4,$S2307-4,0)&amp;"")</f>
        <v/>
      </c>
      <c r="E2307" s="161" t="str">
        <f ca="1">IF(ISERROR($S2307),"",OFFSET('Smelter Reference List'!$D$4,$S2307-4,0)&amp;"")</f>
        <v/>
      </c>
      <c r="F2307" s="161" t="str">
        <f ca="1">IF(ISERROR($S2307),"",OFFSET('Smelter Reference List'!$E$4,$S2307-4,0))</f>
        <v/>
      </c>
      <c r="G2307" s="161" t="str">
        <f ca="1">IF(C2307=$U$4,"Enter smelter details", IF(ISERROR($S2307),"",OFFSET('Smelter Reference List'!$F$4,$S2307-4,0)))</f>
        <v/>
      </c>
      <c r="H2307" s="247" t="str">
        <f ca="1">IF(ISERROR($S2307),"",OFFSET('Smelter Reference List'!$G$4,$S2307-4,0))</f>
        <v/>
      </c>
      <c r="I2307" s="248" t="str">
        <f ca="1">IF(ISERROR($S2307),"",OFFSET('Smelter Reference List'!$H$4,$S2307-4,0))</f>
        <v/>
      </c>
      <c r="J2307" s="248" t="str">
        <f ca="1">IF(ISERROR($S2307),"",OFFSET('Smelter Reference List'!$I$4,$S2307-4,0))</f>
        <v/>
      </c>
      <c r="K2307" s="245"/>
      <c r="L2307" s="245"/>
      <c r="M2307" s="245"/>
      <c r="N2307" s="245"/>
      <c r="O2307" s="245"/>
      <c r="P2307" s="245"/>
      <c r="Q2307" s="246"/>
      <c r="R2307" s="233"/>
      <c r="S2307" s="234" t="e">
        <f>IF(C2307="",NA(),MATCH($B2307&amp;$C2307,'Smelter Reference List'!$J:$J,0))</f>
        <v>#N/A</v>
      </c>
      <c r="T2307" s="235"/>
      <c r="U2307" s="235">
        <f t="shared" ca="1" si="72"/>
        <v>0</v>
      </c>
      <c r="V2307" s="235"/>
      <c r="W2307" s="235"/>
      <c r="Y2307" s="228" t="str">
        <f t="shared" si="73"/>
        <v/>
      </c>
    </row>
    <row r="2308" spans="1:25" s="228" customFormat="1" ht="20.25">
      <c r="A2308" s="257"/>
      <c r="B2308" s="232" t="str">
        <f>IF(LEN(A2308)=0,"",INDEX('Smelter Reference List'!$A:$A,MATCH($A2308,'Smelter Reference List'!$E:$E,0)))</f>
        <v/>
      </c>
      <c r="C2308" s="297" t="str">
        <f>IF(LEN(A2308)=0,"",INDEX('Smelter Reference List'!$C:$C,MATCH($A2308,'Smelter Reference List'!$E:$E,0)))</f>
        <v/>
      </c>
      <c r="D2308" s="161" t="str">
        <f ca="1">IF(ISERROR($S2308),"",OFFSET('Smelter Reference List'!$C$4,$S2308-4,0)&amp;"")</f>
        <v/>
      </c>
      <c r="E2308" s="161" t="str">
        <f ca="1">IF(ISERROR($S2308),"",OFFSET('Smelter Reference List'!$D$4,$S2308-4,0)&amp;"")</f>
        <v/>
      </c>
      <c r="F2308" s="161" t="str">
        <f ca="1">IF(ISERROR($S2308),"",OFFSET('Smelter Reference List'!$E$4,$S2308-4,0))</f>
        <v/>
      </c>
      <c r="G2308" s="161" t="str">
        <f ca="1">IF(C2308=$U$4,"Enter smelter details", IF(ISERROR($S2308),"",OFFSET('Smelter Reference List'!$F$4,$S2308-4,0)))</f>
        <v/>
      </c>
      <c r="H2308" s="247" t="str">
        <f ca="1">IF(ISERROR($S2308),"",OFFSET('Smelter Reference List'!$G$4,$S2308-4,0))</f>
        <v/>
      </c>
      <c r="I2308" s="248" t="str">
        <f ca="1">IF(ISERROR($S2308),"",OFFSET('Smelter Reference List'!$H$4,$S2308-4,0))</f>
        <v/>
      </c>
      <c r="J2308" s="248" t="str">
        <f ca="1">IF(ISERROR($S2308),"",OFFSET('Smelter Reference List'!$I$4,$S2308-4,0))</f>
        <v/>
      </c>
      <c r="K2308" s="245"/>
      <c r="L2308" s="245"/>
      <c r="M2308" s="245"/>
      <c r="N2308" s="245"/>
      <c r="O2308" s="245"/>
      <c r="P2308" s="245"/>
      <c r="Q2308" s="246"/>
      <c r="R2308" s="233"/>
      <c r="S2308" s="234" t="e">
        <f>IF(C2308="",NA(),MATCH($B2308&amp;$C2308,'Smelter Reference List'!$J:$J,0))</f>
        <v>#N/A</v>
      </c>
      <c r="T2308" s="235"/>
      <c r="U2308" s="235">
        <f t="shared" ca="1" si="72"/>
        <v>0</v>
      </c>
      <c r="V2308" s="235"/>
      <c r="W2308" s="235"/>
      <c r="Y2308" s="228" t="str">
        <f t="shared" si="73"/>
        <v/>
      </c>
    </row>
    <row r="2309" spans="1:25" s="228" customFormat="1" ht="20.25">
      <c r="A2309" s="257"/>
      <c r="B2309" s="232" t="str">
        <f>IF(LEN(A2309)=0,"",INDEX('Smelter Reference List'!$A:$A,MATCH($A2309,'Smelter Reference List'!$E:$E,0)))</f>
        <v/>
      </c>
      <c r="C2309" s="297" t="str">
        <f>IF(LEN(A2309)=0,"",INDEX('Smelter Reference List'!$C:$C,MATCH($A2309,'Smelter Reference List'!$E:$E,0)))</f>
        <v/>
      </c>
      <c r="D2309" s="161" t="str">
        <f ca="1">IF(ISERROR($S2309),"",OFFSET('Smelter Reference List'!$C$4,$S2309-4,0)&amp;"")</f>
        <v/>
      </c>
      <c r="E2309" s="161" t="str">
        <f ca="1">IF(ISERROR($S2309),"",OFFSET('Smelter Reference List'!$D$4,$S2309-4,0)&amp;"")</f>
        <v/>
      </c>
      <c r="F2309" s="161" t="str">
        <f ca="1">IF(ISERROR($S2309),"",OFFSET('Smelter Reference List'!$E$4,$S2309-4,0))</f>
        <v/>
      </c>
      <c r="G2309" s="161" t="str">
        <f ca="1">IF(C2309=$U$4,"Enter smelter details", IF(ISERROR($S2309),"",OFFSET('Smelter Reference List'!$F$4,$S2309-4,0)))</f>
        <v/>
      </c>
      <c r="H2309" s="247" t="str">
        <f ca="1">IF(ISERROR($S2309),"",OFFSET('Smelter Reference List'!$G$4,$S2309-4,0))</f>
        <v/>
      </c>
      <c r="I2309" s="248" t="str">
        <f ca="1">IF(ISERROR($S2309),"",OFFSET('Smelter Reference List'!$H$4,$S2309-4,0))</f>
        <v/>
      </c>
      <c r="J2309" s="248" t="str">
        <f ca="1">IF(ISERROR($S2309),"",OFFSET('Smelter Reference List'!$I$4,$S2309-4,0))</f>
        <v/>
      </c>
      <c r="K2309" s="245"/>
      <c r="L2309" s="245"/>
      <c r="M2309" s="245"/>
      <c r="N2309" s="245"/>
      <c r="O2309" s="245"/>
      <c r="P2309" s="245"/>
      <c r="Q2309" s="246"/>
      <c r="R2309" s="233"/>
      <c r="S2309" s="234" t="e">
        <f>IF(C2309="",NA(),MATCH($B2309&amp;$C2309,'Smelter Reference List'!$J:$J,0))</f>
        <v>#N/A</v>
      </c>
      <c r="T2309" s="235"/>
      <c r="U2309" s="235">
        <f t="shared" ca="1" si="72"/>
        <v>0</v>
      </c>
      <c r="V2309" s="235"/>
      <c r="W2309" s="235"/>
      <c r="Y2309" s="228" t="str">
        <f t="shared" si="73"/>
        <v/>
      </c>
    </row>
    <row r="2310" spans="1:25" s="228" customFormat="1" ht="20.25">
      <c r="A2310" s="257"/>
      <c r="B2310" s="232" t="str">
        <f>IF(LEN(A2310)=0,"",INDEX('Smelter Reference List'!$A:$A,MATCH($A2310,'Smelter Reference List'!$E:$E,0)))</f>
        <v/>
      </c>
      <c r="C2310" s="297" t="str">
        <f>IF(LEN(A2310)=0,"",INDEX('Smelter Reference List'!$C:$C,MATCH($A2310,'Smelter Reference List'!$E:$E,0)))</f>
        <v/>
      </c>
      <c r="D2310" s="161" t="str">
        <f ca="1">IF(ISERROR($S2310),"",OFFSET('Smelter Reference List'!$C$4,$S2310-4,0)&amp;"")</f>
        <v/>
      </c>
      <c r="E2310" s="161" t="str">
        <f ca="1">IF(ISERROR($S2310),"",OFFSET('Smelter Reference List'!$D$4,$S2310-4,0)&amp;"")</f>
        <v/>
      </c>
      <c r="F2310" s="161" t="str">
        <f ca="1">IF(ISERROR($S2310),"",OFFSET('Smelter Reference List'!$E$4,$S2310-4,0))</f>
        <v/>
      </c>
      <c r="G2310" s="161" t="str">
        <f ca="1">IF(C2310=$U$4,"Enter smelter details", IF(ISERROR($S2310),"",OFFSET('Smelter Reference List'!$F$4,$S2310-4,0)))</f>
        <v/>
      </c>
      <c r="H2310" s="247" t="str">
        <f ca="1">IF(ISERROR($S2310),"",OFFSET('Smelter Reference List'!$G$4,$S2310-4,0))</f>
        <v/>
      </c>
      <c r="I2310" s="248" t="str">
        <f ca="1">IF(ISERROR($S2310),"",OFFSET('Smelter Reference List'!$H$4,$S2310-4,0))</f>
        <v/>
      </c>
      <c r="J2310" s="248" t="str">
        <f ca="1">IF(ISERROR($S2310),"",OFFSET('Smelter Reference List'!$I$4,$S2310-4,0))</f>
        <v/>
      </c>
      <c r="K2310" s="245"/>
      <c r="L2310" s="245"/>
      <c r="M2310" s="245"/>
      <c r="N2310" s="245"/>
      <c r="O2310" s="245"/>
      <c r="P2310" s="245"/>
      <c r="Q2310" s="246"/>
      <c r="R2310" s="233"/>
      <c r="S2310" s="234" t="e">
        <f>IF(C2310="",NA(),MATCH($B2310&amp;$C2310,'Smelter Reference List'!$J:$J,0))</f>
        <v>#N/A</v>
      </c>
      <c r="T2310" s="235"/>
      <c r="U2310" s="235">
        <f t="shared" ca="1" si="72"/>
        <v>0</v>
      </c>
      <c r="V2310" s="235"/>
      <c r="W2310" s="235"/>
      <c r="Y2310" s="228" t="str">
        <f t="shared" si="73"/>
        <v/>
      </c>
    </row>
    <row r="2311" spans="1:25" s="228" customFormat="1" ht="20.25">
      <c r="A2311" s="257"/>
      <c r="B2311" s="232" t="str">
        <f>IF(LEN(A2311)=0,"",INDEX('Smelter Reference List'!$A:$A,MATCH($A2311,'Smelter Reference List'!$E:$E,0)))</f>
        <v/>
      </c>
      <c r="C2311" s="297" t="str">
        <f>IF(LEN(A2311)=0,"",INDEX('Smelter Reference List'!$C:$C,MATCH($A2311,'Smelter Reference List'!$E:$E,0)))</f>
        <v/>
      </c>
      <c r="D2311" s="161" t="str">
        <f ca="1">IF(ISERROR($S2311),"",OFFSET('Smelter Reference List'!$C$4,$S2311-4,0)&amp;"")</f>
        <v/>
      </c>
      <c r="E2311" s="161" t="str">
        <f ca="1">IF(ISERROR($S2311),"",OFFSET('Smelter Reference List'!$D$4,$S2311-4,0)&amp;"")</f>
        <v/>
      </c>
      <c r="F2311" s="161" t="str">
        <f ca="1">IF(ISERROR($S2311),"",OFFSET('Smelter Reference List'!$E$4,$S2311-4,0))</f>
        <v/>
      </c>
      <c r="G2311" s="161" t="str">
        <f ca="1">IF(C2311=$U$4,"Enter smelter details", IF(ISERROR($S2311),"",OFFSET('Smelter Reference List'!$F$4,$S2311-4,0)))</f>
        <v/>
      </c>
      <c r="H2311" s="247" t="str">
        <f ca="1">IF(ISERROR($S2311),"",OFFSET('Smelter Reference List'!$G$4,$S2311-4,0))</f>
        <v/>
      </c>
      <c r="I2311" s="248" t="str">
        <f ca="1">IF(ISERROR($S2311),"",OFFSET('Smelter Reference List'!$H$4,$S2311-4,0))</f>
        <v/>
      </c>
      <c r="J2311" s="248" t="str">
        <f ca="1">IF(ISERROR($S2311),"",OFFSET('Smelter Reference List'!$I$4,$S2311-4,0))</f>
        <v/>
      </c>
      <c r="K2311" s="245"/>
      <c r="L2311" s="245"/>
      <c r="M2311" s="245"/>
      <c r="N2311" s="245"/>
      <c r="O2311" s="245"/>
      <c r="P2311" s="245"/>
      <c r="Q2311" s="246"/>
      <c r="R2311" s="233"/>
      <c r="S2311" s="234" t="e">
        <f>IF(C2311="",NA(),MATCH($B2311&amp;$C2311,'Smelter Reference List'!$J:$J,0))</f>
        <v>#N/A</v>
      </c>
      <c r="T2311" s="235"/>
      <c r="U2311" s="235">
        <f t="shared" ca="1" si="72"/>
        <v>0</v>
      </c>
      <c r="V2311" s="235"/>
      <c r="W2311" s="235"/>
      <c r="Y2311" s="228" t="str">
        <f t="shared" si="73"/>
        <v/>
      </c>
    </row>
    <row r="2312" spans="1:25" s="228" customFormat="1" ht="20.25">
      <c r="A2312" s="257"/>
      <c r="B2312" s="232" t="str">
        <f>IF(LEN(A2312)=0,"",INDEX('Smelter Reference List'!$A:$A,MATCH($A2312,'Smelter Reference List'!$E:$E,0)))</f>
        <v/>
      </c>
      <c r="C2312" s="297" t="str">
        <f>IF(LEN(A2312)=0,"",INDEX('Smelter Reference List'!$C:$C,MATCH($A2312,'Smelter Reference List'!$E:$E,0)))</f>
        <v/>
      </c>
      <c r="D2312" s="161" t="str">
        <f ca="1">IF(ISERROR($S2312),"",OFFSET('Smelter Reference List'!$C$4,$S2312-4,0)&amp;"")</f>
        <v/>
      </c>
      <c r="E2312" s="161" t="str">
        <f ca="1">IF(ISERROR($S2312),"",OFFSET('Smelter Reference List'!$D$4,$S2312-4,0)&amp;"")</f>
        <v/>
      </c>
      <c r="F2312" s="161" t="str">
        <f ca="1">IF(ISERROR($S2312),"",OFFSET('Smelter Reference List'!$E$4,$S2312-4,0))</f>
        <v/>
      </c>
      <c r="G2312" s="161" t="str">
        <f ca="1">IF(C2312=$U$4,"Enter smelter details", IF(ISERROR($S2312),"",OFFSET('Smelter Reference List'!$F$4,$S2312-4,0)))</f>
        <v/>
      </c>
      <c r="H2312" s="247" t="str">
        <f ca="1">IF(ISERROR($S2312),"",OFFSET('Smelter Reference List'!$G$4,$S2312-4,0))</f>
        <v/>
      </c>
      <c r="I2312" s="248" t="str">
        <f ca="1">IF(ISERROR($S2312),"",OFFSET('Smelter Reference List'!$H$4,$S2312-4,0))</f>
        <v/>
      </c>
      <c r="J2312" s="248" t="str">
        <f ca="1">IF(ISERROR($S2312),"",OFFSET('Smelter Reference List'!$I$4,$S2312-4,0))</f>
        <v/>
      </c>
      <c r="K2312" s="245"/>
      <c r="L2312" s="245"/>
      <c r="M2312" s="245"/>
      <c r="N2312" s="245"/>
      <c r="O2312" s="245"/>
      <c r="P2312" s="245"/>
      <c r="Q2312" s="246"/>
      <c r="R2312" s="233"/>
      <c r="S2312" s="234" t="e">
        <f>IF(C2312="",NA(),MATCH($B2312&amp;$C2312,'Smelter Reference List'!$J:$J,0))</f>
        <v>#N/A</v>
      </c>
      <c r="T2312" s="235"/>
      <c r="U2312" s="235">
        <f t="shared" ca="1" si="72"/>
        <v>0</v>
      </c>
      <c r="V2312" s="235"/>
      <c r="W2312" s="235"/>
      <c r="Y2312" s="228" t="str">
        <f t="shared" si="73"/>
        <v/>
      </c>
    </row>
    <row r="2313" spans="1:25" s="228" customFormat="1" ht="20.25">
      <c r="A2313" s="257"/>
      <c r="B2313" s="232" t="str">
        <f>IF(LEN(A2313)=0,"",INDEX('Smelter Reference List'!$A:$A,MATCH($A2313,'Smelter Reference List'!$E:$E,0)))</f>
        <v/>
      </c>
      <c r="C2313" s="297" t="str">
        <f>IF(LEN(A2313)=0,"",INDEX('Smelter Reference List'!$C:$C,MATCH($A2313,'Smelter Reference List'!$E:$E,0)))</f>
        <v/>
      </c>
      <c r="D2313" s="161" t="str">
        <f ca="1">IF(ISERROR($S2313),"",OFFSET('Smelter Reference List'!$C$4,$S2313-4,0)&amp;"")</f>
        <v/>
      </c>
      <c r="E2313" s="161" t="str">
        <f ca="1">IF(ISERROR($S2313),"",OFFSET('Smelter Reference List'!$D$4,$S2313-4,0)&amp;"")</f>
        <v/>
      </c>
      <c r="F2313" s="161" t="str">
        <f ca="1">IF(ISERROR($S2313),"",OFFSET('Smelter Reference List'!$E$4,$S2313-4,0))</f>
        <v/>
      </c>
      <c r="G2313" s="161" t="str">
        <f ca="1">IF(C2313=$U$4,"Enter smelter details", IF(ISERROR($S2313),"",OFFSET('Smelter Reference List'!$F$4,$S2313-4,0)))</f>
        <v/>
      </c>
      <c r="H2313" s="247" t="str">
        <f ca="1">IF(ISERROR($S2313),"",OFFSET('Smelter Reference List'!$G$4,$S2313-4,0))</f>
        <v/>
      </c>
      <c r="I2313" s="248" t="str">
        <f ca="1">IF(ISERROR($S2313),"",OFFSET('Smelter Reference List'!$H$4,$S2313-4,0))</f>
        <v/>
      </c>
      <c r="J2313" s="248" t="str">
        <f ca="1">IF(ISERROR($S2313),"",OFFSET('Smelter Reference List'!$I$4,$S2313-4,0))</f>
        <v/>
      </c>
      <c r="K2313" s="245"/>
      <c r="L2313" s="245"/>
      <c r="M2313" s="245"/>
      <c r="N2313" s="245"/>
      <c r="O2313" s="245"/>
      <c r="P2313" s="245"/>
      <c r="Q2313" s="246"/>
      <c r="R2313" s="233"/>
      <c r="S2313" s="234" t="e">
        <f>IF(C2313="",NA(),MATCH($B2313&amp;$C2313,'Smelter Reference List'!$J:$J,0))</f>
        <v>#N/A</v>
      </c>
      <c r="T2313" s="235"/>
      <c r="U2313" s="235">
        <f t="shared" ca="1" si="72"/>
        <v>0</v>
      </c>
      <c r="V2313" s="235"/>
      <c r="W2313" s="235"/>
      <c r="Y2313" s="228" t="str">
        <f t="shared" si="73"/>
        <v/>
      </c>
    </row>
    <row r="2314" spans="1:25" s="228" customFormat="1" ht="20.25">
      <c r="A2314" s="257"/>
      <c r="B2314" s="232" t="str">
        <f>IF(LEN(A2314)=0,"",INDEX('Smelter Reference List'!$A:$A,MATCH($A2314,'Smelter Reference List'!$E:$E,0)))</f>
        <v/>
      </c>
      <c r="C2314" s="297" t="str">
        <f>IF(LEN(A2314)=0,"",INDEX('Smelter Reference List'!$C:$C,MATCH($A2314,'Smelter Reference List'!$E:$E,0)))</f>
        <v/>
      </c>
      <c r="D2314" s="161" t="str">
        <f ca="1">IF(ISERROR($S2314),"",OFFSET('Smelter Reference List'!$C$4,$S2314-4,0)&amp;"")</f>
        <v/>
      </c>
      <c r="E2314" s="161" t="str">
        <f ca="1">IF(ISERROR($S2314),"",OFFSET('Smelter Reference List'!$D$4,$S2314-4,0)&amp;"")</f>
        <v/>
      </c>
      <c r="F2314" s="161" t="str">
        <f ca="1">IF(ISERROR($S2314),"",OFFSET('Smelter Reference List'!$E$4,$S2314-4,0))</f>
        <v/>
      </c>
      <c r="G2314" s="161" t="str">
        <f ca="1">IF(C2314=$U$4,"Enter smelter details", IF(ISERROR($S2314),"",OFFSET('Smelter Reference List'!$F$4,$S2314-4,0)))</f>
        <v/>
      </c>
      <c r="H2314" s="247" t="str">
        <f ca="1">IF(ISERROR($S2314),"",OFFSET('Smelter Reference List'!$G$4,$S2314-4,0))</f>
        <v/>
      </c>
      <c r="I2314" s="248" t="str">
        <f ca="1">IF(ISERROR($S2314),"",OFFSET('Smelter Reference List'!$H$4,$S2314-4,0))</f>
        <v/>
      </c>
      <c r="J2314" s="248" t="str">
        <f ca="1">IF(ISERROR($S2314),"",OFFSET('Smelter Reference List'!$I$4,$S2314-4,0))</f>
        <v/>
      </c>
      <c r="K2314" s="245"/>
      <c r="L2314" s="245"/>
      <c r="M2314" s="245"/>
      <c r="N2314" s="245"/>
      <c r="O2314" s="245"/>
      <c r="P2314" s="245"/>
      <c r="Q2314" s="246"/>
      <c r="R2314" s="233"/>
      <c r="S2314" s="234" t="e">
        <f>IF(C2314="",NA(),MATCH($B2314&amp;$C2314,'Smelter Reference List'!$J:$J,0))</f>
        <v>#N/A</v>
      </c>
      <c r="T2314" s="235"/>
      <c r="U2314" s="235">
        <f t="shared" ca="1" si="72"/>
        <v>0</v>
      </c>
      <c r="V2314" s="235"/>
      <c r="W2314" s="235"/>
      <c r="Y2314" s="228" t="str">
        <f t="shared" si="73"/>
        <v/>
      </c>
    </row>
    <row r="2315" spans="1:25" s="228" customFormat="1" ht="20.25">
      <c r="A2315" s="257"/>
      <c r="B2315" s="232" t="str">
        <f>IF(LEN(A2315)=0,"",INDEX('Smelter Reference List'!$A:$A,MATCH($A2315,'Smelter Reference List'!$E:$E,0)))</f>
        <v/>
      </c>
      <c r="C2315" s="297" t="str">
        <f>IF(LEN(A2315)=0,"",INDEX('Smelter Reference List'!$C:$C,MATCH($A2315,'Smelter Reference List'!$E:$E,0)))</f>
        <v/>
      </c>
      <c r="D2315" s="161" t="str">
        <f ca="1">IF(ISERROR($S2315),"",OFFSET('Smelter Reference List'!$C$4,$S2315-4,0)&amp;"")</f>
        <v/>
      </c>
      <c r="E2315" s="161" t="str">
        <f ca="1">IF(ISERROR($S2315),"",OFFSET('Smelter Reference List'!$D$4,$S2315-4,0)&amp;"")</f>
        <v/>
      </c>
      <c r="F2315" s="161" t="str">
        <f ca="1">IF(ISERROR($S2315),"",OFFSET('Smelter Reference List'!$E$4,$S2315-4,0))</f>
        <v/>
      </c>
      <c r="G2315" s="161" t="str">
        <f ca="1">IF(C2315=$U$4,"Enter smelter details", IF(ISERROR($S2315),"",OFFSET('Smelter Reference List'!$F$4,$S2315-4,0)))</f>
        <v/>
      </c>
      <c r="H2315" s="247" t="str">
        <f ca="1">IF(ISERROR($S2315),"",OFFSET('Smelter Reference List'!$G$4,$S2315-4,0))</f>
        <v/>
      </c>
      <c r="I2315" s="248" t="str">
        <f ca="1">IF(ISERROR($S2315),"",OFFSET('Smelter Reference List'!$H$4,$S2315-4,0))</f>
        <v/>
      </c>
      <c r="J2315" s="248" t="str">
        <f ca="1">IF(ISERROR($S2315),"",OFFSET('Smelter Reference List'!$I$4,$S2315-4,0))</f>
        <v/>
      </c>
      <c r="K2315" s="245"/>
      <c r="L2315" s="245"/>
      <c r="M2315" s="245"/>
      <c r="N2315" s="245"/>
      <c r="O2315" s="245"/>
      <c r="P2315" s="245"/>
      <c r="Q2315" s="246"/>
      <c r="R2315" s="233"/>
      <c r="S2315" s="234" t="e">
        <f>IF(C2315="",NA(),MATCH($B2315&amp;$C2315,'Smelter Reference List'!$J:$J,0))</f>
        <v>#N/A</v>
      </c>
      <c r="T2315" s="235"/>
      <c r="U2315" s="235">
        <f t="shared" ca="1" si="72"/>
        <v>0</v>
      </c>
      <c r="V2315" s="235"/>
      <c r="W2315" s="235"/>
      <c r="Y2315" s="228" t="str">
        <f t="shared" si="73"/>
        <v/>
      </c>
    </row>
    <row r="2316" spans="1:25" s="228" customFormat="1" ht="20.25">
      <c r="A2316" s="257"/>
      <c r="B2316" s="232" t="str">
        <f>IF(LEN(A2316)=0,"",INDEX('Smelter Reference List'!$A:$A,MATCH($A2316,'Smelter Reference List'!$E:$E,0)))</f>
        <v/>
      </c>
      <c r="C2316" s="297" t="str">
        <f>IF(LEN(A2316)=0,"",INDEX('Smelter Reference List'!$C:$C,MATCH($A2316,'Smelter Reference List'!$E:$E,0)))</f>
        <v/>
      </c>
      <c r="D2316" s="161" t="str">
        <f ca="1">IF(ISERROR($S2316),"",OFFSET('Smelter Reference List'!$C$4,$S2316-4,0)&amp;"")</f>
        <v/>
      </c>
      <c r="E2316" s="161" t="str">
        <f ca="1">IF(ISERROR($S2316),"",OFFSET('Smelter Reference List'!$D$4,$S2316-4,0)&amp;"")</f>
        <v/>
      </c>
      <c r="F2316" s="161" t="str">
        <f ca="1">IF(ISERROR($S2316),"",OFFSET('Smelter Reference List'!$E$4,$S2316-4,0))</f>
        <v/>
      </c>
      <c r="G2316" s="161" t="str">
        <f ca="1">IF(C2316=$U$4,"Enter smelter details", IF(ISERROR($S2316),"",OFFSET('Smelter Reference List'!$F$4,$S2316-4,0)))</f>
        <v/>
      </c>
      <c r="H2316" s="247" t="str">
        <f ca="1">IF(ISERROR($S2316),"",OFFSET('Smelter Reference List'!$G$4,$S2316-4,0))</f>
        <v/>
      </c>
      <c r="I2316" s="248" t="str">
        <f ca="1">IF(ISERROR($S2316),"",OFFSET('Smelter Reference List'!$H$4,$S2316-4,0))</f>
        <v/>
      </c>
      <c r="J2316" s="248" t="str">
        <f ca="1">IF(ISERROR($S2316),"",OFFSET('Smelter Reference List'!$I$4,$S2316-4,0))</f>
        <v/>
      </c>
      <c r="K2316" s="245"/>
      <c r="L2316" s="245"/>
      <c r="M2316" s="245"/>
      <c r="N2316" s="245"/>
      <c r="O2316" s="245"/>
      <c r="P2316" s="245"/>
      <c r="Q2316" s="246"/>
      <c r="R2316" s="233"/>
      <c r="S2316" s="234" t="e">
        <f>IF(C2316="",NA(),MATCH($B2316&amp;$C2316,'Smelter Reference List'!$J:$J,0))</f>
        <v>#N/A</v>
      </c>
      <c r="T2316" s="235"/>
      <c r="U2316" s="235">
        <f t="shared" ca="1" si="72"/>
        <v>0</v>
      </c>
      <c r="V2316" s="235"/>
      <c r="W2316" s="235"/>
      <c r="Y2316" s="228" t="str">
        <f t="shared" si="73"/>
        <v/>
      </c>
    </row>
    <row r="2317" spans="1:25" s="228" customFormat="1" ht="20.25">
      <c r="A2317" s="257"/>
      <c r="B2317" s="232" t="str">
        <f>IF(LEN(A2317)=0,"",INDEX('Smelter Reference List'!$A:$A,MATCH($A2317,'Smelter Reference List'!$E:$E,0)))</f>
        <v/>
      </c>
      <c r="C2317" s="297" t="str">
        <f>IF(LEN(A2317)=0,"",INDEX('Smelter Reference List'!$C:$C,MATCH($A2317,'Smelter Reference List'!$E:$E,0)))</f>
        <v/>
      </c>
      <c r="D2317" s="161" t="str">
        <f ca="1">IF(ISERROR($S2317),"",OFFSET('Smelter Reference List'!$C$4,$S2317-4,0)&amp;"")</f>
        <v/>
      </c>
      <c r="E2317" s="161" t="str">
        <f ca="1">IF(ISERROR($S2317),"",OFFSET('Smelter Reference List'!$D$4,$S2317-4,0)&amp;"")</f>
        <v/>
      </c>
      <c r="F2317" s="161" t="str">
        <f ca="1">IF(ISERROR($S2317),"",OFFSET('Smelter Reference List'!$E$4,$S2317-4,0))</f>
        <v/>
      </c>
      <c r="G2317" s="161" t="str">
        <f ca="1">IF(C2317=$U$4,"Enter smelter details", IF(ISERROR($S2317),"",OFFSET('Smelter Reference List'!$F$4,$S2317-4,0)))</f>
        <v/>
      </c>
      <c r="H2317" s="247" t="str">
        <f ca="1">IF(ISERROR($S2317),"",OFFSET('Smelter Reference List'!$G$4,$S2317-4,0))</f>
        <v/>
      </c>
      <c r="I2317" s="248" t="str">
        <f ca="1">IF(ISERROR($S2317),"",OFFSET('Smelter Reference List'!$H$4,$S2317-4,0))</f>
        <v/>
      </c>
      <c r="J2317" s="248" t="str">
        <f ca="1">IF(ISERROR($S2317),"",OFFSET('Smelter Reference List'!$I$4,$S2317-4,0))</f>
        <v/>
      </c>
      <c r="K2317" s="245"/>
      <c r="L2317" s="245"/>
      <c r="M2317" s="245"/>
      <c r="N2317" s="245"/>
      <c r="O2317" s="245"/>
      <c r="P2317" s="245"/>
      <c r="Q2317" s="246"/>
      <c r="R2317" s="233"/>
      <c r="S2317" s="234" t="e">
        <f>IF(C2317="",NA(),MATCH($B2317&amp;$C2317,'Smelter Reference List'!$J:$J,0))</f>
        <v>#N/A</v>
      </c>
      <c r="T2317" s="235"/>
      <c r="U2317" s="235">
        <f t="shared" ca="1" si="72"/>
        <v>0</v>
      </c>
      <c r="V2317" s="235"/>
      <c r="W2317" s="235"/>
      <c r="Y2317" s="228" t="str">
        <f t="shared" si="73"/>
        <v/>
      </c>
    </row>
    <row r="2318" spans="1:25" s="228" customFormat="1" ht="20.25">
      <c r="A2318" s="257"/>
      <c r="B2318" s="232" t="str">
        <f>IF(LEN(A2318)=0,"",INDEX('Smelter Reference List'!$A:$A,MATCH($A2318,'Smelter Reference List'!$E:$E,0)))</f>
        <v/>
      </c>
      <c r="C2318" s="297" t="str">
        <f>IF(LEN(A2318)=0,"",INDEX('Smelter Reference List'!$C:$C,MATCH($A2318,'Smelter Reference List'!$E:$E,0)))</f>
        <v/>
      </c>
      <c r="D2318" s="161" t="str">
        <f ca="1">IF(ISERROR($S2318),"",OFFSET('Smelter Reference List'!$C$4,$S2318-4,0)&amp;"")</f>
        <v/>
      </c>
      <c r="E2318" s="161" t="str">
        <f ca="1">IF(ISERROR($S2318),"",OFFSET('Smelter Reference List'!$D$4,$S2318-4,0)&amp;"")</f>
        <v/>
      </c>
      <c r="F2318" s="161" t="str">
        <f ca="1">IF(ISERROR($S2318),"",OFFSET('Smelter Reference List'!$E$4,$S2318-4,0))</f>
        <v/>
      </c>
      <c r="G2318" s="161" t="str">
        <f ca="1">IF(C2318=$U$4,"Enter smelter details", IF(ISERROR($S2318),"",OFFSET('Smelter Reference List'!$F$4,$S2318-4,0)))</f>
        <v/>
      </c>
      <c r="H2318" s="247" t="str">
        <f ca="1">IF(ISERROR($S2318),"",OFFSET('Smelter Reference List'!$G$4,$S2318-4,0))</f>
        <v/>
      </c>
      <c r="I2318" s="248" t="str">
        <f ca="1">IF(ISERROR($S2318),"",OFFSET('Smelter Reference List'!$H$4,$S2318-4,0))</f>
        <v/>
      </c>
      <c r="J2318" s="248" t="str">
        <f ca="1">IF(ISERROR($S2318),"",OFFSET('Smelter Reference List'!$I$4,$S2318-4,0))</f>
        <v/>
      </c>
      <c r="K2318" s="245"/>
      <c r="L2318" s="245"/>
      <c r="M2318" s="245"/>
      <c r="N2318" s="245"/>
      <c r="O2318" s="245"/>
      <c r="P2318" s="245"/>
      <c r="Q2318" s="246"/>
      <c r="R2318" s="233"/>
      <c r="S2318" s="234" t="e">
        <f>IF(C2318="",NA(),MATCH($B2318&amp;$C2318,'Smelter Reference List'!$J:$J,0))</f>
        <v>#N/A</v>
      </c>
      <c r="T2318" s="235"/>
      <c r="U2318" s="235">
        <f t="shared" ca="1" si="72"/>
        <v>0</v>
      </c>
      <c r="V2318" s="235"/>
      <c r="W2318" s="235"/>
      <c r="Y2318" s="228" t="str">
        <f t="shared" si="73"/>
        <v/>
      </c>
    </row>
    <row r="2319" spans="1:25" s="228" customFormat="1" ht="20.25">
      <c r="A2319" s="257"/>
      <c r="B2319" s="232" t="str">
        <f>IF(LEN(A2319)=0,"",INDEX('Smelter Reference List'!$A:$A,MATCH($A2319,'Smelter Reference List'!$E:$E,0)))</f>
        <v/>
      </c>
      <c r="C2319" s="297" t="str">
        <f>IF(LEN(A2319)=0,"",INDEX('Smelter Reference List'!$C:$C,MATCH($A2319,'Smelter Reference List'!$E:$E,0)))</f>
        <v/>
      </c>
      <c r="D2319" s="161" t="str">
        <f ca="1">IF(ISERROR($S2319),"",OFFSET('Smelter Reference List'!$C$4,$S2319-4,0)&amp;"")</f>
        <v/>
      </c>
      <c r="E2319" s="161" t="str">
        <f ca="1">IF(ISERROR($S2319),"",OFFSET('Smelter Reference List'!$D$4,$S2319-4,0)&amp;"")</f>
        <v/>
      </c>
      <c r="F2319" s="161" t="str">
        <f ca="1">IF(ISERROR($S2319),"",OFFSET('Smelter Reference List'!$E$4,$S2319-4,0))</f>
        <v/>
      </c>
      <c r="G2319" s="161" t="str">
        <f ca="1">IF(C2319=$U$4,"Enter smelter details", IF(ISERROR($S2319),"",OFFSET('Smelter Reference List'!$F$4,$S2319-4,0)))</f>
        <v/>
      </c>
      <c r="H2319" s="247" t="str">
        <f ca="1">IF(ISERROR($S2319),"",OFFSET('Smelter Reference List'!$G$4,$S2319-4,0))</f>
        <v/>
      </c>
      <c r="I2319" s="248" t="str">
        <f ca="1">IF(ISERROR($S2319),"",OFFSET('Smelter Reference List'!$H$4,$S2319-4,0))</f>
        <v/>
      </c>
      <c r="J2319" s="248" t="str">
        <f ca="1">IF(ISERROR($S2319),"",OFFSET('Smelter Reference List'!$I$4,$S2319-4,0))</f>
        <v/>
      </c>
      <c r="K2319" s="245"/>
      <c r="L2319" s="245"/>
      <c r="M2319" s="245"/>
      <c r="N2319" s="245"/>
      <c r="O2319" s="245"/>
      <c r="P2319" s="245"/>
      <c r="Q2319" s="246"/>
      <c r="R2319" s="233"/>
      <c r="S2319" s="234" t="e">
        <f>IF(C2319="",NA(),MATCH($B2319&amp;$C2319,'Smelter Reference List'!$J:$J,0))</f>
        <v>#N/A</v>
      </c>
      <c r="T2319" s="235"/>
      <c r="U2319" s="235">
        <f t="shared" ca="1" si="72"/>
        <v>0</v>
      </c>
      <c r="V2319" s="235"/>
      <c r="W2319" s="235"/>
      <c r="Y2319" s="228" t="str">
        <f t="shared" si="73"/>
        <v/>
      </c>
    </row>
    <row r="2320" spans="1:25" s="228" customFormat="1" ht="20.25">
      <c r="A2320" s="257"/>
      <c r="B2320" s="232" t="str">
        <f>IF(LEN(A2320)=0,"",INDEX('Smelter Reference List'!$A:$A,MATCH($A2320,'Smelter Reference List'!$E:$E,0)))</f>
        <v/>
      </c>
      <c r="C2320" s="297" t="str">
        <f>IF(LEN(A2320)=0,"",INDEX('Smelter Reference List'!$C:$C,MATCH($A2320,'Smelter Reference List'!$E:$E,0)))</f>
        <v/>
      </c>
      <c r="D2320" s="161" t="str">
        <f ca="1">IF(ISERROR($S2320),"",OFFSET('Smelter Reference List'!$C$4,$S2320-4,0)&amp;"")</f>
        <v/>
      </c>
      <c r="E2320" s="161" t="str">
        <f ca="1">IF(ISERROR($S2320),"",OFFSET('Smelter Reference List'!$D$4,$S2320-4,0)&amp;"")</f>
        <v/>
      </c>
      <c r="F2320" s="161" t="str">
        <f ca="1">IF(ISERROR($S2320),"",OFFSET('Smelter Reference List'!$E$4,$S2320-4,0))</f>
        <v/>
      </c>
      <c r="G2320" s="161" t="str">
        <f ca="1">IF(C2320=$U$4,"Enter smelter details", IF(ISERROR($S2320),"",OFFSET('Smelter Reference List'!$F$4,$S2320-4,0)))</f>
        <v/>
      </c>
      <c r="H2320" s="247" t="str">
        <f ca="1">IF(ISERROR($S2320),"",OFFSET('Smelter Reference List'!$G$4,$S2320-4,0))</f>
        <v/>
      </c>
      <c r="I2320" s="248" t="str">
        <f ca="1">IF(ISERROR($S2320),"",OFFSET('Smelter Reference List'!$H$4,$S2320-4,0))</f>
        <v/>
      </c>
      <c r="J2320" s="248" t="str">
        <f ca="1">IF(ISERROR($S2320),"",OFFSET('Smelter Reference List'!$I$4,$S2320-4,0))</f>
        <v/>
      </c>
      <c r="K2320" s="245"/>
      <c r="L2320" s="245"/>
      <c r="M2320" s="245"/>
      <c r="N2320" s="245"/>
      <c r="O2320" s="245"/>
      <c r="P2320" s="245"/>
      <c r="Q2320" s="246"/>
      <c r="R2320" s="233"/>
      <c r="S2320" s="234" t="e">
        <f>IF(C2320="",NA(),MATCH($B2320&amp;$C2320,'Smelter Reference List'!$J:$J,0))</f>
        <v>#N/A</v>
      </c>
      <c r="T2320" s="235"/>
      <c r="U2320" s="235">
        <f t="shared" ca="1" si="72"/>
        <v>0</v>
      </c>
      <c r="V2320" s="235"/>
      <c r="W2320" s="235"/>
      <c r="Y2320" s="228" t="str">
        <f t="shared" si="73"/>
        <v/>
      </c>
    </row>
    <row r="2321" spans="1:25" s="228" customFormat="1" ht="20.25">
      <c r="A2321" s="257"/>
      <c r="B2321" s="232" t="str">
        <f>IF(LEN(A2321)=0,"",INDEX('Smelter Reference List'!$A:$A,MATCH($A2321,'Smelter Reference List'!$E:$E,0)))</f>
        <v/>
      </c>
      <c r="C2321" s="297" t="str">
        <f>IF(LEN(A2321)=0,"",INDEX('Smelter Reference List'!$C:$C,MATCH($A2321,'Smelter Reference List'!$E:$E,0)))</f>
        <v/>
      </c>
      <c r="D2321" s="161" t="str">
        <f ca="1">IF(ISERROR($S2321),"",OFFSET('Smelter Reference List'!$C$4,$S2321-4,0)&amp;"")</f>
        <v/>
      </c>
      <c r="E2321" s="161" t="str">
        <f ca="1">IF(ISERROR($S2321),"",OFFSET('Smelter Reference List'!$D$4,$S2321-4,0)&amp;"")</f>
        <v/>
      </c>
      <c r="F2321" s="161" t="str">
        <f ca="1">IF(ISERROR($S2321),"",OFFSET('Smelter Reference List'!$E$4,$S2321-4,0))</f>
        <v/>
      </c>
      <c r="G2321" s="161" t="str">
        <f ca="1">IF(C2321=$U$4,"Enter smelter details", IF(ISERROR($S2321),"",OFFSET('Smelter Reference List'!$F$4,$S2321-4,0)))</f>
        <v/>
      </c>
      <c r="H2321" s="247" t="str">
        <f ca="1">IF(ISERROR($S2321),"",OFFSET('Smelter Reference List'!$G$4,$S2321-4,0))</f>
        <v/>
      </c>
      <c r="I2321" s="248" t="str">
        <f ca="1">IF(ISERROR($S2321),"",OFFSET('Smelter Reference List'!$H$4,$S2321-4,0))</f>
        <v/>
      </c>
      <c r="J2321" s="248" t="str">
        <f ca="1">IF(ISERROR($S2321),"",OFFSET('Smelter Reference List'!$I$4,$S2321-4,0))</f>
        <v/>
      </c>
      <c r="K2321" s="245"/>
      <c r="L2321" s="245"/>
      <c r="M2321" s="245"/>
      <c r="N2321" s="245"/>
      <c r="O2321" s="245"/>
      <c r="P2321" s="245"/>
      <c r="Q2321" s="246"/>
      <c r="R2321" s="233"/>
      <c r="S2321" s="234" t="e">
        <f>IF(C2321="",NA(),MATCH($B2321&amp;$C2321,'Smelter Reference List'!$J:$J,0))</f>
        <v>#N/A</v>
      </c>
      <c r="T2321" s="235"/>
      <c r="U2321" s="235">
        <f t="shared" ca="1" si="72"/>
        <v>0</v>
      </c>
      <c r="V2321" s="235"/>
      <c r="W2321" s="235"/>
      <c r="Y2321" s="228" t="str">
        <f t="shared" si="73"/>
        <v/>
      </c>
    </row>
    <row r="2322" spans="1:25" s="228" customFormat="1" ht="20.25">
      <c r="A2322" s="257"/>
      <c r="B2322" s="232" t="str">
        <f>IF(LEN(A2322)=0,"",INDEX('Smelter Reference List'!$A:$A,MATCH($A2322,'Smelter Reference List'!$E:$E,0)))</f>
        <v/>
      </c>
      <c r="C2322" s="297" t="str">
        <f>IF(LEN(A2322)=0,"",INDEX('Smelter Reference List'!$C:$C,MATCH($A2322,'Smelter Reference List'!$E:$E,0)))</f>
        <v/>
      </c>
      <c r="D2322" s="161" t="str">
        <f ca="1">IF(ISERROR($S2322),"",OFFSET('Smelter Reference List'!$C$4,$S2322-4,0)&amp;"")</f>
        <v/>
      </c>
      <c r="E2322" s="161" t="str">
        <f ca="1">IF(ISERROR($S2322),"",OFFSET('Smelter Reference List'!$D$4,$S2322-4,0)&amp;"")</f>
        <v/>
      </c>
      <c r="F2322" s="161" t="str">
        <f ca="1">IF(ISERROR($S2322),"",OFFSET('Smelter Reference List'!$E$4,$S2322-4,0))</f>
        <v/>
      </c>
      <c r="G2322" s="161" t="str">
        <f ca="1">IF(C2322=$U$4,"Enter smelter details", IF(ISERROR($S2322),"",OFFSET('Smelter Reference List'!$F$4,$S2322-4,0)))</f>
        <v/>
      </c>
      <c r="H2322" s="247" t="str">
        <f ca="1">IF(ISERROR($S2322),"",OFFSET('Smelter Reference List'!$G$4,$S2322-4,0))</f>
        <v/>
      </c>
      <c r="I2322" s="248" t="str">
        <f ca="1">IF(ISERROR($S2322),"",OFFSET('Smelter Reference List'!$H$4,$S2322-4,0))</f>
        <v/>
      </c>
      <c r="J2322" s="248" t="str">
        <f ca="1">IF(ISERROR($S2322),"",OFFSET('Smelter Reference List'!$I$4,$S2322-4,0))</f>
        <v/>
      </c>
      <c r="K2322" s="245"/>
      <c r="L2322" s="245"/>
      <c r="M2322" s="245"/>
      <c r="N2322" s="245"/>
      <c r="O2322" s="245"/>
      <c r="P2322" s="245"/>
      <c r="Q2322" s="246"/>
      <c r="R2322" s="233"/>
      <c r="S2322" s="234" t="e">
        <f>IF(C2322="",NA(),MATCH($B2322&amp;$C2322,'Smelter Reference List'!$J:$J,0))</f>
        <v>#N/A</v>
      </c>
      <c r="T2322" s="235"/>
      <c r="U2322" s="235">
        <f t="shared" ca="1" si="72"/>
        <v>0</v>
      </c>
      <c r="V2322" s="235"/>
      <c r="W2322" s="235"/>
      <c r="Y2322" s="228" t="str">
        <f t="shared" si="73"/>
        <v/>
      </c>
    </row>
    <row r="2323" spans="1:25" s="228" customFormat="1" ht="20.25">
      <c r="A2323" s="257"/>
      <c r="B2323" s="232" t="str">
        <f>IF(LEN(A2323)=0,"",INDEX('Smelter Reference List'!$A:$A,MATCH($A2323,'Smelter Reference List'!$E:$E,0)))</f>
        <v/>
      </c>
      <c r="C2323" s="297" t="str">
        <f>IF(LEN(A2323)=0,"",INDEX('Smelter Reference List'!$C:$C,MATCH($A2323,'Smelter Reference List'!$E:$E,0)))</f>
        <v/>
      </c>
      <c r="D2323" s="161" t="str">
        <f ca="1">IF(ISERROR($S2323),"",OFFSET('Smelter Reference List'!$C$4,$S2323-4,0)&amp;"")</f>
        <v/>
      </c>
      <c r="E2323" s="161" t="str">
        <f ca="1">IF(ISERROR($S2323),"",OFFSET('Smelter Reference List'!$D$4,$S2323-4,0)&amp;"")</f>
        <v/>
      </c>
      <c r="F2323" s="161" t="str">
        <f ca="1">IF(ISERROR($S2323),"",OFFSET('Smelter Reference List'!$E$4,$S2323-4,0))</f>
        <v/>
      </c>
      <c r="G2323" s="161" t="str">
        <f ca="1">IF(C2323=$U$4,"Enter smelter details", IF(ISERROR($S2323),"",OFFSET('Smelter Reference List'!$F$4,$S2323-4,0)))</f>
        <v/>
      </c>
      <c r="H2323" s="247" t="str">
        <f ca="1">IF(ISERROR($S2323),"",OFFSET('Smelter Reference List'!$G$4,$S2323-4,0))</f>
        <v/>
      </c>
      <c r="I2323" s="248" t="str">
        <f ca="1">IF(ISERROR($S2323),"",OFFSET('Smelter Reference List'!$H$4,$S2323-4,0))</f>
        <v/>
      </c>
      <c r="J2323" s="248" t="str">
        <f ca="1">IF(ISERROR($S2323),"",OFFSET('Smelter Reference List'!$I$4,$S2323-4,0))</f>
        <v/>
      </c>
      <c r="K2323" s="245"/>
      <c r="L2323" s="245"/>
      <c r="M2323" s="245"/>
      <c r="N2323" s="245"/>
      <c r="O2323" s="245"/>
      <c r="P2323" s="245"/>
      <c r="Q2323" s="246"/>
      <c r="R2323" s="233"/>
      <c r="S2323" s="234" t="e">
        <f>IF(C2323="",NA(),MATCH($B2323&amp;$C2323,'Smelter Reference List'!$J:$J,0))</f>
        <v>#N/A</v>
      </c>
      <c r="T2323" s="235"/>
      <c r="U2323" s="235">
        <f t="shared" ca="1" si="72"/>
        <v>0</v>
      </c>
      <c r="V2323" s="235"/>
      <c r="W2323" s="235"/>
      <c r="Y2323" s="228" t="str">
        <f t="shared" si="73"/>
        <v/>
      </c>
    </row>
    <row r="2324" spans="1:25" s="228" customFormat="1" ht="20.25">
      <c r="A2324" s="257"/>
      <c r="B2324" s="232" t="str">
        <f>IF(LEN(A2324)=0,"",INDEX('Smelter Reference List'!$A:$A,MATCH($A2324,'Smelter Reference List'!$E:$E,0)))</f>
        <v/>
      </c>
      <c r="C2324" s="297" t="str">
        <f>IF(LEN(A2324)=0,"",INDEX('Smelter Reference List'!$C:$C,MATCH($A2324,'Smelter Reference List'!$E:$E,0)))</f>
        <v/>
      </c>
      <c r="D2324" s="161" t="str">
        <f ca="1">IF(ISERROR($S2324),"",OFFSET('Smelter Reference List'!$C$4,$S2324-4,0)&amp;"")</f>
        <v/>
      </c>
      <c r="E2324" s="161" t="str">
        <f ca="1">IF(ISERROR($S2324),"",OFFSET('Smelter Reference List'!$D$4,$S2324-4,0)&amp;"")</f>
        <v/>
      </c>
      <c r="F2324" s="161" t="str">
        <f ca="1">IF(ISERROR($S2324),"",OFFSET('Smelter Reference List'!$E$4,$S2324-4,0))</f>
        <v/>
      </c>
      <c r="G2324" s="161" t="str">
        <f ca="1">IF(C2324=$U$4,"Enter smelter details", IF(ISERROR($S2324),"",OFFSET('Smelter Reference List'!$F$4,$S2324-4,0)))</f>
        <v/>
      </c>
      <c r="H2324" s="247" t="str">
        <f ca="1">IF(ISERROR($S2324),"",OFFSET('Smelter Reference List'!$G$4,$S2324-4,0))</f>
        <v/>
      </c>
      <c r="I2324" s="248" t="str">
        <f ca="1">IF(ISERROR($S2324),"",OFFSET('Smelter Reference List'!$H$4,$S2324-4,0))</f>
        <v/>
      </c>
      <c r="J2324" s="248" t="str">
        <f ca="1">IF(ISERROR($S2324),"",OFFSET('Smelter Reference List'!$I$4,$S2324-4,0))</f>
        <v/>
      </c>
      <c r="K2324" s="245"/>
      <c r="L2324" s="245"/>
      <c r="M2324" s="245"/>
      <c r="N2324" s="245"/>
      <c r="O2324" s="245"/>
      <c r="P2324" s="245"/>
      <c r="Q2324" s="246"/>
      <c r="R2324" s="233"/>
      <c r="S2324" s="234" t="e">
        <f>IF(C2324="",NA(),MATCH($B2324&amp;$C2324,'Smelter Reference List'!$J:$J,0))</f>
        <v>#N/A</v>
      </c>
      <c r="T2324" s="235"/>
      <c r="U2324" s="235">
        <f t="shared" ca="1" si="72"/>
        <v>0</v>
      </c>
      <c r="V2324" s="235"/>
      <c r="W2324" s="235"/>
      <c r="Y2324" s="228" t="str">
        <f t="shared" si="73"/>
        <v/>
      </c>
    </row>
    <row r="2325" spans="1:25" s="228" customFormat="1" ht="20.25">
      <c r="A2325" s="257"/>
      <c r="B2325" s="232" t="str">
        <f>IF(LEN(A2325)=0,"",INDEX('Smelter Reference List'!$A:$A,MATCH($A2325,'Smelter Reference List'!$E:$E,0)))</f>
        <v/>
      </c>
      <c r="C2325" s="297" t="str">
        <f>IF(LEN(A2325)=0,"",INDEX('Smelter Reference List'!$C:$C,MATCH($A2325,'Smelter Reference List'!$E:$E,0)))</f>
        <v/>
      </c>
      <c r="D2325" s="161" t="str">
        <f ca="1">IF(ISERROR($S2325),"",OFFSET('Smelter Reference List'!$C$4,$S2325-4,0)&amp;"")</f>
        <v/>
      </c>
      <c r="E2325" s="161" t="str">
        <f ca="1">IF(ISERROR($S2325),"",OFFSET('Smelter Reference List'!$D$4,$S2325-4,0)&amp;"")</f>
        <v/>
      </c>
      <c r="F2325" s="161" t="str">
        <f ca="1">IF(ISERROR($S2325),"",OFFSET('Smelter Reference List'!$E$4,$S2325-4,0))</f>
        <v/>
      </c>
      <c r="G2325" s="161" t="str">
        <f ca="1">IF(C2325=$U$4,"Enter smelter details", IF(ISERROR($S2325),"",OFFSET('Smelter Reference List'!$F$4,$S2325-4,0)))</f>
        <v/>
      </c>
      <c r="H2325" s="247" t="str">
        <f ca="1">IF(ISERROR($S2325),"",OFFSET('Smelter Reference List'!$G$4,$S2325-4,0))</f>
        <v/>
      </c>
      <c r="I2325" s="248" t="str">
        <f ca="1">IF(ISERROR($S2325),"",OFFSET('Smelter Reference List'!$H$4,$S2325-4,0))</f>
        <v/>
      </c>
      <c r="J2325" s="248" t="str">
        <f ca="1">IF(ISERROR($S2325),"",OFFSET('Smelter Reference List'!$I$4,$S2325-4,0))</f>
        <v/>
      </c>
      <c r="K2325" s="245"/>
      <c r="L2325" s="245"/>
      <c r="M2325" s="245"/>
      <c r="N2325" s="245"/>
      <c r="O2325" s="245"/>
      <c r="P2325" s="245"/>
      <c r="Q2325" s="246"/>
      <c r="R2325" s="233"/>
      <c r="S2325" s="234" t="e">
        <f>IF(C2325="",NA(),MATCH($B2325&amp;$C2325,'Smelter Reference List'!$J:$J,0))</f>
        <v>#N/A</v>
      </c>
      <c r="T2325" s="235"/>
      <c r="U2325" s="235">
        <f t="shared" ca="1" si="72"/>
        <v>0</v>
      </c>
      <c r="V2325" s="235"/>
      <c r="W2325" s="235"/>
      <c r="Y2325" s="228" t="str">
        <f t="shared" si="73"/>
        <v/>
      </c>
    </row>
    <row r="2326" spans="1:25" s="228" customFormat="1" ht="20.25">
      <c r="A2326" s="257"/>
      <c r="B2326" s="232" t="str">
        <f>IF(LEN(A2326)=0,"",INDEX('Smelter Reference List'!$A:$A,MATCH($A2326,'Smelter Reference List'!$E:$E,0)))</f>
        <v/>
      </c>
      <c r="C2326" s="297" t="str">
        <f>IF(LEN(A2326)=0,"",INDEX('Smelter Reference List'!$C:$C,MATCH($A2326,'Smelter Reference List'!$E:$E,0)))</f>
        <v/>
      </c>
      <c r="D2326" s="161" t="str">
        <f ca="1">IF(ISERROR($S2326),"",OFFSET('Smelter Reference List'!$C$4,$S2326-4,0)&amp;"")</f>
        <v/>
      </c>
      <c r="E2326" s="161" t="str">
        <f ca="1">IF(ISERROR($S2326),"",OFFSET('Smelter Reference List'!$D$4,$S2326-4,0)&amp;"")</f>
        <v/>
      </c>
      <c r="F2326" s="161" t="str">
        <f ca="1">IF(ISERROR($S2326),"",OFFSET('Smelter Reference List'!$E$4,$S2326-4,0))</f>
        <v/>
      </c>
      <c r="G2326" s="161" t="str">
        <f ca="1">IF(C2326=$U$4,"Enter smelter details", IF(ISERROR($S2326),"",OFFSET('Smelter Reference List'!$F$4,$S2326-4,0)))</f>
        <v/>
      </c>
      <c r="H2326" s="247" t="str">
        <f ca="1">IF(ISERROR($S2326),"",OFFSET('Smelter Reference List'!$G$4,$S2326-4,0))</f>
        <v/>
      </c>
      <c r="I2326" s="248" t="str">
        <f ca="1">IF(ISERROR($S2326),"",OFFSET('Smelter Reference List'!$H$4,$S2326-4,0))</f>
        <v/>
      </c>
      <c r="J2326" s="248" t="str">
        <f ca="1">IF(ISERROR($S2326),"",OFFSET('Smelter Reference List'!$I$4,$S2326-4,0))</f>
        <v/>
      </c>
      <c r="K2326" s="245"/>
      <c r="L2326" s="245"/>
      <c r="M2326" s="245"/>
      <c r="N2326" s="245"/>
      <c r="O2326" s="245"/>
      <c r="P2326" s="245"/>
      <c r="Q2326" s="246"/>
      <c r="R2326" s="233"/>
      <c r="S2326" s="234" t="e">
        <f>IF(C2326="",NA(),MATCH($B2326&amp;$C2326,'Smelter Reference List'!$J:$J,0))</f>
        <v>#N/A</v>
      </c>
      <c r="T2326" s="235"/>
      <c r="U2326" s="235">
        <f t="shared" ca="1" si="72"/>
        <v>0</v>
      </c>
      <c r="V2326" s="235"/>
      <c r="W2326" s="235"/>
      <c r="Y2326" s="228" t="str">
        <f t="shared" si="73"/>
        <v/>
      </c>
    </row>
    <row r="2327" spans="1:25" s="228" customFormat="1" ht="20.25">
      <c r="A2327" s="257"/>
      <c r="B2327" s="232" t="str">
        <f>IF(LEN(A2327)=0,"",INDEX('Smelter Reference List'!$A:$A,MATCH($A2327,'Smelter Reference List'!$E:$E,0)))</f>
        <v/>
      </c>
      <c r="C2327" s="297" t="str">
        <f>IF(LEN(A2327)=0,"",INDEX('Smelter Reference List'!$C:$C,MATCH($A2327,'Smelter Reference List'!$E:$E,0)))</f>
        <v/>
      </c>
      <c r="D2327" s="161" t="str">
        <f ca="1">IF(ISERROR($S2327),"",OFFSET('Smelter Reference List'!$C$4,$S2327-4,0)&amp;"")</f>
        <v/>
      </c>
      <c r="E2327" s="161" t="str">
        <f ca="1">IF(ISERROR($S2327),"",OFFSET('Smelter Reference List'!$D$4,$S2327-4,0)&amp;"")</f>
        <v/>
      </c>
      <c r="F2327" s="161" t="str">
        <f ca="1">IF(ISERROR($S2327),"",OFFSET('Smelter Reference List'!$E$4,$S2327-4,0))</f>
        <v/>
      </c>
      <c r="G2327" s="161" t="str">
        <f ca="1">IF(C2327=$U$4,"Enter smelter details", IF(ISERROR($S2327),"",OFFSET('Smelter Reference List'!$F$4,$S2327-4,0)))</f>
        <v/>
      </c>
      <c r="H2327" s="247" t="str">
        <f ca="1">IF(ISERROR($S2327),"",OFFSET('Smelter Reference List'!$G$4,$S2327-4,0))</f>
        <v/>
      </c>
      <c r="I2327" s="248" t="str">
        <f ca="1">IF(ISERROR($S2327),"",OFFSET('Smelter Reference List'!$H$4,$S2327-4,0))</f>
        <v/>
      </c>
      <c r="J2327" s="248" t="str">
        <f ca="1">IF(ISERROR($S2327),"",OFFSET('Smelter Reference List'!$I$4,$S2327-4,0))</f>
        <v/>
      </c>
      <c r="K2327" s="245"/>
      <c r="L2327" s="245"/>
      <c r="M2327" s="245"/>
      <c r="N2327" s="245"/>
      <c r="O2327" s="245"/>
      <c r="P2327" s="245"/>
      <c r="Q2327" s="246"/>
      <c r="R2327" s="233"/>
      <c r="S2327" s="234" t="e">
        <f>IF(C2327="",NA(),MATCH($B2327&amp;$C2327,'Smelter Reference List'!$J:$J,0))</f>
        <v>#N/A</v>
      </c>
      <c r="T2327" s="235"/>
      <c r="U2327" s="235">
        <f t="shared" ca="1" si="72"/>
        <v>0</v>
      </c>
      <c r="V2327" s="235"/>
      <c r="W2327" s="235"/>
      <c r="Y2327" s="228" t="str">
        <f t="shared" si="73"/>
        <v/>
      </c>
    </row>
    <row r="2328" spans="1:25" s="228" customFormat="1" ht="20.25">
      <c r="A2328" s="257"/>
      <c r="B2328" s="232" t="str">
        <f>IF(LEN(A2328)=0,"",INDEX('Smelter Reference List'!$A:$A,MATCH($A2328,'Smelter Reference List'!$E:$E,0)))</f>
        <v/>
      </c>
      <c r="C2328" s="297" t="str">
        <f>IF(LEN(A2328)=0,"",INDEX('Smelter Reference List'!$C:$C,MATCH($A2328,'Smelter Reference List'!$E:$E,0)))</f>
        <v/>
      </c>
      <c r="D2328" s="161" t="str">
        <f ca="1">IF(ISERROR($S2328),"",OFFSET('Smelter Reference List'!$C$4,$S2328-4,0)&amp;"")</f>
        <v/>
      </c>
      <c r="E2328" s="161" t="str">
        <f ca="1">IF(ISERROR($S2328),"",OFFSET('Smelter Reference List'!$D$4,$S2328-4,0)&amp;"")</f>
        <v/>
      </c>
      <c r="F2328" s="161" t="str">
        <f ca="1">IF(ISERROR($S2328),"",OFFSET('Smelter Reference List'!$E$4,$S2328-4,0))</f>
        <v/>
      </c>
      <c r="G2328" s="161" t="str">
        <f ca="1">IF(C2328=$U$4,"Enter smelter details", IF(ISERROR($S2328),"",OFFSET('Smelter Reference List'!$F$4,$S2328-4,0)))</f>
        <v/>
      </c>
      <c r="H2328" s="247" t="str">
        <f ca="1">IF(ISERROR($S2328),"",OFFSET('Smelter Reference List'!$G$4,$S2328-4,0))</f>
        <v/>
      </c>
      <c r="I2328" s="248" t="str">
        <f ca="1">IF(ISERROR($S2328),"",OFFSET('Smelter Reference List'!$H$4,$S2328-4,0))</f>
        <v/>
      </c>
      <c r="J2328" s="248" t="str">
        <f ca="1">IF(ISERROR($S2328),"",OFFSET('Smelter Reference List'!$I$4,$S2328-4,0))</f>
        <v/>
      </c>
      <c r="K2328" s="245"/>
      <c r="L2328" s="245"/>
      <c r="M2328" s="245"/>
      <c r="N2328" s="245"/>
      <c r="O2328" s="245"/>
      <c r="P2328" s="245"/>
      <c r="Q2328" s="246"/>
      <c r="R2328" s="233"/>
      <c r="S2328" s="234" t="e">
        <f>IF(C2328="",NA(),MATCH($B2328&amp;$C2328,'Smelter Reference List'!$J:$J,0))</f>
        <v>#N/A</v>
      </c>
      <c r="T2328" s="235"/>
      <c r="U2328" s="235">
        <f t="shared" ref="U2328:U2391" ca="1" si="74">IF(AND(C2328="Smelter not listed",OR(LEN(D2328)=0,LEN(E2328)=0)),1,0)</f>
        <v>0</v>
      </c>
      <c r="V2328" s="235"/>
      <c r="W2328" s="235"/>
      <c r="Y2328" s="228" t="str">
        <f t="shared" ref="Y2328:Y2391" si="75">B2328&amp;C2328</f>
        <v/>
      </c>
    </row>
    <row r="2329" spans="1:25" s="228" customFormat="1" ht="20.25">
      <c r="A2329" s="257"/>
      <c r="B2329" s="232" t="str">
        <f>IF(LEN(A2329)=0,"",INDEX('Smelter Reference List'!$A:$A,MATCH($A2329,'Smelter Reference List'!$E:$E,0)))</f>
        <v/>
      </c>
      <c r="C2329" s="297" t="str">
        <f>IF(LEN(A2329)=0,"",INDEX('Smelter Reference List'!$C:$C,MATCH($A2329,'Smelter Reference List'!$E:$E,0)))</f>
        <v/>
      </c>
      <c r="D2329" s="161" t="str">
        <f ca="1">IF(ISERROR($S2329),"",OFFSET('Smelter Reference List'!$C$4,$S2329-4,0)&amp;"")</f>
        <v/>
      </c>
      <c r="E2329" s="161" t="str">
        <f ca="1">IF(ISERROR($S2329),"",OFFSET('Smelter Reference List'!$D$4,$S2329-4,0)&amp;"")</f>
        <v/>
      </c>
      <c r="F2329" s="161" t="str">
        <f ca="1">IF(ISERROR($S2329),"",OFFSET('Smelter Reference List'!$E$4,$S2329-4,0))</f>
        <v/>
      </c>
      <c r="G2329" s="161" t="str">
        <f ca="1">IF(C2329=$U$4,"Enter smelter details", IF(ISERROR($S2329),"",OFFSET('Smelter Reference List'!$F$4,$S2329-4,0)))</f>
        <v/>
      </c>
      <c r="H2329" s="247" t="str">
        <f ca="1">IF(ISERROR($S2329),"",OFFSET('Smelter Reference List'!$G$4,$S2329-4,0))</f>
        <v/>
      </c>
      <c r="I2329" s="248" t="str">
        <f ca="1">IF(ISERROR($S2329),"",OFFSET('Smelter Reference List'!$H$4,$S2329-4,0))</f>
        <v/>
      </c>
      <c r="J2329" s="248" t="str">
        <f ca="1">IF(ISERROR($S2329),"",OFFSET('Smelter Reference List'!$I$4,$S2329-4,0))</f>
        <v/>
      </c>
      <c r="K2329" s="245"/>
      <c r="L2329" s="245"/>
      <c r="M2329" s="245"/>
      <c r="N2329" s="245"/>
      <c r="O2329" s="245"/>
      <c r="P2329" s="245"/>
      <c r="Q2329" s="246"/>
      <c r="R2329" s="233"/>
      <c r="S2329" s="234" t="e">
        <f>IF(C2329="",NA(),MATCH($B2329&amp;$C2329,'Smelter Reference List'!$J:$J,0))</f>
        <v>#N/A</v>
      </c>
      <c r="T2329" s="235"/>
      <c r="U2329" s="235">
        <f t="shared" ca="1" si="74"/>
        <v>0</v>
      </c>
      <c r="V2329" s="235"/>
      <c r="W2329" s="235"/>
      <c r="Y2329" s="228" t="str">
        <f t="shared" si="75"/>
        <v/>
      </c>
    </row>
    <row r="2330" spans="1:25" s="228" customFormat="1" ht="20.25">
      <c r="A2330" s="257"/>
      <c r="B2330" s="232" t="str">
        <f>IF(LEN(A2330)=0,"",INDEX('Smelter Reference List'!$A:$A,MATCH($A2330,'Smelter Reference List'!$E:$E,0)))</f>
        <v/>
      </c>
      <c r="C2330" s="297" t="str">
        <f>IF(LEN(A2330)=0,"",INDEX('Smelter Reference List'!$C:$C,MATCH($A2330,'Smelter Reference List'!$E:$E,0)))</f>
        <v/>
      </c>
      <c r="D2330" s="161" t="str">
        <f ca="1">IF(ISERROR($S2330),"",OFFSET('Smelter Reference List'!$C$4,$S2330-4,0)&amp;"")</f>
        <v/>
      </c>
      <c r="E2330" s="161" t="str">
        <f ca="1">IF(ISERROR($S2330),"",OFFSET('Smelter Reference List'!$D$4,$S2330-4,0)&amp;"")</f>
        <v/>
      </c>
      <c r="F2330" s="161" t="str">
        <f ca="1">IF(ISERROR($S2330),"",OFFSET('Smelter Reference List'!$E$4,$S2330-4,0))</f>
        <v/>
      </c>
      <c r="G2330" s="161" t="str">
        <f ca="1">IF(C2330=$U$4,"Enter smelter details", IF(ISERROR($S2330),"",OFFSET('Smelter Reference List'!$F$4,$S2330-4,0)))</f>
        <v/>
      </c>
      <c r="H2330" s="247" t="str">
        <f ca="1">IF(ISERROR($S2330),"",OFFSET('Smelter Reference List'!$G$4,$S2330-4,0))</f>
        <v/>
      </c>
      <c r="I2330" s="248" t="str">
        <f ca="1">IF(ISERROR($S2330),"",OFFSET('Smelter Reference List'!$H$4,$S2330-4,0))</f>
        <v/>
      </c>
      <c r="J2330" s="248" t="str">
        <f ca="1">IF(ISERROR($S2330),"",OFFSET('Smelter Reference List'!$I$4,$S2330-4,0))</f>
        <v/>
      </c>
      <c r="K2330" s="245"/>
      <c r="L2330" s="245"/>
      <c r="M2330" s="245"/>
      <c r="N2330" s="245"/>
      <c r="O2330" s="245"/>
      <c r="P2330" s="245"/>
      <c r="Q2330" s="246"/>
      <c r="R2330" s="233"/>
      <c r="S2330" s="234" t="e">
        <f>IF(C2330="",NA(),MATCH($B2330&amp;$C2330,'Smelter Reference List'!$J:$J,0))</f>
        <v>#N/A</v>
      </c>
      <c r="T2330" s="235"/>
      <c r="U2330" s="235">
        <f t="shared" ca="1" si="74"/>
        <v>0</v>
      </c>
      <c r="V2330" s="235"/>
      <c r="W2330" s="235"/>
      <c r="Y2330" s="228" t="str">
        <f t="shared" si="75"/>
        <v/>
      </c>
    </row>
    <row r="2331" spans="1:25" s="228" customFormat="1" ht="20.25">
      <c r="A2331" s="257"/>
      <c r="B2331" s="232" t="str">
        <f>IF(LEN(A2331)=0,"",INDEX('Smelter Reference List'!$A:$A,MATCH($A2331,'Smelter Reference List'!$E:$E,0)))</f>
        <v/>
      </c>
      <c r="C2331" s="297" t="str">
        <f>IF(LEN(A2331)=0,"",INDEX('Smelter Reference List'!$C:$C,MATCH($A2331,'Smelter Reference List'!$E:$E,0)))</f>
        <v/>
      </c>
      <c r="D2331" s="161" t="str">
        <f ca="1">IF(ISERROR($S2331),"",OFFSET('Smelter Reference List'!$C$4,$S2331-4,0)&amp;"")</f>
        <v/>
      </c>
      <c r="E2331" s="161" t="str">
        <f ca="1">IF(ISERROR($S2331),"",OFFSET('Smelter Reference List'!$D$4,$S2331-4,0)&amp;"")</f>
        <v/>
      </c>
      <c r="F2331" s="161" t="str">
        <f ca="1">IF(ISERROR($S2331),"",OFFSET('Smelter Reference List'!$E$4,$S2331-4,0))</f>
        <v/>
      </c>
      <c r="G2331" s="161" t="str">
        <f ca="1">IF(C2331=$U$4,"Enter smelter details", IF(ISERROR($S2331),"",OFFSET('Smelter Reference List'!$F$4,$S2331-4,0)))</f>
        <v/>
      </c>
      <c r="H2331" s="247" t="str">
        <f ca="1">IF(ISERROR($S2331),"",OFFSET('Smelter Reference List'!$G$4,$S2331-4,0))</f>
        <v/>
      </c>
      <c r="I2331" s="248" t="str">
        <f ca="1">IF(ISERROR($S2331),"",OFFSET('Smelter Reference List'!$H$4,$S2331-4,0))</f>
        <v/>
      </c>
      <c r="J2331" s="248" t="str">
        <f ca="1">IF(ISERROR($S2331),"",OFFSET('Smelter Reference List'!$I$4,$S2331-4,0))</f>
        <v/>
      </c>
      <c r="K2331" s="245"/>
      <c r="L2331" s="245"/>
      <c r="M2331" s="245"/>
      <c r="N2331" s="245"/>
      <c r="O2331" s="245"/>
      <c r="P2331" s="245"/>
      <c r="Q2331" s="246"/>
      <c r="R2331" s="233"/>
      <c r="S2331" s="234" t="e">
        <f>IF(C2331="",NA(),MATCH($B2331&amp;$C2331,'Smelter Reference List'!$J:$J,0))</f>
        <v>#N/A</v>
      </c>
      <c r="T2331" s="235"/>
      <c r="U2331" s="235">
        <f t="shared" ca="1" si="74"/>
        <v>0</v>
      </c>
      <c r="V2331" s="235"/>
      <c r="W2331" s="235"/>
      <c r="Y2331" s="228" t="str">
        <f t="shared" si="75"/>
        <v/>
      </c>
    </row>
    <row r="2332" spans="1:25" s="228" customFormat="1" ht="20.25">
      <c r="A2332" s="257"/>
      <c r="B2332" s="232" t="str">
        <f>IF(LEN(A2332)=0,"",INDEX('Smelter Reference List'!$A:$A,MATCH($A2332,'Smelter Reference List'!$E:$E,0)))</f>
        <v/>
      </c>
      <c r="C2332" s="297" t="str">
        <f>IF(LEN(A2332)=0,"",INDEX('Smelter Reference List'!$C:$C,MATCH($A2332,'Smelter Reference List'!$E:$E,0)))</f>
        <v/>
      </c>
      <c r="D2332" s="161" t="str">
        <f ca="1">IF(ISERROR($S2332),"",OFFSET('Smelter Reference List'!$C$4,$S2332-4,0)&amp;"")</f>
        <v/>
      </c>
      <c r="E2332" s="161" t="str">
        <f ca="1">IF(ISERROR($S2332),"",OFFSET('Smelter Reference List'!$D$4,$S2332-4,0)&amp;"")</f>
        <v/>
      </c>
      <c r="F2332" s="161" t="str">
        <f ca="1">IF(ISERROR($S2332),"",OFFSET('Smelter Reference List'!$E$4,$S2332-4,0))</f>
        <v/>
      </c>
      <c r="G2332" s="161" t="str">
        <f ca="1">IF(C2332=$U$4,"Enter smelter details", IF(ISERROR($S2332),"",OFFSET('Smelter Reference List'!$F$4,$S2332-4,0)))</f>
        <v/>
      </c>
      <c r="H2332" s="247" t="str">
        <f ca="1">IF(ISERROR($S2332),"",OFFSET('Smelter Reference List'!$G$4,$S2332-4,0))</f>
        <v/>
      </c>
      <c r="I2332" s="248" t="str">
        <f ca="1">IF(ISERROR($S2332),"",OFFSET('Smelter Reference List'!$H$4,$S2332-4,0))</f>
        <v/>
      </c>
      <c r="J2332" s="248" t="str">
        <f ca="1">IF(ISERROR($S2332),"",OFFSET('Smelter Reference List'!$I$4,$S2332-4,0))</f>
        <v/>
      </c>
      <c r="K2332" s="245"/>
      <c r="L2332" s="245"/>
      <c r="M2332" s="245"/>
      <c r="N2332" s="245"/>
      <c r="O2332" s="245"/>
      <c r="P2332" s="245"/>
      <c r="Q2332" s="246"/>
      <c r="R2332" s="233"/>
      <c r="S2332" s="234" t="e">
        <f>IF(C2332="",NA(),MATCH($B2332&amp;$C2332,'Smelter Reference List'!$J:$J,0))</f>
        <v>#N/A</v>
      </c>
      <c r="T2332" s="235"/>
      <c r="U2332" s="235">
        <f t="shared" ca="1" si="74"/>
        <v>0</v>
      </c>
      <c r="V2332" s="235"/>
      <c r="W2332" s="235"/>
      <c r="Y2332" s="228" t="str">
        <f t="shared" si="75"/>
        <v/>
      </c>
    </row>
    <row r="2333" spans="1:25" s="228" customFormat="1" ht="20.25">
      <c r="A2333" s="257"/>
      <c r="B2333" s="232" t="str">
        <f>IF(LEN(A2333)=0,"",INDEX('Smelter Reference List'!$A:$A,MATCH($A2333,'Smelter Reference List'!$E:$E,0)))</f>
        <v/>
      </c>
      <c r="C2333" s="297" t="str">
        <f>IF(LEN(A2333)=0,"",INDEX('Smelter Reference List'!$C:$C,MATCH($A2333,'Smelter Reference List'!$E:$E,0)))</f>
        <v/>
      </c>
      <c r="D2333" s="161" t="str">
        <f ca="1">IF(ISERROR($S2333),"",OFFSET('Smelter Reference List'!$C$4,$S2333-4,0)&amp;"")</f>
        <v/>
      </c>
      <c r="E2333" s="161" t="str">
        <f ca="1">IF(ISERROR($S2333),"",OFFSET('Smelter Reference List'!$D$4,$S2333-4,0)&amp;"")</f>
        <v/>
      </c>
      <c r="F2333" s="161" t="str">
        <f ca="1">IF(ISERROR($S2333),"",OFFSET('Smelter Reference List'!$E$4,$S2333-4,0))</f>
        <v/>
      </c>
      <c r="G2333" s="161" t="str">
        <f ca="1">IF(C2333=$U$4,"Enter smelter details", IF(ISERROR($S2333),"",OFFSET('Smelter Reference List'!$F$4,$S2333-4,0)))</f>
        <v/>
      </c>
      <c r="H2333" s="247" t="str">
        <f ca="1">IF(ISERROR($S2333),"",OFFSET('Smelter Reference List'!$G$4,$S2333-4,0))</f>
        <v/>
      </c>
      <c r="I2333" s="248" t="str">
        <f ca="1">IF(ISERROR($S2333),"",OFFSET('Smelter Reference List'!$H$4,$S2333-4,0))</f>
        <v/>
      </c>
      <c r="J2333" s="248" t="str">
        <f ca="1">IF(ISERROR($S2333),"",OFFSET('Smelter Reference List'!$I$4,$S2333-4,0))</f>
        <v/>
      </c>
      <c r="K2333" s="245"/>
      <c r="L2333" s="245"/>
      <c r="M2333" s="245"/>
      <c r="N2333" s="245"/>
      <c r="O2333" s="245"/>
      <c r="P2333" s="245"/>
      <c r="Q2333" s="246"/>
      <c r="R2333" s="233"/>
      <c r="S2333" s="234" t="e">
        <f>IF(C2333="",NA(),MATCH($B2333&amp;$C2333,'Smelter Reference List'!$J:$J,0))</f>
        <v>#N/A</v>
      </c>
      <c r="T2333" s="235"/>
      <c r="U2333" s="235">
        <f t="shared" ca="1" si="74"/>
        <v>0</v>
      </c>
      <c r="V2333" s="235"/>
      <c r="W2333" s="235"/>
      <c r="Y2333" s="228" t="str">
        <f t="shared" si="75"/>
        <v/>
      </c>
    </row>
    <row r="2334" spans="1:25" s="228" customFormat="1" ht="20.25">
      <c r="A2334" s="257"/>
      <c r="B2334" s="232" t="str">
        <f>IF(LEN(A2334)=0,"",INDEX('Smelter Reference List'!$A:$A,MATCH($A2334,'Smelter Reference List'!$E:$E,0)))</f>
        <v/>
      </c>
      <c r="C2334" s="297" t="str">
        <f>IF(LEN(A2334)=0,"",INDEX('Smelter Reference List'!$C:$C,MATCH($A2334,'Smelter Reference List'!$E:$E,0)))</f>
        <v/>
      </c>
      <c r="D2334" s="161" t="str">
        <f ca="1">IF(ISERROR($S2334),"",OFFSET('Smelter Reference List'!$C$4,$S2334-4,0)&amp;"")</f>
        <v/>
      </c>
      <c r="E2334" s="161" t="str">
        <f ca="1">IF(ISERROR($S2334),"",OFFSET('Smelter Reference List'!$D$4,$S2334-4,0)&amp;"")</f>
        <v/>
      </c>
      <c r="F2334" s="161" t="str">
        <f ca="1">IF(ISERROR($S2334),"",OFFSET('Smelter Reference List'!$E$4,$S2334-4,0))</f>
        <v/>
      </c>
      <c r="G2334" s="161" t="str">
        <f ca="1">IF(C2334=$U$4,"Enter smelter details", IF(ISERROR($S2334),"",OFFSET('Smelter Reference List'!$F$4,$S2334-4,0)))</f>
        <v/>
      </c>
      <c r="H2334" s="247" t="str">
        <f ca="1">IF(ISERROR($S2334),"",OFFSET('Smelter Reference List'!$G$4,$S2334-4,0))</f>
        <v/>
      </c>
      <c r="I2334" s="248" t="str">
        <f ca="1">IF(ISERROR($S2334),"",OFFSET('Smelter Reference List'!$H$4,$S2334-4,0))</f>
        <v/>
      </c>
      <c r="J2334" s="248" t="str">
        <f ca="1">IF(ISERROR($S2334),"",OFFSET('Smelter Reference List'!$I$4,$S2334-4,0))</f>
        <v/>
      </c>
      <c r="K2334" s="245"/>
      <c r="L2334" s="245"/>
      <c r="M2334" s="245"/>
      <c r="N2334" s="245"/>
      <c r="O2334" s="245"/>
      <c r="P2334" s="245"/>
      <c r="Q2334" s="246"/>
      <c r="R2334" s="233"/>
      <c r="S2334" s="234" t="e">
        <f>IF(C2334="",NA(),MATCH($B2334&amp;$C2334,'Smelter Reference List'!$J:$J,0))</f>
        <v>#N/A</v>
      </c>
      <c r="T2334" s="235"/>
      <c r="U2334" s="235">
        <f t="shared" ca="1" si="74"/>
        <v>0</v>
      </c>
      <c r="V2334" s="235"/>
      <c r="W2334" s="235"/>
      <c r="Y2334" s="228" t="str">
        <f t="shared" si="75"/>
        <v/>
      </c>
    </row>
    <row r="2335" spans="1:25" s="228" customFormat="1" ht="20.25">
      <c r="A2335" s="257"/>
      <c r="B2335" s="232" t="str">
        <f>IF(LEN(A2335)=0,"",INDEX('Smelter Reference List'!$A:$A,MATCH($A2335,'Smelter Reference List'!$E:$E,0)))</f>
        <v/>
      </c>
      <c r="C2335" s="297" t="str">
        <f>IF(LEN(A2335)=0,"",INDEX('Smelter Reference List'!$C:$C,MATCH($A2335,'Smelter Reference List'!$E:$E,0)))</f>
        <v/>
      </c>
      <c r="D2335" s="161" t="str">
        <f ca="1">IF(ISERROR($S2335),"",OFFSET('Smelter Reference List'!$C$4,$S2335-4,0)&amp;"")</f>
        <v/>
      </c>
      <c r="E2335" s="161" t="str">
        <f ca="1">IF(ISERROR($S2335),"",OFFSET('Smelter Reference List'!$D$4,$S2335-4,0)&amp;"")</f>
        <v/>
      </c>
      <c r="F2335" s="161" t="str">
        <f ca="1">IF(ISERROR($S2335),"",OFFSET('Smelter Reference List'!$E$4,$S2335-4,0))</f>
        <v/>
      </c>
      <c r="G2335" s="161" t="str">
        <f ca="1">IF(C2335=$U$4,"Enter smelter details", IF(ISERROR($S2335),"",OFFSET('Smelter Reference List'!$F$4,$S2335-4,0)))</f>
        <v/>
      </c>
      <c r="H2335" s="247" t="str">
        <f ca="1">IF(ISERROR($S2335),"",OFFSET('Smelter Reference List'!$G$4,$S2335-4,0))</f>
        <v/>
      </c>
      <c r="I2335" s="248" t="str">
        <f ca="1">IF(ISERROR($S2335),"",OFFSET('Smelter Reference List'!$H$4,$S2335-4,0))</f>
        <v/>
      </c>
      <c r="J2335" s="248" t="str">
        <f ca="1">IF(ISERROR($S2335),"",OFFSET('Smelter Reference List'!$I$4,$S2335-4,0))</f>
        <v/>
      </c>
      <c r="K2335" s="245"/>
      <c r="L2335" s="245"/>
      <c r="M2335" s="245"/>
      <c r="N2335" s="245"/>
      <c r="O2335" s="245"/>
      <c r="P2335" s="245"/>
      <c r="Q2335" s="246"/>
      <c r="R2335" s="233"/>
      <c r="S2335" s="234" t="e">
        <f>IF(C2335="",NA(),MATCH($B2335&amp;$C2335,'Smelter Reference List'!$J:$J,0))</f>
        <v>#N/A</v>
      </c>
      <c r="T2335" s="235"/>
      <c r="U2335" s="235">
        <f t="shared" ca="1" si="74"/>
        <v>0</v>
      </c>
      <c r="V2335" s="235"/>
      <c r="W2335" s="235"/>
      <c r="Y2335" s="228" t="str">
        <f t="shared" si="75"/>
        <v/>
      </c>
    </row>
    <row r="2336" spans="1:25" s="228" customFormat="1" ht="20.25">
      <c r="A2336" s="257"/>
      <c r="B2336" s="232" t="str">
        <f>IF(LEN(A2336)=0,"",INDEX('Smelter Reference List'!$A:$A,MATCH($A2336,'Smelter Reference List'!$E:$E,0)))</f>
        <v/>
      </c>
      <c r="C2336" s="297" t="str">
        <f>IF(LEN(A2336)=0,"",INDEX('Smelter Reference List'!$C:$C,MATCH($A2336,'Smelter Reference List'!$E:$E,0)))</f>
        <v/>
      </c>
      <c r="D2336" s="161" t="str">
        <f ca="1">IF(ISERROR($S2336),"",OFFSET('Smelter Reference List'!$C$4,$S2336-4,0)&amp;"")</f>
        <v/>
      </c>
      <c r="E2336" s="161" t="str">
        <f ca="1">IF(ISERROR($S2336),"",OFFSET('Smelter Reference List'!$D$4,$S2336-4,0)&amp;"")</f>
        <v/>
      </c>
      <c r="F2336" s="161" t="str">
        <f ca="1">IF(ISERROR($S2336),"",OFFSET('Smelter Reference List'!$E$4,$S2336-4,0))</f>
        <v/>
      </c>
      <c r="G2336" s="161" t="str">
        <f ca="1">IF(C2336=$U$4,"Enter smelter details", IF(ISERROR($S2336),"",OFFSET('Smelter Reference List'!$F$4,$S2336-4,0)))</f>
        <v/>
      </c>
      <c r="H2336" s="247" t="str">
        <f ca="1">IF(ISERROR($S2336),"",OFFSET('Smelter Reference List'!$G$4,$S2336-4,0))</f>
        <v/>
      </c>
      <c r="I2336" s="248" t="str">
        <f ca="1">IF(ISERROR($S2336),"",OFFSET('Smelter Reference List'!$H$4,$S2336-4,0))</f>
        <v/>
      </c>
      <c r="J2336" s="248" t="str">
        <f ca="1">IF(ISERROR($S2336),"",OFFSET('Smelter Reference List'!$I$4,$S2336-4,0))</f>
        <v/>
      </c>
      <c r="K2336" s="245"/>
      <c r="L2336" s="245"/>
      <c r="M2336" s="245"/>
      <c r="N2336" s="245"/>
      <c r="O2336" s="245"/>
      <c r="P2336" s="245"/>
      <c r="Q2336" s="246"/>
      <c r="R2336" s="233"/>
      <c r="S2336" s="234" t="e">
        <f>IF(C2336="",NA(),MATCH($B2336&amp;$C2336,'Smelter Reference List'!$J:$J,0))</f>
        <v>#N/A</v>
      </c>
      <c r="T2336" s="235"/>
      <c r="U2336" s="235">
        <f t="shared" ca="1" si="74"/>
        <v>0</v>
      </c>
      <c r="V2336" s="235"/>
      <c r="W2336" s="235"/>
      <c r="Y2336" s="228" t="str">
        <f t="shared" si="75"/>
        <v/>
      </c>
    </row>
    <row r="2337" spans="1:25" s="228" customFormat="1" ht="20.25">
      <c r="A2337" s="257"/>
      <c r="B2337" s="232" t="str">
        <f>IF(LEN(A2337)=0,"",INDEX('Smelter Reference List'!$A:$A,MATCH($A2337,'Smelter Reference List'!$E:$E,0)))</f>
        <v/>
      </c>
      <c r="C2337" s="297" t="str">
        <f>IF(LEN(A2337)=0,"",INDEX('Smelter Reference List'!$C:$C,MATCH($A2337,'Smelter Reference List'!$E:$E,0)))</f>
        <v/>
      </c>
      <c r="D2337" s="161" t="str">
        <f ca="1">IF(ISERROR($S2337),"",OFFSET('Smelter Reference List'!$C$4,$S2337-4,0)&amp;"")</f>
        <v/>
      </c>
      <c r="E2337" s="161" t="str">
        <f ca="1">IF(ISERROR($S2337),"",OFFSET('Smelter Reference List'!$D$4,$S2337-4,0)&amp;"")</f>
        <v/>
      </c>
      <c r="F2337" s="161" t="str">
        <f ca="1">IF(ISERROR($S2337),"",OFFSET('Smelter Reference List'!$E$4,$S2337-4,0))</f>
        <v/>
      </c>
      <c r="G2337" s="161" t="str">
        <f ca="1">IF(C2337=$U$4,"Enter smelter details", IF(ISERROR($S2337),"",OFFSET('Smelter Reference List'!$F$4,$S2337-4,0)))</f>
        <v/>
      </c>
      <c r="H2337" s="247" t="str">
        <f ca="1">IF(ISERROR($S2337),"",OFFSET('Smelter Reference List'!$G$4,$S2337-4,0))</f>
        <v/>
      </c>
      <c r="I2337" s="248" t="str">
        <f ca="1">IF(ISERROR($S2337),"",OFFSET('Smelter Reference List'!$H$4,$S2337-4,0))</f>
        <v/>
      </c>
      <c r="J2337" s="248" t="str">
        <f ca="1">IF(ISERROR($S2337),"",OFFSET('Smelter Reference List'!$I$4,$S2337-4,0))</f>
        <v/>
      </c>
      <c r="K2337" s="245"/>
      <c r="L2337" s="245"/>
      <c r="M2337" s="245"/>
      <c r="N2337" s="245"/>
      <c r="O2337" s="245"/>
      <c r="P2337" s="245"/>
      <c r="Q2337" s="246"/>
      <c r="R2337" s="233"/>
      <c r="S2337" s="234" t="e">
        <f>IF(C2337="",NA(),MATCH($B2337&amp;$C2337,'Smelter Reference List'!$J:$J,0))</f>
        <v>#N/A</v>
      </c>
      <c r="T2337" s="235"/>
      <c r="U2337" s="235">
        <f t="shared" ca="1" si="74"/>
        <v>0</v>
      </c>
      <c r="V2337" s="235"/>
      <c r="W2337" s="235"/>
      <c r="Y2337" s="228" t="str">
        <f t="shared" si="75"/>
        <v/>
      </c>
    </row>
    <row r="2338" spans="1:25" s="228" customFormat="1" ht="20.25">
      <c r="A2338" s="257"/>
      <c r="B2338" s="232" t="str">
        <f>IF(LEN(A2338)=0,"",INDEX('Smelter Reference List'!$A:$A,MATCH($A2338,'Smelter Reference List'!$E:$E,0)))</f>
        <v/>
      </c>
      <c r="C2338" s="297" t="str">
        <f>IF(LEN(A2338)=0,"",INDEX('Smelter Reference List'!$C:$C,MATCH($A2338,'Smelter Reference List'!$E:$E,0)))</f>
        <v/>
      </c>
      <c r="D2338" s="161" t="str">
        <f ca="1">IF(ISERROR($S2338),"",OFFSET('Smelter Reference List'!$C$4,$S2338-4,0)&amp;"")</f>
        <v/>
      </c>
      <c r="E2338" s="161" t="str">
        <f ca="1">IF(ISERROR($S2338),"",OFFSET('Smelter Reference List'!$D$4,$S2338-4,0)&amp;"")</f>
        <v/>
      </c>
      <c r="F2338" s="161" t="str">
        <f ca="1">IF(ISERROR($S2338),"",OFFSET('Smelter Reference List'!$E$4,$S2338-4,0))</f>
        <v/>
      </c>
      <c r="G2338" s="161" t="str">
        <f ca="1">IF(C2338=$U$4,"Enter smelter details", IF(ISERROR($S2338),"",OFFSET('Smelter Reference List'!$F$4,$S2338-4,0)))</f>
        <v/>
      </c>
      <c r="H2338" s="247" t="str">
        <f ca="1">IF(ISERROR($S2338),"",OFFSET('Smelter Reference List'!$G$4,$S2338-4,0))</f>
        <v/>
      </c>
      <c r="I2338" s="248" t="str">
        <f ca="1">IF(ISERROR($S2338),"",OFFSET('Smelter Reference List'!$H$4,$S2338-4,0))</f>
        <v/>
      </c>
      <c r="J2338" s="248" t="str">
        <f ca="1">IF(ISERROR($S2338),"",OFFSET('Smelter Reference List'!$I$4,$S2338-4,0))</f>
        <v/>
      </c>
      <c r="K2338" s="245"/>
      <c r="L2338" s="245"/>
      <c r="M2338" s="245"/>
      <c r="N2338" s="245"/>
      <c r="O2338" s="245"/>
      <c r="P2338" s="245"/>
      <c r="Q2338" s="246"/>
      <c r="R2338" s="233"/>
      <c r="S2338" s="234" t="e">
        <f>IF(C2338="",NA(),MATCH($B2338&amp;$C2338,'Smelter Reference List'!$J:$J,0))</f>
        <v>#N/A</v>
      </c>
      <c r="T2338" s="235"/>
      <c r="U2338" s="235">
        <f t="shared" ca="1" si="74"/>
        <v>0</v>
      </c>
      <c r="V2338" s="235"/>
      <c r="W2338" s="235"/>
      <c r="Y2338" s="228" t="str">
        <f t="shared" si="75"/>
        <v/>
      </c>
    </row>
    <row r="2339" spans="1:25" s="228" customFormat="1" ht="20.25">
      <c r="A2339" s="257"/>
      <c r="B2339" s="232" t="str">
        <f>IF(LEN(A2339)=0,"",INDEX('Smelter Reference List'!$A:$A,MATCH($A2339,'Smelter Reference List'!$E:$E,0)))</f>
        <v/>
      </c>
      <c r="C2339" s="297" t="str">
        <f>IF(LEN(A2339)=0,"",INDEX('Smelter Reference List'!$C:$C,MATCH($A2339,'Smelter Reference List'!$E:$E,0)))</f>
        <v/>
      </c>
      <c r="D2339" s="161" t="str">
        <f ca="1">IF(ISERROR($S2339),"",OFFSET('Smelter Reference List'!$C$4,$S2339-4,0)&amp;"")</f>
        <v/>
      </c>
      <c r="E2339" s="161" t="str">
        <f ca="1">IF(ISERROR($S2339),"",OFFSET('Smelter Reference List'!$D$4,$S2339-4,0)&amp;"")</f>
        <v/>
      </c>
      <c r="F2339" s="161" t="str">
        <f ca="1">IF(ISERROR($S2339),"",OFFSET('Smelter Reference List'!$E$4,$S2339-4,0))</f>
        <v/>
      </c>
      <c r="G2339" s="161" t="str">
        <f ca="1">IF(C2339=$U$4,"Enter smelter details", IF(ISERROR($S2339),"",OFFSET('Smelter Reference List'!$F$4,$S2339-4,0)))</f>
        <v/>
      </c>
      <c r="H2339" s="247" t="str">
        <f ca="1">IF(ISERROR($S2339),"",OFFSET('Smelter Reference List'!$G$4,$S2339-4,0))</f>
        <v/>
      </c>
      <c r="I2339" s="248" t="str">
        <f ca="1">IF(ISERROR($S2339),"",OFFSET('Smelter Reference List'!$H$4,$S2339-4,0))</f>
        <v/>
      </c>
      <c r="J2339" s="248" t="str">
        <f ca="1">IF(ISERROR($S2339),"",OFFSET('Smelter Reference List'!$I$4,$S2339-4,0))</f>
        <v/>
      </c>
      <c r="K2339" s="245"/>
      <c r="L2339" s="245"/>
      <c r="M2339" s="245"/>
      <c r="N2339" s="245"/>
      <c r="O2339" s="245"/>
      <c r="P2339" s="245"/>
      <c r="Q2339" s="246"/>
      <c r="R2339" s="233"/>
      <c r="S2339" s="234" t="e">
        <f>IF(C2339="",NA(),MATCH($B2339&amp;$C2339,'Smelter Reference List'!$J:$J,0))</f>
        <v>#N/A</v>
      </c>
      <c r="T2339" s="235"/>
      <c r="U2339" s="235">
        <f t="shared" ca="1" si="74"/>
        <v>0</v>
      </c>
      <c r="V2339" s="235"/>
      <c r="W2339" s="235"/>
      <c r="Y2339" s="228" t="str">
        <f t="shared" si="75"/>
        <v/>
      </c>
    </row>
    <row r="2340" spans="1:25" s="228" customFormat="1" ht="20.25">
      <c r="A2340" s="257"/>
      <c r="B2340" s="232" t="str">
        <f>IF(LEN(A2340)=0,"",INDEX('Smelter Reference List'!$A:$A,MATCH($A2340,'Smelter Reference List'!$E:$E,0)))</f>
        <v/>
      </c>
      <c r="C2340" s="297" t="str">
        <f>IF(LEN(A2340)=0,"",INDEX('Smelter Reference List'!$C:$C,MATCH($A2340,'Smelter Reference List'!$E:$E,0)))</f>
        <v/>
      </c>
      <c r="D2340" s="161" t="str">
        <f ca="1">IF(ISERROR($S2340),"",OFFSET('Smelter Reference List'!$C$4,$S2340-4,0)&amp;"")</f>
        <v/>
      </c>
      <c r="E2340" s="161" t="str">
        <f ca="1">IF(ISERROR($S2340),"",OFFSET('Smelter Reference List'!$D$4,$S2340-4,0)&amp;"")</f>
        <v/>
      </c>
      <c r="F2340" s="161" t="str">
        <f ca="1">IF(ISERROR($S2340),"",OFFSET('Smelter Reference List'!$E$4,$S2340-4,0))</f>
        <v/>
      </c>
      <c r="G2340" s="161" t="str">
        <f ca="1">IF(C2340=$U$4,"Enter smelter details", IF(ISERROR($S2340),"",OFFSET('Smelter Reference List'!$F$4,$S2340-4,0)))</f>
        <v/>
      </c>
      <c r="H2340" s="247" t="str">
        <f ca="1">IF(ISERROR($S2340),"",OFFSET('Smelter Reference List'!$G$4,$S2340-4,0))</f>
        <v/>
      </c>
      <c r="I2340" s="248" t="str">
        <f ca="1">IF(ISERROR($S2340),"",OFFSET('Smelter Reference List'!$H$4,$S2340-4,0))</f>
        <v/>
      </c>
      <c r="J2340" s="248" t="str">
        <f ca="1">IF(ISERROR($S2340),"",OFFSET('Smelter Reference List'!$I$4,$S2340-4,0))</f>
        <v/>
      </c>
      <c r="K2340" s="245"/>
      <c r="L2340" s="245"/>
      <c r="M2340" s="245"/>
      <c r="N2340" s="245"/>
      <c r="O2340" s="245"/>
      <c r="P2340" s="245"/>
      <c r="Q2340" s="246"/>
      <c r="R2340" s="233"/>
      <c r="S2340" s="234" t="e">
        <f>IF(C2340="",NA(),MATCH($B2340&amp;$C2340,'Smelter Reference List'!$J:$J,0))</f>
        <v>#N/A</v>
      </c>
      <c r="T2340" s="235"/>
      <c r="U2340" s="235">
        <f t="shared" ca="1" si="74"/>
        <v>0</v>
      </c>
      <c r="V2340" s="235"/>
      <c r="W2340" s="235"/>
      <c r="Y2340" s="228" t="str">
        <f t="shared" si="75"/>
        <v/>
      </c>
    </row>
    <row r="2341" spans="1:25" s="228" customFormat="1" ht="20.25">
      <c r="A2341" s="257"/>
      <c r="B2341" s="232" t="str">
        <f>IF(LEN(A2341)=0,"",INDEX('Smelter Reference List'!$A:$A,MATCH($A2341,'Smelter Reference List'!$E:$E,0)))</f>
        <v/>
      </c>
      <c r="C2341" s="297" t="str">
        <f>IF(LEN(A2341)=0,"",INDEX('Smelter Reference List'!$C:$C,MATCH($A2341,'Smelter Reference List'!$E:$E,0)))</f>
        <v/>
      </c>
      <c r="D2341" s="161" t="str">
        <f ca="1">IF(ISERROR($S2341),"",OFFSET('Smelter Reference List'!$C$4,$S2341-4,0)&amp;"")</f>
        <v/>
      </c>
      <c r="E2341" s="161" t="str">
        <f ca="1">IF(ISERROR($S2341),"",OFFSET('Smelter Reference List'!$D$4,$S2341-4,0)&amp;"")</f>
        <v/>
      </c>
      <c r="F2341" s="161" t="str">
        <f ca="1">IF(ISERROR($S2341),"",OFFSET('Smelter Reference List'!$E$4,$S2341-4,0))</f>
        <v/>
      </c>
      <c r="G2341" s="161" t="str">
        <f ca="1">IF(C2341=$U$4,"Enter smelter details", IF(ISERROR($S2341),"",OFFSET('Smelter Reference List'!$F$4,$S2341-4,0)))</f>
        <v/>
      </c>
      <c r="H2341" s="247" t="str">
        <f ca="1">IF(ISERROR($S2341),"",OFFSET('Smelter Reference List'!$G$4,$S2341-4,0))</f>
        <v/>
      </c>
      <c r="I2341" s="248" t="str">
        <f ca="1">IF(ISERROR($S2341),"",OFFSET('Smelter Reference List'!$H$4,$S2341-4,0))</f>
        <v/>
      </c>
      <c r="J2341" s="248" t="str">
        <f ca="1">IF(ISERROR($S2341),"",OFFSET('Smelter Reference List'!$I$4,$S2341-4,0))</f>
        <v/>
      </c>
      <c r="K2341" s="245"/>
      <c r="L2341" s="245"/>
      <c r="M2341" s="245"/>
      <c r="N2341" s="245"/>
      <c r="O2341" s="245"/>
      <c r="P2341" s="245"/>
      <c r="Q2341" s="246"/>
      <c r="R2341" s="233"/>
      <c r="S2341" s="234" t="e">
        <f>IF(C2341="",NA(),MATCH($B2341&amp;$C2341,'Smelter Reference List'!$J:$J,0))</f>
        <v>#N/A</v>
      </c>
      <c r="T2341" s="235"/>
      <c r="U2341" s="235">
        <f t="shared" ca="1" si="74"/>
        <v>0</v>
      </c>
      <c r="V2341" s="235"/>
      <c r="W2341" s="235"/>
      <c r="Y2341" s="228" t="str">
        <f t="shared" si="75"/>
        <v/>
      </c>
    </row>
    <row r="2342" spans="1:25" s="228" customFormat="1" ht="20.25">
      <c r="A2342" s="257"/>
      <c r="B2342" s="232" t="str">
        <f>IF(LEN(A2342)=0,"",INDEX('Smelter Reference List'!$A:$A,MATCH($A2342,'Smelter Reference List'!$E:$E,0)))</f>
        <v/>
      </c>
      <c r="C2342" s="297" t="str">
        <f>IF(LEN(A2342)=0,"",INDEX('Smelter Reference List'!$C:$C,MATCH($A2342,'Smelter Reference List'!$E:$E,0)))</f>
        <v/>
      </c>
      <c r="D2342" s="161" t="str">
        <f ca="1">IF(ISERROR($S2342),"",OFFSET('Smelter Reference List'!$C$4,$S2342-4,0)&amp;"")</f>
        <v/>
      </c>
      <c r="E2342" s="161" t="str">
        <f ca="1">IF(ISERROR($S2342),"",OFFSET('Smelter Reference List'!$D$4,$S2342-4,0)&amp;"")</f>
        <v/>
      </c>
      <c r="F2342" s="161" t="str">
        <f ca="1">IF(ISERROR($S2342),"",OFFSET('Smelter Reference List'!$E$4,$S2342-4,0))</f>
        <v/>
      </c>
      <c r="G2342" s="161" t="str">
        <f ca="1">IF(C2342=$U$4,"Enter smelter details", IF(ISERROR($S2342),"",OFFSET('Smelter Reference List'!$F$4,$S2342-4,0)))</f>
        <v/>
      </c>
      <c r="H2342" s="247" t="str">
        <f ca="1">IF(ISERROR($S2342),"",OFFSET('Smelter Reference List'!$G$4,$S2342-4,0))</f>
        <v/>
      </c>
      <c r="I2342" s="248" t="str">
        <f ca="1">IF(ISERROR($S2342),"",OFFSET('Smelter Reference List'!$H$4,$S2342-4,0))</f>
        <v/>
      </c>
      <c r="J2342" s="248" t="str">
        <f ca="1">IF(ISERROR($S2342),"",OFFSET('Smelter Reference List'!$I$4,$S2342-4,0))</f>
        <v/>
      </c>
      <c r="K2342" s="245"/>
      <c r="L2342" s="245"/>
      <c r="M2342" s="245"/>
      <c r="N2342" s="245"/>
      <c r="O2342" s="245"/>
      <c r="P2342" s="245"/>
      <c r="Q2342" s="246"/>
      <c r="R2342" s="233"/>
      <c r="S2342" s="234" t="e">
        <f>IF(C2342="",NA(),MATCH($B2342&amp;$C2342,'Smelter Reference List'!$J:$J,0))</f>
        <v>#N/A</v>
      </c>
      <c r="T2342" s="235"/>
      <c r="U2342" s="235">
        <f t="shared" ca="1" si="74"/>
        <v>0</v>
      </c>
      <c r="V2342" s="235"/>
      <c r="W2342" s="235"/>
      <c r="Y2342" s="228" t="str">
        <f t="shared" si="75"/>
        <v/>
      </c>
    </row>
    <row r="2343" spans="1:25" s="228" customFormat="1" ht="20.25">
      <c r="A2343" s="257"/>
      <c r="B2343" s="232" t="str">
        <f>IF(LEN(A2343)=0,"",INDEX('Smelter Reference List'!$A:$A,MATCH($A2343,'Smelter Reference List'!$E:$E,0)))</f>
        <v/>
      </c>
      <c r="C2343" s="297" t="str">
        <f>IF(LEN(A2343)=0,"",INDEX('Smelter Reference List'!$C:$C,MATCH($A2343,'Smelter Reference List'!$E:$E,0)))</f>
        <v/>
      </c>
      <c r="D2343" s="161" t="str">
        <f ca="1">IF(ISERROR($S2343),"",OFFSET('Smelter Reference List'!$C$4,$S2343-4,0)&amp;"")</f>
        <v/>
      </c>
      <c r="E2343" s="161" t="str">
        <f ca="1">IF(ISERROR($S2343),"",OFFSET('Smelter Reference List'!$D$4,$S2343-4,0)&amp;"")</f>
        <v/>
      </c>
      <c r="F2343" s="161" t="str">
        <f ca="1">IF(ISERROR($S2343),"",OFFSET('Smelter Reference List'!$E$4,$S2343-4,0))</f>
        <v/>
      </c>
      <c r="G2343" s="161" t="str">
        <f ca="1">IF(C2343=$U$4,"Enter smelter details", IF(ISERROR($S2343),"",OFFSET('Smelter Reference List'!$F$4,$S2343-4,0)))</f>
        <v/>
      </c>
      <c r="H2343" s="247" t="str">
        <f ca="1">IF(ISERROR($S2343),"",OFFSET('Smelter Reference List'!$G$4,$S2343-4,0))</f>
        <v/>
      </c>
      <c r="I2343" s="248" t="str">
        <f ca="1">IF(ISERROR($S2343),"",OFFSET('Smelter Reference List'!$H$4,$S2343-4,0))</f>
        <v/>
      </c>
      <c r="J2343" s="248" t="str">
        <f ca="1">IF(ISERROR($S2343),"",OFFSET('Smelter Reference List'!$I$4,$S2343-4,0))</f>
        <v/>
      </c>
      <c r="K2343" s="245"/>
      <c r="L2343" s="245"/>
      <c r="M2343" s="245"/>
      <c r="N2343" s="245"/>
      <c r="O2343" s="245"/>
      <c r="P2343" s="245"/>
      <c r="Q2343" s="246"/>
      <c r="R2343" s="233"/>
      <c r="S2343" s="234" t="e">
        <f>IF(C2343="",NA(),MATCH($B2343&amp;$C2343,'Smelter Reference List'!$J:$J,0))</f>
        <v>#N/A</v>
      </c>
      <c r="T2343" s="235"/>
      <c r="U2343" s="235">
        <f t="shared" ca="1" si="74"/>
        <v>0</v>
      </c>
      <c r="V2343" s="235"/>
      <c r="W2343" s="235"/>
      <c r="Y2343" s="228" t="str">
        <f t="shared" si="75"/>
        <v/>
      </c>
    </row>
    <row r="2344" spans="1:25" s="228" customFormat="1" ht="20.25">
      <c r="A2344" s="257"/>
      <c r="B2344" s="232" t="str">
        <f>IF(LEN(A2344)=0,"",INDEX('Smelter Reference List'!$A:$A,MATCH($A2344,'Smelter Reference List'!$E:$E,0)))</f>
        <v/>
      </c>
      <c r="C2344" s="297" t="str">
        <f>IF(LEN(A2344)=0,"",INDEX('Smelter Reference List'!$C:$C,MATCH($A2344,'Smelter Reference List'!$E:$E,0)))</f>
        <v/>
      </c>
      <c r="D2344" s="161" t="str">
        <f ca="1">IF(ISERROR($S2344),"",OFFSET('Smelter Reference List'!$C$4,$S2344-4,0)&amp;"")</f>
        <v/>
      </c>
      <c r="E2344" s="161" t="str">
        <f ca="1">IF(ISERROR($S2344),"",OFFSET('Smelter Reference List'!$D$4,$S2344-4,0)&amp;"")</f>
        <v/>
      </c>
      <c r="F2344" s="161" t="str">
        <f ca="1">IF(ISERROR($S2344),"",OFFSET('Smelter Reference List'!$E$4,$S2344-4,0))</f>
        <v/>
      </c>
      <c r="G2344" s="161" t="str">
        <f ca="1">IF(C2344=$U$4,"Enter smelter details", IF(ISERROR($S2344),"",OFFSET('Smelter Reference List'!$F$4,$S2344-4,0)))</f>
        <v/>
      </c>
      <c r="H2344" s="247" t="str">
        <f ca="1">IF(ISERROR($S2344),"",OFFSET('Smelter Reference List'!$G$4,$S2344-4,0))</f>
        <v/>
      </c>
      <c r="I2344" s="248" t="str">
        <f ca="1">IF(ISERROR($S2344),"",OFFSET('Smelter Reference List'!$H$4,$S2344-4,0))</f>
        <v/>
      </c>
      <c r="J2344" s="248" t="str">
        <f ca="1">IF(ISERROR($S2344),"",OFFSET('Smelter Reference List'!$I$4,$S2344-4,0))</f>
        <v/>
      </c>
      <c r="K2344" s="245"/>
      <c r="L2344" s="245"/>
      <c r="M2344" s="245"/>
      <c r="N2344" s="245"/>
      <c r="O2344" s="245"/>
      <c r="P2344" s="245"/>
      <c r="Q2344" s="246"/>
      <c r="R2344" s="233"/>
      <c r="S2344" s="234" t="e">
        <f>IF(C2344="",NA(),MATCH($B2344&amp;$C2344,'Smelter Reference List'!$J:$J,0))</f>
        <v>#N/A</v>
      </c>
      <c r="T2344" s="235"/>
      <c r="U2344" s="235">
        <f t="shared" ca="1" si="74"/>
        <v>0</v>
      </c>
      <c r="V2344" s="235"/>
      <c r="W2344" s="235"/>
      <c r="Y2344" s="228" t="str">
        <f t="shared" si="75"/>
        <v/>
      </c>
    </row>
    <row r="2345" spans="1:25" s="228" customFormat="1" ht="20.25">
      <c r="A2345" s="257"/>
      <c r="B2345" s="232" t="str">
        <f>IF(LEN(A2345)=0,"",INDEX('Smelter Reference List'!$A:$A,MATCH($A2345,'Smelter Reference List'!$E:$E,0)))</f>
        <v/>
      </c>
      <c r="C2345" s="297" t="str">
        <f>IF(LEN(A2345)=0,"",INDEX('Smelter Reference List'!$C:$C,MATCH($A2345,'Smelter Reference List'!$E:$E,0)))</f>
        <v/>
      </c>
      <c r="D2345" s="161" t="str">
        <f ca="1">IF(ISERROR($S2345),"",OFFSET('Smelter Reference List'!$C$4,$S2345-4,0)&amp;"")</f>
        <v/>
      </c>
      <c r="E2345" s="161" t="str">
        <f ca="1">IF(ISERROR($S2345),"",OFFSET('Smelter Reference List'!$D$4,$S2345-4,0)&amp;"")</f>
        <v/>
      </c>
      <c r="F2345" s="161" t="str">
        <f ca="1">IF(ISERROR($S2345),"",OFFSET('Smelter Reference List'!$E$4,$S2345-4,0))</f>
        <v/>
      </c>
      <c r="G2345" s="161" t="str">
        <f ca="1">IF(C2345=$U$4,"Enter smelter details", IF(ISERROR($S2345),"",OFFSET('Smelter Reference List'!$F$4,$S2345-4,0)))</f>
        <v/>
      </c>
      <c r="H2345" s="247" t="str">
        <f ca="1">IF(ISERROR($S2345),"",OFFSET('Smelter Reference List'!$G$4,$S2345-4,0))</f>
        <v/>
      </c>
      <c r="I2345" s="248" t="str">
        <f ca="1">IF(ISERROR($S2345),"",OFFSET('Smelter Reference List'!$H$4,$S2345-4,0))</f>
        <v/>
      </c>
      <c r="J2345" s="248" t="str">
        <f ca="1">IF(ISERROR($S2345),"",OFFSET('Smelter Reference List'!$I$4,$S2345-4,0))</f>
        <v/>
      </c>
      <c r="K2345" s="245"/>
      <c r="L2345" s="245"/>
      <c r="M2345" s="245"/>
      <c r="N2345" s="245"/>
      <c r="O2345" s="245"/>
      <c r="P2345" s="245"/>
      <c r="Q2345" s="246"/>
      <c r="R2345" s="233"/>
      <c r="S2345" s="234" t="e">
        <f>IF(C2345="",NA(),MATCH($B2345&amp;$C2345,'Smelter Reference List'!$J:$J,0))</f>
        <v>#N/A</v>
      </c>
      <c r="T2345" s="235"/>
      <c r="U2345" s="235">
        <f t="shared" ca="1" si="74"/>
        <v>0</v>
      </c>
      <c r="V2345" s="235"/>
      <c r="W2345" s="235"/>
      <c r="Y2345" s="228" t="str">
        <f t="shared" si="75"/>
        <v/>
      </c>
    </row>
    <row r="2346" spans="1:25" s="228" customFormat="1" ht="20.25">
      <c r="A2346" s="257"/>
      <c r="B2346" s="232" t="str">
        <f>IF(LEN(A2346)=0,"",INDEX('Smelter Reference List'!$A:$A,MATCH($A2346,'Smelter Reference List'!$E:$E,0)))</f>
        <v/>
      </c>
      <c r="C2346" s="297" t="str">
        <f>IF(LEN(A2346)=0,"",INDEX('Smelter Reference List'!$C:$C,MATCH($A2346,'Smelter Reference List'!$E:$E,0)))</f>
        <v/>
      </c>
      <c r="D2346" s="161" t="str">
        <f ca="1">IF(ISERROR($S2346),"",OFFSET('Smelter Reference List'!$C$4,$S2346-4,0)&amp;"")</f>
        <v/>
      </c>
      <c r="E2346" s="161" t="str">
        <f ca="1">IF(ISERROR($S2346),"",OFFSET('Smelter Reference List'!$D$4,$S2346-4,0)&amp;"")</f>
        <v/>
      </c>
      <c r="F2346" s="161" t="str">
        <f ca="1">IF(ISERROR($S2346),"",OFFSET('Smelter Reference List'!$E$4,$S2346-4,0))</f>
        <v/>
      </c>
      <c r="G2346" s="161" t="str">
        <f ca="1">IF(C2346=$U$4,"Enter smelter details", IF(ISERROR($S2346),"",OFFSET('Smelter Reference List'!$F$4,$S2346-4,0)))</f>
        <v/>
      </c>
      <c r="H2346" s="247" t="str">
        <f ca="1">IF(ISERROR($S2346),"",OFFSET('Smelter Reference List'!$G$4,$S2346-4,0))</f>
        <v/>
      </c>
      <c r="I2346" s="248" t="str">
        <f ca="1">IF(ISERROR($S2346),"",OFFSET('Smelter Reference List'!$H$4,$S2346-4,0))</f>
        <v/>
      </c>
      <c r="J2346" s="248" t="str">
        <f ca="1">IF(ISERROR($S2346),"",OFFSET('Smelter Reference List'!$I$4,$S2346-4,0))</f>
        <v/>
      </c>
      <c r="K2346" s="245"/>
      <c r="L2346" s="245"/>
      <c r="M2346" s="245"/>
      <c r="N2346" s="245"/>
      <c r="O2346" s="245"/>
      <c r="P2346" s="245"/>
      <c r="Q2346" s="246"/>
      <c r="R2346" s="233"/>
      <c r="S2346" s="234" t="e">
        <f>IF(C2346="",NA(),MATCH($B2346&amp;$C2346,'Smelter Reference List'!$J:$J,0))</f>
        <v>#N/A</v>
      </c>
      <c r="T2346" s="235"/>
      <c r="U2346" s="235">
        <f t="shared" ca="1" si="74"/>
        <v>0</v>
      </c>
      <c r="V2346" s="235"/>
      <c r="W2346" s="235"/>
      <c r="Y2346" s="228" t="str">
        <f t="shared" si="75"/>
        <v/>
      </c>
    </row>
    <row r="2347" spans="1:25" s="228" customFormat="1" ht="20.25">
      <c r="A2347" s="257"/>
      <c r="B2347" s="232" t="str">
        <f>IF(LEN(A2347)=0,"",INDEX('Smelter Reference List'!$A:$A,MATCH($A2347,'Smelter Reference List'!$E:$E,0)))</f>
        <v/>
      </c>
      <c r="C2347" s="297" t="str">
        <f>IF(LEN(A2347)=0,"",INDEX('Smelter Reference List'!$C:$C,MATCH($A2347,'Smelter Reference List'!$E:$E,0)))</f>
        <v/>
      </c>
      <c r="D2347" s="161" t="str">
        <f ca="1">IF(ISERROR($S2347),"",OFFSET('Smelter Reference List'!$C$4,$S2347-4,0)&amp;"")</f>
        <v/>
      </c>
      <c r="E2347" s="161" t="str">
        <f ca="1">IF(ISERROR($S2347),"",OFFSET('Smelter Reference List'!$D$4,$S2347-4,0)&amp;"")</f>
        <v/>
      </c>
      <c r="F2347" s="161" t="str">
        <f ca="1">IF(ISERROR($S2347),"",OFFSET('Smelter Reference List'!$E$4,$S2347-4,0))</f>
        <v/>
      </c>
      <c r="G2347" s="161" t="str">
        <f ca="1">IF(C2347=$U$4,"Enter smelter details", IF(ISERROR($S2347),"",OFFSET('Smelter Reference List'!$F$4,$S2347-4,0)))</f>
        <v/>
      </c>
      <c r="H2347" s="247" t="str">
        <f ca="1">IF(ISERROR($S2347),"",OFFSET('Smelter Reference List'!$G$4,$S2347-4,0))</f>
        <v/>
      </c>
      <c r="I2347" s="248" t="str">
        <f ca="1">IF(ISERROR($S2347),"",OFFSET('Smelter Reference List'!$H$4,$S2347-4,0))</f>
        <v/>
      </c>
      <c r="J2347" s="248" t="str">
        <f ca="1">IF(ISERROR($S2347),"",OFFSET('Smelter Reference List'!$I$4,$S2347-4,0))</f>
        <v/>
      </c>
      <c r="K2347" s="245"/>
      <c r="L2347" s="245"/>
      <c r="M2347" s="245"/>
      <c r="N2347" s="245"/>
      <c r="O2347" s="245"/>
      <c r="P2347" s="245"/>
      <c r="Q2347" s="246"/>
      <c r="R2347" s="233"/>
      <c r="S2347" s="234" t="e">
        <f>IF(C2347="",NA(),MATCH($B2347&amp;$C2347,'Smelter Reference List'!$J:$J,0))</f>
        <v>#N/A</v>
      </c>
      <c r="T2347" s="235"/>
      <c r="U2347" s="235">
        <f t="shared" ca="1" si="74"/>
        <v>0</v>
      </c>
      <c r="V2347" s="235"/>
      <c r="W2347" s="235"/>
      <c r="Y2347" s="228" t="str">
        <f t="shared" si="75"/>
        <v/>
      </c>
    </row>
    <row r="2348" spans="1:25" s="228" customFormat="1" ht="20.25">
      <c r="A2348" s="257"/>
      <c r="B2348" s="232" t="str">
        <f>IF(LEN(A2348)=0,"",INDEX('Smelter Reference List'!$A:$A,MATCH($A2348,'Smelter Reference List'!$E:$E,0)))</f>
        <v/>
      </c>
      <c r="C2348" s="297" t="str">
        <f>IF(LEN(A2348)=0,"",INDEX('Smelter Reference List'!$C:$C,MATCH($A2348,'Smelter Reference List'!$E:$E,0)))</f>
        <v/>
      </c>
      <c r="D2348" s="161" t="str">
        <f ca="1">IF(ISERROR($S2348),"",OFFSET('Smelter Reference List'!$C$4,$S2348-4,0)&amp;"")</f>
        <v/>
      </c>
      <c r="E2348" s="161" t="str">
        <f ca="1">IF(ISERROR($S2348),"",OFFSET('Smelter Reference List'!$D$4,$S2348-4,0)&amp;"")</f>
        <v/>
      </c>
      <c r="F2348" s="161" t="str">
        <f ca="1">IF(ISERROR($S2348),"",OFFSET('Smelter Reference List'!$E$4,$S2348-4,0))</f>
        <v/>
      </c>
      <c r="G2348" s="161" t="str">
        <f ca="1">IF(C2348=$U$4,"Enter smelter details", IF(ISERROR($S2348),"",OFFSET('Smelter Reference List'!$F$4,$S2348-4,0)))</f>
        <v/>
      </c>
      <c r="H2348" s="247" t="str">
        <f ca="1">IF(ISERROR($S2348),"",OFFSET('Smelter Reference List'!$G$4,$S2348-4,0))</f>
        <v/>
      </c>
      <c r="I2348" s="248" t="str">
        <f ca="1">IF(ISERROR($S2348),"",OFFSET('Smelter Reference List'!$H$4,$S2348-4,0))</f>
        <v/>
      </c>
      <c r="J2348" s="248" t="str">
        <f ca="1">IF(ISERROR($S2348),"",OFFSET('Smelter Reference List'!$I$4,$S2348-4,0))</f>
        <v/>
      </c>
      <c r="K2348" s="245"/>
      <c r="L2348" s="245"/>
      <c r="M2348" s="245"/>
      <c r="N2348" s="245"/>
      <c r="O2348" s="245"/>
      <c r="P2348" s="245"/>
      <c r="Q2348" s="246"/>
      <c r="R2348" s="233"/>
      <c r="S2348" s="234" t="e">
        <f>IF(C2348="",NA(),MATCH($B2348&amp;$C2348,'Smelter Reference List'!$J:$J,0))</f>
        <v>#N/A</v>
      </c>
      <c r="T2348" s="235"/>
      <c r="U2348" s="235">
        <f t="shared" ca="1" si="74"/>
        <v>0</v>
      </c>
      <c r="V2348" s="235"/>
      <c r="W2348" s="235"/>
      <c r="Y2348" s="228" t="str">
        <f t="shared" si="75"/>
        <v/>
      </c>
    </row>
    <row r="2349" spans="1:25" s="228" customFormat="1" ht="20.25">
      <c r="A2349" s="257"/>
      <c r="B2349" s="232" t="str">
        <f>IF(LEN(A2349)=0,"",INDEX('Smelter Reference List'!$A:$A,MATCH($A2349,'Smelter Reference List'!$E:$E,0)))</f>
        <v/>
      </c>
      <c r="C2349" s="297" t="str">
        <f>IF(LEN(A2349)=0,"",INDEX('Smelter Reference List'!$C:$C,MATCH($A2349,'Smelter Reference List'!$E:$E,0)))</f>
        <v/>
      </c>
      <c r="D2349" s="161" t="str">
        <f ca="1">IF(ISERROR($S2349),"",OFFSET('Smelter Reference List'!$C$4,$S2349-4,0)&amp;"")</f>
        <v/>
      </c>
      <c r="E2349" s="161" t="str">
        <f ca="1">IF(ISERROR($S2349),"",OFFSET('Smelter Reference List'!$D$4,$S2349-4,0)&amp;"")</f>
        <v/>
      </c>
      <c r="F2349" s="161" t="str">
        <f ca="1">IF(ISERROR($S2349),"",OFFSET('Smelter Reference List'!$E$4,$S2349-4,0))</f>
        <v/>
      </c>
      <c r="G2349" s="161" t="str">
        <f ca="1">IF(C2349=$U$4,"Enter smelter details", IF(ISERROR($S2349),"",OFFSET('Smelter Reference List'!$F$4,$S2349-4,0)))</f>
        <v/>
      </c>
      <c r="H2349" s="247" t="str">
        <f ca="1">IF(ISERROR($S2349),"",OFFSET('Smelter Reference List'!$G$4,$S2349-4,0))</f>
        <v/>
      </c>
      <c r="I2349" s="248" t="str">
        <f ca="1">IF(ISERROR($S2349),"",OFFSET('Smelter Reference List'!$H$4,$S2349-4,0))</f>
        <v/>
      </c>
      <c r="J2349" s="248" t="str">
        <f ca="1">IF(ISERROR($S2349),"",OFFSET('Smelter Reference List'!$I$4,$S2349-4,0))</f>
        <v/>
      </c>
      <c r="K2349" s="245"/>
      <c r="L2349" s="245"/>
      <c r="M2349" s="245"/>
      <c r="N2349" s="245"/>
      <c r="O2349" s="245"/>
      <c r="P2349" s="245"/>
      <c r="Q2349" s="246"/>
      <c r="R2349" s="233"/>
      <c r="S2349" s="234" t="e">
        <f>IF(C2349="",NA(),MATCH($B2349&amp;$C2349,'Smelter Reference List'!$J:$J,0))</f>
        <v>#N/A</v>
      </c>
      <c r="T2349" s="235"/>
      <c r="U2349" s="235">
        <f t="shared" ca="1" si="74"/>
        <v>0</v>
      </c>
      <c r="V2349" s="235"/>
      <c r="W2349" s="235"/>
      <c r="Y2349" s="228" t="str">
        <f t="shared" si="75"/>
        <v/>
      </c>
    </row>
    <row r="2350" spans="1:25" s="228" customFormat="1" ht="20.25">
      <c r="A2350" s="257"/>
      <c r="B2350" s="232" t="str">
        <f>IF(LEN(A2350)=0,"",INDEX('Smelter Reference List'!$A:$A,MATCH($A2350,'Smelter Reference List'!$E:$E,0)))</f>
        <v/>
      </c>
      <c r="C2350" s="297" t="str">
        <f>IF(LEN(A2350)=0,"",INDEX('Smelter Reference List'!$C:$C,MATCH($A2350,'Smelter Reference List'!$E:$E,0)))</f>
        <v/>
      </c>
      <c r="D2350" s="161" t="str">
        <f ca="1">IF(ISERROR($S2350),"",OFFSET('Smelter Reference List'!$C$4,$S2350-4,0)&amp;"")</f>
        <v/>
      </c>
      <c r="E2350" s="161" t="str">
        <f ca="1">IF(ISERROR($S2350),"",OFFSET('Smelter Reference List'!$D$4,$S2350-4,0)&amp;"")</f>
        <v/>
      </c>
      <c r="F2350" s="161" t="str">
        <f ca="1">IF(ISERROR($S2350),"",OFFSET('Smelter Reference List'!$E$4,$S2350-4,0))</f>
        <v/>
      </c>
      <c r="G2350" s="161" t="str">
        <f ca="1">IF(C2350=$U$4,"Enter smelter details", IF(ISERROR($S2350),"",OFFSET('Smelter Reference List'!$F$4,$S2350-4,0)))</f>
        <v/>
      </c>
      <c r="H2350" s="247" t="str">
        <f ca="1">IF(ISERROR($S2350),"",OFFSET('Smelter Reference List'!$G$4,$S2350-4,0))</f>
        <v/>
      </c>
      <c r="I2350" s="248" t="str">
        <f ca="1">IF(ISERROR($S2350),"",OFFSET('Smelter Reference List'!$H$4,$S2350-4,0))</f>
        <v/>
      </c>
      <c r="J2350" s="248" t="str">
        <f ca="1">IF(ISERROR($S2350),"",OFFSET('Smelter Reference List'!$I$4,$S2350-4,0))</f>
        <v/>
      </c>
      <c r="K2350" s="245"/>
      <c r="L2350" s="245"/>
      <c r="M2350" s="245"/>
      <c r="N2350" s="245"/>
      <c r="O2350" s="245"/>
      <c r="P2350" s="245"/>
      <c r="Q2350" s="246"/>
      <c r="R2350" s="233"/>
      <c r="S2350" s="234" t="e">
        <f>IF(C2350="",NA(),MATCH($B2350&amp;$C2350,'Smelter Reference List'!$J:$J,0))</f>
        <v>#N/A</v>
      </c>
      <c r="T2350" s="235"/>
      <c r="U2350" s="235">
        <f t="shared" ca="1" si="74"/>
        <v>0</v>
      </c>
      <c r="V2350" s="235"/>
      <c r="W2350" s="235"/>
      <c r="Y2350" s="228" t="str">
        <f t="shared" si="75"/>
        <v/>
      </c>
    </row>
    <row r="2351" spans="1:25" s="228" customFormat="1" ht="20.25">
      <c r="A2351" s="257"/>
      <c r="B2351" s="232" t="str">
        <f>IF(LEN(A2351)=0,"",INDEX('Smelter Reference List'!$A:$A,MATCH($A2351,'Smelter Reference List'!$E:$E,0)))</f>
        <v/>
      </c>
      <c r="C2351" s="297" t="str">
        <f>IF(LEN(A2351)=0,"",INDEX('Smelter Reference List'!$C:$C,MATCH($A2351,'Smelter Reference List'!$E:$E,0)))</f>
        <v/>
      </c>
      <c r="D2351" s="161" t="str">
        <f ca="1">IF(ISERROR($S2351),"",OFFSET('Smelter Reference List'!$C$4,$S2351-4,0)&amp;"")</f>
        <v/>
      </c>
      <c r="E2351" s="161" t="str">
        <f ca="1">IF(ISERROR($S2351),"",OFFSET('Smelter Reference List'!$D$4,$S2351-4,0)&amp;"")</f>
        <v/>
      </c>
      <c r="F2351" s="161" t="str">
        <f ca="1">IF(ISERROR($S2351),"",OFFSET('Smelter Reference List'!$E$4,$S2351-4,0))</f>
        <v/>
      </c>
      <c r="G2351" s="161" t="str">
        <f ca="1">IF(C2351=$U$4,"Enter smelter details", IF(ISERROR($S2351),"",OFFSET('Smelter Reference List'!$F$4,$S2351-4,0)))</f>
        <v/>
      </c>
      <c r="H2351" s="247" t="str">
        <f ca="1">IF(ISERROR($S2351),"",OFFSET('Smelter Reference List'!$G$4,$S2351-4,0))</f>
        <v/>
      </c>
      <c r="I2351" s="248" t="str">
        <f ca="1">IF(ISERROR($S2351),"",OFFSET('Smelter Reference List'!$H$4,$S2351-4,0))</f>
        <v/>
      </c>
      <c r="J2351" s="248" t="str">
        <f ca="1">IF(ISERROR($S2351),"",OFFSET('Smelter Reference List'!$I$4,$S2351-4,0))</f>
        <v/>
      </c>
      <c r="K2351" s="245"/>
      <c r="L2351" s="245"/>
      <c r="M2351" s="245"/>
      <c r="N2351" s="245"/>
      <c r="O2351" s="245"/>
      <c r="P2351" s="245"/>
      <c r="Q2351" s="246"/>
      <c r="R2351" s="233"/>
      <c r="S2351" s="234" t="e">
        <f>IF(C2351="",NA(),MATCH($B2351&amp;$C2351,'Smelter Reference List'!$J:$J,0))</f>
        <v>#N/A</v>
      </c>
      <c r="T2351" s="235"/>
      <c r="U2351" s="235">
        <f t="shared" ca="1" si="74"/>
        <v>0</v>
      </c>
      <c r="V2351" s="235"/>
      <c r="W2351" s="235"/>
      <c r="Y2351" s="228" t="str">
        <f t="shared" si="75"/>
        <v/>
      </c>
    </row>
    <row r="2352" spans="1:25" s="228" customFormat="1" ht="20.25">
      <c r="A2352" s="257"/>
      <c r="B2352" s="232" t="str">
        <f>IF(LEN(A2352)=0,"",INDEX('Smelter Reference List'!$A:$A,MATCH($A2352,'Smelter Reference List'!$E:$E,0)))</f>
        <v/>
      </c>
      <c r="C2352" s="297" t="str">
        <f>IF(LEN(A2352)=0,"",INDEX('Smelter Reference List'!$C:$C,MATCH($A2352,'Smelter Reference List'!$E:$E,0)))</f>
        <v/>
      </c>
      <c r="D2352" s="161" t="str">
        <f ca="1">IF(ISERROR($S2352),"",OFFSET('Smelter Reference List'!$C$4,$S2352-4,0)&amp;"")</f>
        <v/>
      </c>
      <c r="E2352" s="161" t="str">
        <f ca="1">IF(ISERROR($S2352),"",OFFSET('Smelter Reference List'!$D$4,$S2352-4,0)&amp;"")</f>
        <v/>
      </c>
      <c r="F2352" s="161" t="str">
        <f ca="1">IF(ISERROR($S2352),"",OFFSET('Smelter Reference List'!$E$4,$S2352-4,0))</f>
        <v/>
      </c>
      <c r="G2352" s="161" t="str">
        <f ca="1">IF(C2352=$U$4,"Enter smelter details", IF(ISERROR($S2352),"",OFFSET('Smelter Reference List'!$F$4,$S2352-4,0)))</f>
        <v/>
      </c>
      <c r="H2352" s="247" t="str">
        <f ca="1">IF(ISERROR($S2352),"",OFFSET('Smelter Reference List'!$G$4,$S2352-4,0))</f>
        <v/>
      </c>
      <c r="I2352" s="248" t="str">
        <f ca="1">IF(ISERROR($S2352),"",OFFSET('Smelter Reference List'!$H$4,$S2352-4,0))</f>
        <v/>
      </c>
      <c r="J2352" s="248" t="str">
        <f ca="1">IF(ISERROR($S2352),"",OFFSET('Smelter Reference List'!$I$4,$S2352-4,0))</f>
        <v/>
      </c>
      <c r="K2352" s="245"/>
      <c r="L2352" s="245"/>
      <c r="M2352" s="245"/>
      <c r="N2352" s="245"/>
      <c r="O2352" s="245"/>
      <c r="P2352" s="245"/>
      <c r="Q2352" s="246"/>
      <c r="R2352" s="233"/>
      <c r="S2352" s="234" t="e">
        <f>IF(C2352="",NA(),MATCH($B2352&amp;$C2352,'Smelter Reference List'!$J:$J,0))</f>
        <v>#N/A</v>
      </c>
      <c r="T2352" s="235"/>
      <c r="U2352" s="235">
        <f t="shared" ca="1" si="74"/>
        <v>0</v>
      </c>
      <c r="V2352" s="235"/>
      <c r="W2352" s="235"/>
      <c r="Y2352" s="228" t="str">
        <f t="shared" si="75"/>
        <v/>
      </c>
    </row>
    <row r="2353" spans="1:25" s="228" customFormat="1" ht="20.25">
      <c r="A2353" s="257"/>
      <c r="B2353" s="232" t="str">
        <f>IF(LEN(A2353)=0,"",INDEX('Smelter Reference List'!$A:$A,MATCH($A2353,'Smelter Reference List'!$E:$E,0)))</f>
        <v/>
      </c>
      <c r="C2353" s="297" t="str">
        <f>IF(LEN(A2353)=0,"",INDEX('Smelter Reference List'!$C:$C,MATCH($A2353,'Smelter Reference List'!$E:$E,0)))</f>
        <v/>
      </c>
      <c r="D2353" s="161" t="str">
        <f ca="1">IF(ISERROR($S2353),"",OFFSET('Smelter Reference List'!$C$4,$S2353-4,0)&amp;"")</f>
        <v/>
      </c>
      <c r="E2353" s="161" t="str">
        <f ca="1">IF(ISERROR($S2353),"",OFFSET('Smelter Reference List'!$D$4,$S2353-4,0)&amp;"")</f>
        <v/>
      </c>
      <c r="F2353" s="161" t="str">
        <f ca="1">IF(ISERROR($S2353),"",OFFSET('Smelter Reference List'!$E$4,$S2353-4,0))</f>
        <v/>
      </c>
      <c r="G2353" s="161" t="str">
        <f ca="1">IF(C2353=$U$4,"Enter smelter details", IF(ISERROR($S2353),"",OFFSET('Smelter Reference List'!$F$4,$S2353-4,0)))</f>
        <v/>
      </c>
      <c r="H2353" s="247" t="str">
        <f ca="1">IF(ISERROR($S2353),"",OFFSET('Smelter Reference List'!$G$4,$S2353-4,0))</f>
        <v/>
      </c>
      <c r="I2353" s="248" t="str">
        <f ca="1">IF(ISERROR($S2353),"",OFFSET('Smelter Reference List'!$H$4,$S2353-4,0))</f>
        <v/>
      </c>
      <c r="J2353" s="248" t="str">
        <f ca="1">IF(ISERROR($S2353),"",OFFSET('Smelter Reference List'!$I$4,$S2353-4,0))</f>
        <v/>
      </c>
      <c r="K2353" s="245"/>
      <c r="L2353" s="245"/>
      <c r="M2353" s="245"/>
      <c r="N2353" s="245"/>
      <c r="O2353" s="245"/>
      <c r="P2353" s="245"/>
      <c r="Q2353" s="246"/>
      <c r="R2353" s="233"/>
      <c r="S2353" s="234" t="e">
        <f>IF(C2353="",NA(),MATCH($B2353&amp;$C2353,'Smelter Reference List'!$J:$J,0))</f>
        <v>#N/A</v>
      </c>
      <c r="T2353" s="235"/>
      <c r="U2353" s="235">
        <f t="shared" ca="1" si="74"/>
        <v>0</v>
      </c>
      <c r="V2353" s="235"/>
      <c r="W2353" s="235"/>
      <c r="Y2353" s="228" t="str">
        <f t="shared" si="75"/>
        <v/>
      </c>
    </row>
    <row r="2354" spans="1:25" s="228" customFormat="1" ht="20.25">
      <c r="A2354" s="257"/>
      <c r="B2354" s="232" t="str">
        <f>IF(LEN(A2354)=0,"",INDEX('Smelter Reference List'!$A:$A,MATCH($A2354,'Smelter Reference List'!$E:$E,0)))</f>
        <v/>
      </c>
      <c r="C2354" s="297" t="str">
        <f>IF(LEN(A2354)=0,"",INDEX('Smelter Reference List'!$C:$C,MATCH($A2354,'Smelter Reference List'!$E:$E,0)))</f>
        <v/>
      </c>
      <c r="D2354" s="161" t="str">
        <f ca="1">IF(ISERROR($S2354),"",OFFSET('Smelter Reference List'!$C$4,$S2354-4,0)&amp;"")</f>
        <v/>
      </c>
      <c r="E2354" s="161" t="str">
        <f ca="1">IF(ISERROR($S2354),"",OFFSET('Smelter Reference List'!$D$4,$S2354-4,0)&amp;"")</f>
        <v/>
      </c>
      <c r="F2354" s="161" t="str">
        <f ca="1">IF(ISERROR($S2354),"",OFFSET('Smelter Reference List'!$E$4,$S2354-4,0))</f>
        <v/>
      </c>
      <c r="G2354" s="161" t="str">
        <f ca="1">IF(C2354=$U$4,"Enter smelter details", IF(ISERROR($S2354),"",OFFSET('Smelter Reference List'!$F$4,$S2354-4,0)))</f>
        <v/>
      </c>
      <c r="H2354" s="247" t="str">
        <f ca="1">IF(ISERROR($S2354),"",OFFSET('Smelter Reference List'!$G$4,$S2354-4,0))</f>
        <v/>
      </c>
      <c r="I2354" s="248" t="str">
        <f ca="1">IF(ISERROR($S2354),"",OFFSET('Smelter Reference List'!$H$4,$S2354-4,0))</f>
        <v/>
      </c>
      <c r="J2354" s="248" t="str">
        <f ca="1">IF(ISERROR($S2354),"",OFFSET('Smelter Reference List'!$I$4,$S2354-4,0))</f>
        <v/>
      </c>
      <c r="K2354" s="245"/>
      <c r="L2354" s="245"/>
      <c r="M2354" s="245"/>
      <c r="N2354" s="245"/>
      <c r="O2354" s="245"/>
      <c r="P2354" s="245"/>
      <c r="Q2354" s="246"/>
      <c r="R2354" s="233"/>
      <c r="S2354" s="234" t="e">
        <f>IF(C2354="",NA(),MATCH($B2354&amp;$C2354,'Smelter Reference List'!$J:$J,0))</f>
        <v>#N/A</v>
      </c>
      <c r="T2354" s="235"/>
      <c r="U2354" s="235">
        <f t="shared" ca="1" si="74"/>
        <v>0</v>
      </c>
      <c r="V2354" s="235"/>
      <c r="W2354" s="235"/>
      <c r="Y2354" s="228" t="str">
        <f t="shared" si="75"/>
        <v/>
      </c>
    </row>
    <row r="2355" spans="1:25" s="228" customFormat="1" ht="20.25">
      <c r="A2355" s="257"/>
      <c r="B2355" s="232" t="str">
        <f>IF(LEN(A2355)=0,"",INDEX('Smelter Reference List'!$A:$A,MATCH($A2355,'Smelter Reference List'!$E:$E,0)))</f>
        <v/>
      </c>
      <c r="C2355" s="297" t="str">
        <f>IF(LEN(A2355)=0,"",INDEX('Smelter Reference List'!$C:$C,MATCH($A2355,'Smelter Reference List'!$E:$E,0)))</f>
        <v/>
      </c>
      <c r="D2355" s="161" t="str">
        <f ca="1">IF(ISERROR($S2355),"",OFFSET('Smelter Reference List'!$C$4,$S2355-4,0)&amp;"")</f>
        <v/>
      </c>
      <c r="E2355" s="161" t="str">
        <f ca="1">IF(ISERROR($S2355),"",OFFSET('Smelter Reference List'!$D$4,$S2355-4,0)&amp;"")</f>
        <v/>
      </c>
      <c r="F2355" s="161" t="str">
        <f ca="1">IF(ISERROR($S2355),"",OFFSET('Smelter Reference List'!$E$4,$S2355-4,0))</f>
        <v/>
      </c>
      <c r="G2355" s="161" t="str">
        <f ca="1">IF(C2355=$U$4,"Enter smelter details", IF(ISERROR($S2355),"",OFFSET('Smelter Reference List'!$F$4,$S2355-4,0)))</f>
        <v/>
      </c>
      <c r="H2355" s="247" t="str">
        <f ca="1">IF(ISERROR($S2355),"",OFFSET('Smelter Reference List'!$G$4,$S2355-4,0))</f>
        <v/>
      </c>
      <c r="I2355" s="248" t="str">
        <f ca="1">IF(ISERROR($S2355),"",OFFSET('Smelter Reference List'!$H$4,$S2355-4,0))</f>
        <v/>
      </c>
      <c r="J2355" s="248" t="str">
        <f ca="1">IF(ISERROR($S2355),"",OFFSET('Smelter Reference List'!$I$4,$S2355-4,0))</f>
        <v/>
      </c>
      <c r="K2355" s="245"/>
      <c r="L2355" s="245"/>
      <c r="M2355" s="245"/>
      <c r="N2355" s="245"/>
      <c r="O2355" s="245"/>
      <c r="P2355" s="245"/>
      <c r="Q2355" s="246"/>
      <c r="R2355" s="233"/>
      <c r="S2355" s="234" t="e">
        <f>IF(C2355="",NA(),MATCH($B2355&amp;$C2355,'Smelter Reference List'!$J:$J,0))</f>
        <v>#N/A</v>
      </c>
      <c r="T2355" s="235"/>
      <c r="U2355" s="235">
        <f t="shared" ca="1" si="74"/>
        <v>0</v>
      </c>
      <c r="V2355" s="235"/>
      <c r="W2355" s="235"/>
      <c r="Y2355" s="228" t="str">
        <f t="shared" si="75"/>
        <v/>
      </c>
    </row>
    <row r="2356" spans="1:25" s="228" customFormat="1" ht="20.25">
      <c r="A2356" s="257"/>
      <c r="B2356" s="232" t="str">
        <f>IF(LEN(A2356)=0,"",INDEX('Smelter Reference List'!$A:$A,MATCH($A2356,'Smelter Reference List'!$E:$E,0)))</f>
        <v/>
      </c>
      <c r="C2356" s="297" t="str">
        <f>IF(LEN(A2356)=0,"",INDEX('Smelter Reference List'!$C:$C,MATCH($A2356,'Smelter Reference List'!$E:$E,0)))</f>
        <v/>
      </c>
      <c r="D2356" s="161" t="str">
        <f ca="1">IF(ISERROR($S2356),"",OFFSET('Smelter Reference List'!$C$4,$S2356-4,0)&amp;"")</f>
        <v/>
      </c>
      <c r="E2356" s="161" t="str">
        <f ca="1">IF(ISERROR($S2356),"",OFFSET('Smelter Reference List'!$D$4,$S2356-4,0)&amp;"")</f>
        <v/>
      </c>
      <c r="F2356" s="161" t="str">
        <f ca="1">IF(ISERROR($S2356),"",OFFSET('Smelter Reference List'!$E$4,$S2356-4,0))</f>
        <v/>
      </c>
      <c r="G2356" s="161" t="str">
        <f ca="1">IF(C2356=$U$4,"Enter smelter details", IF(ISERROR($S2356),"",OFFSET('Smelter Reference List'!$F$4,$S2356-4,0)))</f>
        <v/>
      </c>
      <c r="H2356" s="247" t="str">
        <f ca="1">IF(ISERROR($S2356),"",OFFSET('Smelter Reference List'!$G$4,$S2356-4,0))</f>
        <v/>
      </c>
      <c r="I2356" s="248" t="str">
        <f ca="1">IF(ISERROR($S2356),"",OFFSET('Smelter Reference List'!$H$4,$S2356-4,0))</f>
        <v/>
      </c>
      <c r="J2356" s="248" t="str">
        <f ca="1">IF(ISERROR($S2356),"",OFFSET('Smelter Reference List'!$I$4,$S2356-4,0))</f>
        <v/>
      </c>
      <c r="K2356" s="245"/>
      <c r="L2356" s="245"/>
      <c r="M2356" s="245"/>
      <c r="N2356" s="245"/>
      <c r="O2356" s="245"/>
      <c r="P2356" s="245"/>
      <c r="Q2356" s="246"/>
      <c r="R2356" s="233"/>
      <c r="S2356" s="234" t="e">
        <f>IF(C2356="",NA(),MATCH($B2356&amp;$C2356,'Smelter Reference List'!$J:$J,0))</f>
        <v>#N/A</v>
      </c>
      <c r="T2356" s="235"/>
      <c r="U2356" s="235">
        <f t="shared" ca="1" si="74"/>
        <v>0</v>
      </c>
      <c r="V2356" s="235"/>
      <c r="W2356" s="235"/>
      <c r="Y2356" s="228" t="str">
        <f t="shared" si="75"/>
        <v/>
      </c>
    </row>
    <row r="2357" spans="1:25" s="228" customFormat="1" ht="20.25">
      <c r="A2357" s="257"/>
      <c r="B2357" s="232" t="str">
        <f>IF(LEN(A2357)=0,"",INDEX('Smelter Reference List'!$A:$A,MATCH($A2357,'Smelter Reference List'!$E:$E,0)))</f>
        <v/>
      </c>
      <c r="C2357" s="297" t="str">
        <f>IF(LEN(A2357)=0,"",INDEX('Smelter Reference List'!$C:$C,MATCH($A2357,'Smelter Reference List'!$E:$E,0)))</f>
        <v/>
      </c>
      <c r="D2357" s="161" t="str">
        <f ca="1">IF(ISERROR($S2357),"",OFFSET('Smelter Reference List'!$C$4,$S2357-4,0)&amp;"")</f>
        <v/>
      </c>
      <c r="E2357" s="161" t="str">
        <f ca="1">IF(ISERROR($S2357),"",OFFSET('Smelter Reference List'!$D$4,$S2357-4,0)&amp;"")</f>
        <v/>
      </c>
      <c r="F2357" s="161" t="str">
        <f ca="1">IF(ISERROR($S2357),"",OFFSET('Smelter Reference List'!$E$4,$S2357-4,0))</f>
        <v/>
      </c>
      <c r="G2357" s="161" t="str">
        <f ca="1">IF(C2357=$U$4,"Enter smelter details", IF(ISERROR($S2357),"",OFFSET('Smelter Reference List'!$F$4,$S2357-4,0)))</f>
        <v/>
      </c>
      <c r="H2357" s="247" t="str">
        <f ca="1">IF(ISERROR($S2357),"",OFFSET('Smelter Reference List'!$G$4,$S2357-4,0))</f>
        <v/>
      </c>
      <c r="I2357" s="248" t="str">
        <f ca="1">IF(ISERROR($S2357),"",OFFSET('Smelter Reference List'!$H$4,$S2357-4,0))</f>
        <v/>
      </c>
      <c r="J2357" s="248" t="str">
        <f ca="1">IF(ISERROR($S2357),"",OFFSET('Smelter Reference List'!$I$4,$S2357-4,0))</f>
        <v/>
      </c>
      <c r="K2357" s="245"/>
      <c r="L2357" s="245"/>
      <c r="M2357" s="245"/>
      <c r="N2357" s="245"/>
      <c r="O2357" s="245"/>
      <c r="P2357" s="245"/>
      <c r="Q2357" s="246"/>
      <c r="R2357" s="233"/>
      <c r="S2357" s="234" t="e">
        <f>IF(C2357="",NA(),MATCH($B2357&amp;$C2357,'Smelter Reference List'!$J:$J,0))</f>
        <v>#N/A</v>
      </c>
      <c r="T2357" s="235"/>
      <c r="U2357" s="235">
        <f t="shared" ca="1" si="74"/>
        <v>0</v>
      </c>
      <c r="V2357" s="235"/>
      <c r="W2357" s="235"/>
      <c r="Y2357" s="228" t="str">
        <f t="shared" si="75"/>
        <v/>
      </c>
    </row>
    <row r="2358" spans="1:25" s="228" customFormat="1" ht="20.25">
      <c r="A2358" s="257"/>
      <c r="B2358" s="232" t="str">
        <f>IF(LEN(A2358)=0,"",INDEX('Smelter Reference List'!$A:$A,MATCH($A2358,'Smelter Reference List'!$E:$E,0)))</f>
        <v/>
      </c>
      <c r="C2358" s="297" t="str">
        <f>IF(LEN(A2358)=0,"",INDEX('Smelter Reference List'!$C:$C,MATCH($A2358,'Smelter Reference List'!$E:$E,0)))</f>
        <v/>
      </c>
      <c r="D2358" s="161" t="str">
        <f ca="1">IF(ISERROR($S2358),"",OFFSET('Smelter Reference List'!$C$4,$S2358-4,0)&amp;"")</f>
        <v/>
      </c>
      <c r="E2358" s="161" t="str">
        <f ca="1">IF(ISERROR($S2358),"",OFFSET('Smelter Reference List'!$D$4,$S2358-4,0)&amp;"")</f>
        <v/>
      </c>
      <c r="F2358" s="161" t="str">
        <f ca="1">IF(ISERROR($S2358),"",OFFSET('Smelter Reference List'!$E$4,$S2358-4,0))</f>
        <v/>
      </c>
      <c r="G2358" s="161" t="str">
        <f ca="1">IF(C2358=$U$4,"Enter smelter details", IF(ISERROR($S2358),"",OFFSET('Smelter Reference List'!$F$4,$S2358-4,0)))</f>
        <v/>
      </c>
      <c r="H2358" s="247" t="str">
        <f ca="1">IF(ISERROR($S2358),"",OFFSET('Smelter Reference List'!$G$4,$S2358-4,0))</f>
        <v/>
      </c>
      <c r="I2358" s="248" t="str">
        <f ca="1">IF(ISERROR($S2358),"",OFFSET('Smelter Reference List'!$H$4,$S2358-4,0))</f>
        <v/>
      </c>
      <c r="J2358" s="248" t="str">
        <f ca="1">IF(ISERROR($S2358),"",OFFSET('Smelter Reference List'!$I$4,$S2358-4,0))</f>
        <v/>
      </c>
      <c r="K2358" s="245"/>
      <c r="L2358" s="245"/>
      <c r="M2358" s="245"/>
      <c r="N2358" s="245"/>
      <c r="O2358" s="245"/>
      <c r="P2358" s="245"/>
      <c r="Q2358" s="246"/>
      <c r="R2358" s="233"/>
      <c r="S2358" s="234" t="e">
        <f>IF(C2358="",NA(),MATCH($B2358&amp;$C2358,'Smelter Reference List'!$J:$J,0))</f>
        <v>#N/A</v>
      </c>
      <c r="T2358" s="235"/>
      <c r="U2358" s="235">
        <f t="shared" ca="1" si="74"/>
        <v>0</v>
      </c>
      <c r="V2358" s="235"/>
      <c r="W2358" s="235"/>
      <c r="Y2358" s="228" t="str">
        <f t="shared" si="75"/>
        <v/>
      </c>
    </row>
    <row r="2359" spans="1:25" s="228" customFormat="1" ht="20.25">
      <c r="A2359" s="257"/>
      <c r="B2359" s="232" t="str">
        <f>IF(LEN(A2359)=0,"",INDEX('Smelter Reference List'!$A:$A,MATCH($A2359,'Smelter Reference List'!$E:$E,0)))</f>
        <v/>
      </c>
      <c r="C2359" s="297" t="str">
        <f>IF(LEN(A2359)=0,"",INDEX('Smelter Reference List'!$C:$C,MATCH($A2359,'Smelter Reference List'!$E:$E,0)))</f>
        <v/>
      </c>
      <c r="D2359" s="161" t="str">
        <f ca="1">IF(ISERROR($S2359),"",OFFSET('Smelter Reference List'!$C$4,$S2359-4,0)&amp;"")</f>
        <v/>
      </c>
      <c r="E2359" s="161" t="str">
        <f ca="1">IF(ISERROR($S2359),"",OFFSET('Smelter Reference List'!$D$4,$S2359-4,0)&amp;"")</f>
        <v/>
      </c>
      <c r="F2359" s="161" t="str">
        <f ca="1">IF(ISERROR($S2359),"",OFFSET('Smelter Reference List'!$E$4,$S2359-4,0))</f>
        <v/>
      </c>
      <c r="G2359" s="161" t="str">
        <f ca="1">IF(C2359=$U$4,"Enter smelter details", IF(ISERROR($S2359),"",OFFSET('Smelter Reference List'!$F$4,$S2359-4,0)))</f>
        <v/>
      </c>
      <c r="H2359" s="247" t="str">
        <f ca="1">IF(ISERROR($S2359),"",OFFSET('Smelter Reference List'!$G$4,$S2359-4,0))</f>
        <v/>
      </c>
      <c r="I2359" s="248" t="str">
        <f ca="1">IF(ISERROR($S2359),"",OFFSET('Smelter Reference List'!$H$4,$S2359-4,0))</f>
        <v/>
      </c>
      <c r="J2359" s="248" t="str">
        <f ca="1">IF(ISERROR($S2359),"",OFFSET('Smelter Reference List'!$I$4,$S2359-4,0))</f>
        <v/>
      </c>
      <c r="K2359" s="245"/>
      <c r="L2359" s="245"/>
      <c r="M2359" s="245"/>
      <c r="N2359" s="245"/>
      <c r="O2359" s="245"/>
      <c r="P2359" s="245"/>
      <c r="Q2359" s="246"/>
      <c r="R2359" s="233"/>
      <c r="S2359" s="234" t="e">
        <f>IF(C2359="",NA(),MATCH($B2359&amp;$C2359,'Smelter Reference List'!$J:$J,0))</f>
        <v>#N/A</v>
      </c>
      <c r="T2359" s="235"/>
      <c r="U2359" s="235">
        <f t="shared" ca="1" si="74"/>
        <v>0</v>
      </c>
      <c r="V2359" s="235"/>
      <c r="W2359" s="235"/>
      <c r="Y2359" s="228" t="str">
        <f t="shared" si="75"/>
        <v/>
      </c>
    </row>
    <row r="2360" spans="1:25" s="228" customFormat="1" ht="20.25">
      <c r="A2360" s="257"/>
      <c r="B2360" s="232" t="str">
        <f>IF(LEN(A2360)=0,"",INDEX('Smelter Reference List'!$A:$A,MATCH($A2360,'Smelter Reference List'!$E:$E,0)))</f>
        <v/>
      </c>
      <c r="C2360" s="297" t="str">
        <f>IF(LEN(A2360)=0,"",INDEX('Smelter Reference List'!$C:$C,MATCH($A2360,'Smelter Reference List'!$E:$E,0)))</f>
        <v/>
      </c>
      <c r="D2360" s="161" t="str">
        <f ca="1">IF(ISERROR($S2360),"",OFFSET('Smelter Reference List'!$C$4,$S2360-4,0)&amp;"")</f>
        <v/>
      </c>
      <c r="E2360" s="161" t="str">
        <f ca="1">IF(ISERROR($S2360),"",OFFSET('Smelter Reference List'!$D$4,$S2360-4,0)&amp;"")</f>
        <v/>
      </c>
      <c r="F2360" s="161" t="str">
        <f ca="1">IF(ISERROR($S2360),"",OFFSET('Smelter Reference List'!$E$4,$S2360-4,0))</f>
        <v/>
      </c>
      <c r="G2360" s="161" t="str">
        <f ca="1">IF(C2360=$U$4,"Enter smelter details", IF(ISERROR($S2360),"",OFFSET('Smelter Reference List'!$F$4,$S2360-4,0)))</f>
        <v/>
      </c>
      <c r="H2360" s="247" t="str">
        <f ca="1">IF(ISERROR($S2360),"",OFFSET('Smelter Reference List'!$G$4,$S2360-4,0))</f>
        <v/>
      </c>
      <c r="I2360" s="248" t="str">
        <f ca="1">IF(ISERROR($S2360),"",OFFSET('Smelter Reference List'!$H$4,$S2360-4,0))</f>
        <v/>
      </c>
      <c r="J2360" s="248" t="str">
        <f ca="1">IF(ISERROR($S2360),"",OFFSET('Smelter Reference List'!$I$4,$S2360-4,0))</f>
        <v/>
      </c>
      <c r="K2360" s="245"/>
      <c r="L2360" s="245"/>
      <c r="M2360" s="245"/>
      <c r="N2360" s="245"/>
      <c r="O2360" s="245"/>
      <c r="P2360" s="245"/>
      <c r="Q2360" s="246"/>
      <c r="R2360" s="233"/>
      <c r="S2360" s="234" t="e">
        <f>IF(C2360="",NA(),MATCH($B2360&amp;$C2360,'Smelter Reference List'!$J:$J,0))</f>
        <v>#N/A</v>
      </c>
      <c r="T2360" s="235"/>
      <c r="U2360" s="235">
        <f t="shared" ca="1" si="74"/>
        <v>0</v>
      </c>
      <c r="V2360" s="235"/>
      <c r="W2360" s="235"/>
      <c r="Y2360" s="228" t="str">
        <f t="shared" si="75"/>
        <v/>
      </c>
    </row>
    <row r="2361" spans="1:25" s="228" customFormat="1" ht="20.25">
      <c r="A2361" s="257"/>
      <c r="B2361" s="232" t="str">
        <f>IF(LEN(A2361)=0,"",INDEX('Smelter Reference List'!$A:$A,MATCH($A2361,'Smelter Reference List'!$E:$E,0)))</f>
        <v/>
      </c>
      <c r="C2361" s="297" t="str">
        <f>IF(LEN(A2361)=0,"",INDEX('Smelter Reference List'!$C:$C,MATCH($A2361,'Smelter Reference List'!$E:$E,0)))</f>
        <v/>
      </c>
      <c r="D2361" s="161" t="str">
        <f ca="1">IF(ISERROR($S2361),"",OFFSET('Smelter Reference List'!$C$4,$S2361-4,0)&amp;"")</f>
        <v/>
      </c>
      <c r="E2361" s="161" t="str">
        <f ca="1">IF(ISERROR($S2361),"",OFFSET('Smelter Reference List'!$D$4,$S2361-4,0)&amp;"")</f>
        <v/>
      </c>
      <c r="F2361" s="161" t="str">
        <f ca="1">IF(ISERROR($S2361),"",OFFSET('Smelter Reference List'!$E$4,$S2361-4,0))</f>
        <v/>
      </c>
      <c r="G2361" s="161" t="str">
        <f ca="1">IF(C2361=$U$4,"Enter smelter details", IF(ISERROR($S2361),"",OFFSET('Smelter Reference List'!$F$4,$S2361-4,0)))</f>
        <v/>
      </c>
      <c r="H2361" s="247" t="str">
        <f ca="1">IF(ISERROR($S2361),"",OFFSET('Smelter Reference List'!$G$4,$S2361-4,0))</f>
        <v/>
      </c>
      <c r="I2361" s="248" t="str">
        <f ca="1">IF(ISERROR($S2361),"",OFFSET('Smelter Reference List'!$H$4,$S2361-4,0))</f>
        <v/>
      </c>
      <c r="J2361" s="248" t="str">
        <f ca="1">IF(ISERROR($S2361),"",OFFSET('Smelter Reference List'!$I$4,$S2361-4,0))</f>
        <v/>
      </c>
      <c r="K2361" s="245"/>
      <c r="L2361" s="245"/>
      <c r="M2361" s="245"/>
      <c r="N2361" s="245"/>
      <c r="O2361" s="245"/>
      <c r="P2361" s="245"/>
      <c r="Q2361" s="246"/>
      <c r="R2361" s="233"/>
      <c r="S2361" s="234" t="e">
        <f>IF(C2361="",NA(),MATCH($B2361&amp;$C2361,'Smelter Reference List'!$J:$J,0))</f>
        <v>#N/A</v>
      </c>
      <c r="T2361" s="235"/>
      <c r="U2361" s="235">
        <f t="shared" ca="1" si="74"/>
        <v>0</v>
      </c>
      <c r="V2361" s="235"/>
      <c r="W2361" s="235"/>
      <c r="Y2361" s="228" t="str">
        <f t="shared" si="75"/>
        <v/>
      </c>
    </row>
    <row r="2362" spans="1:25" s="228" customFormat="1" ht="20.25">
      <c r="A2362" s="257"/>
      <c r="B2362" s="232" t="str">
        <f>IF(LEN(A2362)=0,"",INDEX('Smelter Reference List'!$A:$A,MATCH($A2362,'Smelter Reference List'!$E:$E,0)))</f>
        <v/>
      </c>
      <c r="C2362" s="297" t="str">
        <f>IF(LEN(A2362)=0,"",INDEX('Smelter Reference List'!$C:$C,MATCH($A2362,'Smelter Reference List'!$E:$E,0)))</f>
        <v/>
      </c>
      <c r="D2362" s="161" t="str">
        <f ca="1">IF(ISERROR($S2362),"",OFFSET('Smelter Reference List'!$C$4,$S2362-4,0)&amp;"")</f>
        <v/>
      </c>
      <c r="E2362" s="161" t="str">
        <f ca="1">IF(ISERROR($S2362),"",OFFSET('Smelter Reference List'!$D$4,$S2362-4,0)&amp;"")</f>
        <v/>
      </c>
      <c r="F2362" s="161" t="str">
        <f ca="1">IF(ISERROR($S2362),"",OFFSET('Smelter Reference List'!$E$4,$S2362-4,0))</f>
        <v/>
      </c>
      <c r="G2362" s="161" t="str">
        <f ca="1">IF(C2362=$U$4,"Enter smelter details", IF(ISERROR($S2362),"",OFFSET('Smelter Reference List'!$F$4,$S2362-4,0)))</f>
        <v/>
      </c>
      <c r="H2362" s="247" t="str">
        <f ca="1">IF(ISERROR($S2362),"",OFFSET('Smelter Reference List'!$G$4,$S2362-4,0))</f>
        <v/>
      </c>
      <c r="I2362" s="248" t="str">
        <f ca="1">IF(ISERROR($S2362),"",OFFSET('Smelter Reference List'!$H$4,$S2362-4,0))</f>
        <v/>
      </c>
      <c r="J2362" s="248" t="str">
        <f ca="1">IF(ISERROR($S2362),"",OFFSET('Smelter Reference List'!$I$4,$S2362-4,0))</f>
        <v/>
      </c>
      <c r="K2362" s="245"/>
      <c r="L2362" s="245"/>
      <c r="M2362" s="245"/>
      <c r="N2362" s="245"/>
      <c r="O2362" s="245"/>
      <c r="P2362" s="245"/>
      <c r="Q2362" s="246"/>
      <c r="R2362" s="233"/>
      <c r="S2362" s="234" t="e">
        <f>IF(C2362="",NA(),MATCH($B2362&amp;$C2362,'Smelter Reference List'!$J:$J,0))</f>
        <v>#N/A</v>
      </c>
      <c r="T2362" s="235"/>
      <c r="U2362" s="235">
        <f t="shared" ca="1" si="74"/>
        <v>0</v>
      </c>
      <c r="V2362" s="235"/>
      <c r="W2362" s="235"/>
      <c r="Y2362" s="228" t="str">
        <f t="shared" si="75"/>
        <v/>
      </c>
    </row>
    <row r="2363" spans="1:25" s="228" customFormat="1" ht="20.25">
      <c r="A2363" s="257"/>
      <c r="B2363" s="232" t="str">
        <f>IF(LEN(A2363)=0,"",INDEX('Smelter Reference List'!$A:$A,MATCH($A2363,'Smelter Reference List'!$E:$E,0)))</f>
        <v/>
      </c>
      <c r="C2363" s="297" t="str">
        <f>IF(LEN(A2363)=0,"",INDEX('Smelter Reference List'!$C:$C,MATCH($A2363,'Smelter Reference List'!$E:$E,0)))</f>
        <v/>
      </c>
      <c r="D2363" s="161" t="str">
        <f ca="1">IF(ISERROR($S2363),"",OFFSET('Smelter Reference List'!$C$4,$S2363-4,0)&amp;"")</f>
        <v/>
      </c>
      <c r="E2363" s="161" t="str">
        <f ca="1">IF(ISERROR($S2363),"",OFFSET('Smelter Reference List'!$D$4,$S2363-4,0)&amp;"")</f>
        <v/>
      </c>
      <c r="F2363" s="161" t="str">
        <f ca="1">IF(ISERROR($S2363),"",OFFSET('Smelter Reference List'!$E$4,$S2363-4,0))</f>
        <v/>
      </c>
      <c r="G2363" s="161" t="str">
        <f ca="1">IF(C2363=$U$4,"Enter smelter details", IF(ISERROR($S2363),"",OFFSET('Smelter Reference List'!$F$4,$S2363-4,0)))</f>
        <v/>
      </c>
      <c r="H2363" s="247" t="str">
        <f ca="1">IF(ISERROR($S2363),"",OFFSET('Smelter Reference List'!$G$4,$S2363-4,0))</f>
        <v/>
      </c>
      <c r="I2363" s="248" t="str">
        <f ca="1">IF(ISERROR($S2363),"",OFFSET('Smelter Reference List'!$H$4,$S2363-4,0))</f>
        <v/>
      </c>
      <c r="J2363" s="248" t="str">
        <f ca="1">IF(ISERROR($S2363),"",OFFSET('Smelter Reference List'!$I$4,$S2363-4,0))</f>
        <v/>
      </c>
      <c r="K2363" s="245"/>
      <c r="L2363" s="245"/>
      <c r="M2363" s="245"/>
      <c r="N2363" s="245"/>
      <c r="O2363" s="245"/>
      <c r="P2363" s="245"/>
      <c r="Q2363" s="246"/>
      <c r="R2363" s="233"/>
      <c r="S2363" s="234" t="e">
        <f>IF(C2363="",NA(),MATCH($B2363&amp;$C2363,'Smelter Reference List'!$J:$J,0))</f>
        <v>#N/A</v>
      </c>
      <c r="T2363" s="235"/>
      <c r="U2363" s="235">
        <f t="shared" ca="1" si="74"/>
        <v>0</v>
      </c>
      <c r="V2363" s="235"/>
      <c r="W2363" s="235"/>
      <c r="Y2363" s="228" t="str">
        <f t="shared" si="75"/>
        <v/>
      </c>
    </row>
    <row r="2364" spans="1:25" s="228" customFormat="1" ht="20.25">
      <c r="A2364" s="257"/>
      <c r="B2364" s="232" t="str">
        <f>IF(LEN(A2364)=0,"",INDEX('Smelter Reference List'!$A:$A,MATCH($A2364,'Smelter Reference List'!$E:$E,0)))</f>
        <v/>
      </c>
      <c r="C2364" s="297" t="str">
        <f>IF(LEN(A2364)=0,"",INDEX('Smelter Reference List'!$C:$C,MATCH($A2364,'Smelter Reference List'!$E:$E,0)))</f>
        <v/>
      </c>
      <c r="D2364" s="161" t="str">
        <f ca="1">IF(ISERROR($S2364),"",OFFSET('Smelter Reference List'!$C$4,$S2364-4,0)&amp;"")</f>
        <v/>
      </c>
      <c r="E2364" s="161" t="str">
        <f ca="1">IF(ISERROR($S2364),"",OFFSET('Smelter Reference List'!$D$4,$S2364-4,0)&amp;"")</f>
        <v/>
      </c>
      <c r="F2364" s="161" t="str">
        <f ca="1">IF(ISERROR($S2364),"",OFFSET('Smelter Reference List'!$E$4,$S2364-4,0))</f>
        <v/>
      </c>
      <c r="G2364" s="161" t="str">
        <f ca="1">IF(C2364=$U$4,"Enter smelter details", IF(ISERROR($S2364),"",OFFSET('Smelter Reference List'!$F$4,$S2364-4,0)))</f>
        <v/>
      </c>
      <c r="H2364" s="247" t="str">
        <f ca="1">IF(ISERROR($S2364),"",OFFSET('Smelter Reference List'!$G$4,$S2364-4,0))</f>
        <v/>
      </c>
      <c r="I2364" s="248" t="str">
        <f ca="1">IF(ISERROR($S2364),"",OFFSET('Smelter Reference List'!$H$4,$S2364-4,0))</f>
        <v/>
      </c>
      <c r="J2364" s="248" t="str">
        <f ca="1">IF(ISERROR($S2364),"",OFFSET('Smelter Reference List'!$I$4,$S2364-4,0))</f>
        <v/>
      </c>
      <c r="K2364" s="245"/>
      <c r="L2364" s="245"/>
      <c r="M2364" s="245"/>
      <c r="N2364" s="245"/>
      <c r="O2364" s="245"/>
      <c r="P2364" s="245"/>
      <c r="Q2364" s="246"/>
      <c r="R2364" s="233"/>
      <c r="S2364" s="234" t="e">
        <f>IF(C2364="",NA(),MATCH($B2364&amp;$C2364,'Smelter Reference List'!$J:$J,0))</f>
        <v>#N/A</v>
      </c>
      <c r="T2364" s="235"/>
      <c r="U2364" s="235">
        <f t="shared" ca="1" si="74"/>
        <v>0</v>
      </c>
      <c r="V2364" s="235"/>
      <c r="W2364" s="235"/>
      <c r="Y2364" s="228" t="str">
        <f t="shared" si="75"/>
        <v/>
      </c>
    </row>
    <row r="2365" spans="1:25" s="228" customFormat="1" ht="20.25">
      <c r="A2365" s="257"/>
      <c r="B2365" s="232" t="str">
        <f>IF(LEN(A2365)=0,"",INDEX('Smelter Reference List'!$A:$A,MATCH($A2365,'Smelter Reference List'!$E:$E,0)))</f>
        <v/>
      </c>
      <c r="C2365" s="297" t="str">
        <f>IF(LEN(A2365)=0,"",INDEX('Smelter Reference List'!$C:$C,MATCH($A2365,'Smelter Reference List'!$E:$E,0)))</f>
        <v/>
      </c>
      <c r="D2365" s="161" t="str">
        <f ca="1">IF(ISERROR($S2365),"",OFFSET('Smelter Reference List'!$C$4,$S2365-4,0)&amp;"")</f>
        <v/>
      </c>
      <c r="E2365" s="161" t="str">
        <f ca="1">IF(ISERROR($S2365),"",OFFSET('Smelter Reference List'!$D$4,$S2365-4,0)&amp;"")</f>
        <v/>
      </c>
      <c r="F2365" s="161" t="str">
        <f ca="1">IF(ISERROR($S2365),"",OFFSET('Smelter Reference List'!$E$4,$S2365-4,0))</f>
        <v/>
      </c>
      <c r="G2365" s="161" t="str">
        <f ca="1">IF(C2365=$U$4,"Enter smelter details", IF(ISERROR($S2365),"",OFFSET('Smelter Reference List'!$F$4,$S2365-4,0)))</f>
        <v/>
      </c>
      <c r="H2365" s="247" t="str">
        <f ca="1">IF(ISERROR($S2365),"",OFFSET('Smelter Reference List'!$G$4,$S2365-4,0))</f>
        <v/>
      </c>
      <c r="I2365" s="248" t="str">
        <f ca="1">IF(ISERROR($S2365),"",OFFSET('Smelter Reference List'!$H$4,$S2365-4,0))</f>
        <v/>
      </c>
      <c r="J2365" s="248" t="str">
        <f ca="1">IF(ISERROR($S2365),"",OFFSET('Smelter Reference List'!$I$4,$S2365-4,0))</f>
        <v/>
      </c>
      <c r="K2365" s="245"/>
      <c r="L2365" s="245"/>
      <c r="M2365" s="245"/>
      <c r="N2365" s="245"/>
      <c r="O2365" s="245"/>
      <c r="P2365" s="245"/>
      <c r="Q2365" s="246"/>
      <c r="R2365" s="233"/>
      <c r="S2365" s="234" t="e">
        <f>IF(C2365="",NA(),MATCH($B2365&amp;$C2365,'Smelter Reference List'!$J:$J,0))</f>
        <v>#N/A</v>
      </c>
      <c r="T2365" s="235"/>
      <c r="U2365" s="235">
        <f t="shared" ca="1" si="74"/>
        <v>0</v>
      </c>
      <c r="V2365" s="235"/>
      <c r="W2365" s="235"/>
      <c r="Y2365" s="228" t="str">
        <f t="shared" si="75"/>
        <v/>
      </c>
    </row>
    <row r="2366" spans="1:25" s="228" customFormat="1" ht="20.25">
      <c r="A2366" s="257"/>
      <c r="B2366" s="232" t="str">
        <f>IF(LEN(A2366)=0,"",INDEX('Smelter Reference List'!$A:$A,MATCH($A2366,'Smelter Reference List'!$E:$E,0)))</f>
        <v/>
      </c>
      <c r="C2366" s="297" t="str">
        <f>IF(LEN(A2366)=0,"",INDEX('Smelter Reference List'!$C:$C,MATCH($A2366,'Smelter Reference List'!$E:$E,0)))</f>
        <v/>
      </c>
      <c r="D2366" s="161" t="str">
        <f ca="1">IF(ISERROR($S2366),"",OFFSET('Smelter Reference List'!$C$4,$S2366-4,0)&amp;"")</f>
        <v/>
      </c>
      <c r="E2366" s="161" t="str">
        <f ca="1">IF(ISERROR($S2366),"",OFFSET('Smelter Reference List'!$D$4,$S2366-4,0)&amp;"")</f>
        <v/>
      </c>
      <c r="F2366" s="161" t="str">
        <f ca="1">IF(ISERROR($S2366),"",OFFSET('Smelter Reference List'!$E$4,$S2366-4,0))</f>
        <v/>
      </c>
      <c r="G2366" s="161" t="str">
        <f ca="1">IF(C2366=$U$4,"Enter smelter details", IF(ISERROR($S2366),"",OFFSET('Smelter Reference List'!$F$4,$S2366-4,0)))</f>
        <v/>
      </c>
      <c r="H2366" s="247" t="str">
        <f ca="1">IF(ISERROR($S2366),"",OFFSET('Smelter Reference List'!$G$4,$S2366-4,0))</f>
        <v/>
      </c>
      <c r="I2366" s="248" t="str">
        <f ca="1">IF(ISERROR($S2366),"",OFFSET('Smelter Reference List'!$H$4,$S2366-4,0))</f>
        <v/>
      </c>
      <c r="J2366" s="248" t="str">
        <f ca="1">IF(ISERROR($S2366),"",OFFSET('Smelter Reference List'!$I$4,$S2366-4,0))</f>
        <v/>
      </c>
      <c r="K2366" s="245"/>
      <c r="L2366" s="245"/>
      <c r="M2366" s="245"/>
      <c r="N2366" s="245"/>
      <c r="O2366" s="245"/>
      <c r="P2366" s="245"/>
      <c r="Q2366" s="246"/>
      <c r="R2366" s="233"/>
      <c r="S2366" s="234" t="e">
        <f>IF(C2366="",NA(),MATCH($B2366&amp;$C2366,'Smelter Reference List'!$J:$J,0))</f>
        <v>#N/A</v>
      </c>
      <c r="T2366" s="235"/>
      <c r="U2366" s="235">
        <f t="shared" ca="1" si="74"/>
        <v>0</v>
      </c>
      <c r="V2366" s="235"/>
      <c r="W2366" s="235"/>
      <c r="Y2366" s="228" t="str">
        <f t="shared" si="75"/>
        <v/>
      </c>
    </row>
    <row r="2367" spans="1:25" s="228" customFormat="1" ht="20.25">
      <c r="A2367" s="257"/>
      <c r="B2367" s="232" t="str">
        <f>IF(LEN(A2367)=0,"",INDEX('Smelter Reference List'!$A:$A,MATCH($A2367,'Smelter Reference List'!$E:$E,0)))</f>
        <v/>
      </c>
      <c r="C2367" s="297" t="str">
        <f>IF(LEN(A2367)=0,"",INDEX('Smelter Reference List'!$C:$C,MATCH($A2367,'Smelter Reference List'!$E:$E,0)))</f>
        <v/>
      </c>
      <c r="D2367" s="161" t="str">
        <f ca="1">IF(ISERROR($S2367),"",OFFSET('Smelter Reference List'!$C$4,$S2367-4,0)&amp;"")</f>
        <v/>
      </c>
      <c r="E2367" s="161" t="str">
        <f ca="1">IF(ISERROR($S2367),"",OFFSET('Smelter Reference List'!$D$4,$S2367-4,0)&amp;"")</f>
        <v/>
      </c>
      <c r="F2367" s="161" t="str">
        <f ca="1">IF(ISERROR($S2367),"",OFFSET('Smelter Reference List'!$E$4,$S2367-4,0))</f>
        <v/>
      </c>
      <c r="G2367" s="161" t="str">
        <f ca="1">IF(C2367=$U$4,"Enter smelter details", IF(ISERROR($S2367),"",OFFSET('Smelter Reference List'!$F$4,$S2367-4,0)))</f>
        <v/>
      </c>
      <c r="H2367" s="247" t="str">
        <f ca="1">IF(ISERROR($S2367),"",OFFSET('Smelter Reference List'!$G$4,$S2367-4,0))</f>
        <v/>
      </c>
      <c r="I2367" s="248" t="str">
        <f ca="1">IF(ISERROR($S2367),"",OFFSET('Smelter Reference List'!$H$4,$S2367-4,0))</f>
        <v/>
      </c>
      <c r="J2367" s="248" t="str">
        <f ca="1">IF(ISERROR($S2367),"",OFFSET('Smelter Reference List'!$I$4,$S2367-4,0))</f>
        <v/>
      </c>
      <c r="K2367" s="245"/>
      <c r="L2367" s="245"/>
      <c r="M2367" s="245"/>
      <c r="N2367" s="245"/>
      <c r="O2367" s="245"/>
      <c r="P2367" s="245"/>
      <c r="Q2367" s="246"/>
      <c r="R2367" s="233"/>
      <c r="S2367" s="234" t="e">
        <f>IF(C2367="",NA(),MATCH($B2367&amp;$C2367,'Smelter Reference List'!$J:$J,0))</f>
        <v>#N/A</v>
      </c>
      <c r="T2367" s="235"/>
      <c r="U2367" s="235">
        <f t="shared" ca="1" si="74"/>
        <v>0</v>
      </c>
      <c r="V2367" s="235"/>
      <c r="W2367" s="235"/>
      <c r="Y2367" s="228" t="str">
        <f t="shared" si="75"/>
        <v/>
      </c>
    </row>
    <row r="2368" spans="1:25" s="228" customFormat="1" ht="20.25">
      <c r="A2368" s="257"/>
      <c r="B2368" s="232" t="str">
        <f>IF(LEN(A2368)=0,"",INDEX('Smelter Reference List'!$A:$A,MATCH($A2368,'Smelter Reference List'!$E:$E,0)))</f>
        <v/>
      </c>
      <c r="C2368" s="297" t="str">
        <f>IF(LEN(A2368)=0,"",INDEX('Smelter Reference List'!$C:$C,MATCH($A2368,'Smelter Reference List'!$E:$E,0)))</f>
        <v/>
      </c>
      <c r="D2368" s="161" t="str">
        <f ca="1">IF(ISERROR($S2368),"",OFFSET('Smelter Reference List'!$C$4,$S2368-4,0)&amp;"")</f>
        <v/>
      </c>
      <c r="E2368" s="161" t="str">
        <f ca="1">IF(ISERROR($S2368),"",OFFSET('Smelter Reference List'!$D$4,$S2368-4,0)&amp;"")</f>
        <v/>
      </c>
      <c r="F2368" s="161" t="str">
        <f ca="1">IF(ISERROR($S2368),"",OFFSET('Smelter Reference List'!$E$4,$S2368-4,0))</f>
        <v/>
      </c>
      <c r="G2368" s="161" t="str">
        <f ca="1">IF(C2368=$U$4,"Enter smelter details", IF(ISERROR($S2368),"",OFFSET('Smelter Reference List'!$F$4,$S2368-4,0)))</f>
        <v/>
      </c>
      <c r="H2368" s="247" t="str">
        <f ca="1">IF(ISERROR($S2368),"",OFFSET('Smelter Reference List'!$G$4,$S2368-4,0))</f>
        <v/>
      </c>
      <c r="I2368" s="248" t="str">
        <f ca="1">IF(ISERROR($S2368),"",OFFSET('Smelter Reference List'!$H$4,$S2368-4,0))</f>
        <v/>
      </c>
      <c r="J2368" s="248" t="str">
        <f ca="1">IF(ISERROR($S2368),"",OFFSET('Smelter Reference List'!$I$4,$S2368-4,0))</f>
        <v/>
      </c>
      <c r="K2368" s="245"/>
      <c r="L2368" s="245"/>
      <c r="M2368" s="245"/>
      <c r="N2368" s="245"/>
      <c r="O2368" s="245"/>
      <c r="P2368" s="245"/>
      <c r="Q2368" s="246"/>
      <c r="R2368" s="233"/>
      <c r="S2368" s="234" t="e">
        <f>IF(C2368="",NA(),MATCH($B2368&amp;$C2368,'Smelter Reference List'!$J:$J,0))</f>
        <v>#N/A</v>
      </c>
      <c r="T2368" s="235"/>
      <c r="U2368" s="235">
        <f t="shared" ca="1" si="74"/>
        <v>0</v>
      </c>
      <c r="V2368" s="235"/>
      <c r="W2368" s="235"/>
      <c r="Y2368" s="228" t="str">
        <f t="shared" si="75"/>
        <v/>
      </c>
    </row>
    <row r="2369" spans="1:25" s="228" customFormat="1" ht="20.25">
      <c r="A2369" s="257"/>
      <c r="B2369" s="232" t="str">
        <f>IF(LEN(A2369)=0,"",INDEX('Smelter Reference List'!$A:$A,MATCH($A2369,'Smelter Reference List'!$E:$E,0)))</f>
        <v/>
      </c>
      <c r="C2369" s="297" t="str">
        <f>IF(LEN(A2369)=0,"",INDEX('Smelter Reference List'!$C:$C,MATCH($A2369,'Smelter Reference List'!$E:$E,0)))</f>
        <v/>
      </c>
      <c r="D2369" s="161" t="str">
        <f ca="1">IF(ISERROR($S2369),"",OFFSET('Smelter Reference List'!$C$4,$S2369-4,0)&amp;"")</f>
        <v/>
      </c>
      <c r="E2369" s="161" t="str">
        <f ca="1">IF(ISERROR($S2369),"",OFFSET('Smelter Reference List'!$D$4,$S2369-4,0)&amp;"")</f>
        <v/>
      </c>
      <c r="F2369" s="161" t="str">
        <f ca="1">IF(ISERROR($S2369),"",OFFSET('Smelter Reference List'!$E$4,$S2369-4,0))</f>
        <v/>
      </c>
      <c r="G2369" s="161" t="str">
        <f ca="1">IF(C2369=$U$4,"Enter smelter details", IF(ISERROR($S2369),"",OFFSET('Smelter Reference List'!$F$4,$S2369-4,0)))</f>
        <v/>
      </c>
      <c r="H2369" s="247" t="str">
        <f ca="1">IF(ISERROR($S2369),"",OFFSET('Smelter Reference List'!$G$4,$S2369-4,0))</f>
        <v/>
      </c>
      <c r="I2369" s="248" t="str">
        <f ca="1">IF(ISERROR($S2369),"",OFFSET('Smelter Reference List'!$H$4,$S2369-4,0))</f>
        <v/>
      </c>
      <c r="J2369" s="248" t="str">
        <f ca="1">IF(ISERROR($S2369),"",OFFSET('Smelter Reference List'!$I$4,$S2369-4,0))</f>
        <v/>
      </c>
      <c r="K2369" s="245"/>
      <c r="L2369" s="245"/>
      <c r="M2369" s="245"/>
      <c r="N2369" s="245"/>
      <c r="O2369" s="245"/>
      <c r="P2369" s="245"/>
      <c r="Q2369" s="246"/>
      <c r="R2369" s="233"/>
      <c r="S2369" s="234" t="e">
        <f>IF(C2369="",NA(),MATCH($B2369&amp;$C2369,'Smelter Reference List'!$J:$J,0))</f>
        <v>#N/A</v>
      </c>
      <c r="T2369" s="235"/>
      <c r="U2369" s="235">
        <f t="shared" ca="1" si="74"/>
        <v>0</v>
      </c>
      <c r="V2369" s="235"/>
      <c r="W2369" s="235"/>
      <c r="Y2369" s="228" t="str">
        <f t="shared" si="75"/>
        <v/>
      </c>
    </row>
    <row r="2370" spans="1:25" s="228" customFormat="1" ht="20.25">
      <c r="A2370" s="257"/>
      <c r="B2370" s="232" t="str">
        <f>IF(LEN(A2370)=0,"",INDEX('Smelter Reference List'!$A:$A,MATCH($A2370,'Smelter Reference List'!$E:$E,0)))</f>
        <v/>
      </c>
      <c r="C2370" s="297" t="str">
        <f>IF(LEN(A2370)=0,"",INDEX('Smelter Reference List'!$C:$C,MATCH($A2370,'Smelter Reference List'!$E:$E,0)))</f>
        <v/>
      </c>
      <c r="D2370" s="161" t="str">
        <f ca="1">IF(ISERROR($S2370),"",OFFSET('Smelter Reference List'!$C$4,$S2370-4,0)&amp;"")</f>
        <v/>
      </c>
      <c r="E2370" s="161" t="str">
        <f ca="1">IF(ISERROR($S2370),"",OFFSET('Smelter Reference List'!$D$4,$S2370-4,0)&amp;"")</f>
        <v/>
      </c>
      <c r="F2370" s="161" t="str">
        <f ca="1">IF(ISERROR($S2370),"",OFFSET('Smelter Reference List'!$E$4,$S2370-4,0))</f>
        <v/>
      </c>
      <c r="G2370" s="161" t="str">
        <f ca="1">IF(C2370=$U$4,"Enter smelter details", IF(ISERROR($S2370),"",OFFSET('Smelter Reference List'!$F$4,$S2370-4,0)))</f>
        <v/>
      </c>
      <c r="H2370" s="247" t="str">
        <f ca="1">IF(ISERROR($S2370),"",OFFSET('Smelter Reference List'!$G$4,$S2370-4,0))</f>
        <v/>
      </c>
      <c r="I2370" s="248" t="str">
        <f ca="1">IF(ISERROR($S2370),"",OFFSET('Smelter Reference List'!$H$4,$S2370-4,0))</f>
        <v/>
      </c>
      <c r="J2370" s="248" t="str">
        <f ca="1">IF(ISERROR($S2370),"",OFFSET('Smelter Reference List'!$I$4,$S2370-4,0))</f>
        <v/>
      </c>
      <c r="K2370" s="245"/>
      <c r="L2370" s="245"/>
      <c r="M2370" s="245"/>
      <c r="N2370" s="245"/>
      <c r="O2370" s="245"/>
      <c r="P2370" s="245"/>
      <c r="Q2370" s="246"/>
      <c r="R2370" s="233"/>
      <c r="S2370" s="234" t="e">
        <f>IF(C2370="",NA(),MATCH($B2370&amp;$C2370,'Smelter Reference List'!$J:$J,0))</f>
        <v>#N/A</v>
      </c>
      <c r="T2370" s="235"/>
      <c r="U2370" s="235">
        <f t="shared" ca="1" si="74"/>
        <v>0</v>
      </c>
      <c r="V2370" s="235"/>
      <c r="W2370" s="235"/>
      <c r="Y2370" s="228" t="str">
        <f t="shared" si="75"/>
        <v/>
      </c>
    </row>
    <row r="2371" spans="1:25" s="228" customFormat="1" ht="20.25">
      <c r="A2371" s="257"/>
      <c r="B2371" s="232" t="str">
        <f>IF(LEN(A2371)=0,"",INDEX('Smelter Reference List'!$A:$A,MATCH($A2371,'Smelter Reference List'!$E:$E,0)))</f>
        <v/>
      </c>
      <c r="C2371" s="297" t="str">
        <f>IF(LEN(A2371)=0,"",INDEX('Smelter Reference List'!$C:$C,MATCH($A2371,'Smelter Reference List'!$E:$E,0)))</f>
        <v/>
      </c>
      <c r="D2371" s="161" t="str">
        <f ca="1">IF(ISERROR($S2371),"",OFFSET('Smelter Reference List'!$C$4,$S2371-4,0)&amp;"")</f>
        <v/>
      </c>
      <c r="E2371" s="161" t="str">
        <f ca="1">IF(ISERROR($S2371),"",OFFSET('Smelter Reference List'!$D$4,$S2371-4,0)&amp;"")</f>
        <v/>
      </c>
      <c r="F2371" s="161" t="str">
        <f ca="1">IF(ISERROR($S2371),"",OFFSET('Smelter Reference List'!$E$4,$S2371-4,0))</f>
        <v/>
      </c>
      <c r="G2371" s="161" t="str">
        <f ca="1">IF(C2371=$U$4,"Enter smelter details", IF(ISERROR($S2371),"",OFFSET('Smelter Reference List'!$F$4,$S2371-4,0)))</f>
        <v/>
      </c>
      <c r="H2371" s="247" t="str">
        <f ca="1">IF(ISERROR($S2371),"",OFFSET('Smelter Reference List'!$G$4,$S2371-4,0))</f>
        <v/>
      </c>
      <c r="I2371" s="248" t="str">
        <f ca="1">IF(ISERROR($S2371),"",OFFSET('Smelter Reference List'!$H$4,$S2371-4,0))</f>
        <v/>
      </c>
      <c r="J2371" s="248" t="str">
        <f ca="1">IF(ISERROR($S2371),"",OFFSET('Smelter Reference List'!$I$4,$S2371-4,0))</f>
        <v/>
      </c>
      <c r="K2371" s="245"/>
      <c r="L2371" s="245"/>
      <c r="M2371" s="245"/>
      <c r="N2371" s="245"/>
      <c r="O2371" s="245"/>
      <c r="P2371" s="245"/>
      <c r="Q2371" s="246"/>
      <c r="R2371" s="233"/>
      <c r="S2371" s="234" t="e">
        <f>IF(C2371="",NA(),MATCH($B2371&amp;$C2371,'Smelter Reference List'!$J:$J,0))</f>
        <v>#N/A</v>
      </c>
      <c r="T2371" s="235"/>
      <c r="U2371" s="235">
        <f t="shared" ca="1" si="74"/>
        <v>0</v>
      </c>
      <c r="V2371" s="235"/>
      <c r="W2371" s="235"/>
      <c r="Y2371" s="228" t="str">
        <f t="shared" si="75"/>
        <v/>
      </c>
    </row>
    <row r="2372" spans="1:25" s="228" customFormat="1" ht="20.25">
      <c r="A2372" s="257"/>
      <c r="B2372" s="232" t="str">
        <f>IF(LEN(A2372)=0,"",INDEX('Smelter Reference List'!$A:$A,MATCH($A2372,'Smelter Reference List'!$E:$E,0)))</f>
        <v/>
      </c>
      <c r="C2372" s="297" t="str">
        <f>IF(LEN(A2372)=0,"",INDEX('Smelter Reference List'!$C:$C,MATCH($A2372,'Smelter Reference List'!$E:$E,0)))</f>
        <v/>
      </c>
      <c r="D2372" s="161" t="str">
        <f ca="1">IF(ISERROR($S2372),"",OFFSET('Smelter Reference List'!$C$4,$S2372-4,0)&amp;"")</f>
        <v/>
      </c>
      <c r="E2372" s="161" t="str">
        <f ca="1">IF(ISERROR($S2372),"",OFFSET('Smelter Reference List'!$D$4,$S2372-4,0)&amp;"")</f>
        <v/>
      </c>
      <c r="F2372" s="161" t="str">
        <f ca="1">IF(ISERROR($S2372),"",OFFSET('Smelter Reference List'!$E$4,$S2372-4,0))</f>
        <v/>
      </c>
      <c r="G2372" s="161" t="str">
        <f ca="1">IF(C2372=$U$4,"Enter smelter details", IF(ISERROR($S2372),"",OFFSET('Smelter Reference List'!$F$4,$S2372-4,0)))</f>
        <v/>
      </c>
      <c r="H2372" s="247" t="str">
        <f ca="1">IF(ISERROR($S2372),"",OFFSET('Smelter Reference List'!$G$4,$S2372-4,0))</f>
        <v/>
      </c>
      <c r="I2372" s="248" t="str">
        <f ca="1">IF(ISERROR($S2372),"",OFFSET('Smelter Reference List'!$H$4,$S2372-4,0))</f>
        <v/>
      </c>
      <c r="J2372" s="248" t="str">
        <f ca="1">IF(ISERROR($S2372),"",OFFSET('Smelter Reference List'!$I$4,$S2372-4,0))</f>
        <v/>
      </c>
      <c r="K2372" s="245"/>
      <c r="L2372" s="245"/>
      <c r="M2372" s="245"/>
      <c r="N2372" s="245"/>
      <c r="O2372" s="245"/>
      <c r="P2372" s="245"/>
      <c r="Q2372" s="246"/>
      <c r="R2372" s="233"/>
      <c r="S2372" s="234" t="e">
        <f>IF(C2372="",NA(),MATCH($B2372&amp;$C2372,'Smelter Reference List'!$J:$J,0))</f>
        <v>#N/A</v>
      </c>
      <c r="T2372" s="235"/>
      <c r="U2372" s="235">
        <f t="shared" ca="1" si="74"/>
        <v>0</v>
      </c>
      <c r="V2372" s="235"/>
      <c r="W2372" s="235"/>
      <c r="Y2372" s="228" t="str">
        <f t="shared" si="75"/>
        <v/>
      </c>
    </row>
    <row r="2373" spans="1:25" s="228" customFormat="1" ht="20.25">
      <c r="A2373" s="257"/>
      <c r="B2373" s="232" t="str">
        <f>IF(LEN(A2373)=0,"",INDEX('Smelter Reference List'!$A:$A,MATCH($A2373,'Smelter Reference List'!$E:$E,0)))</f>
        <v/>
      </c>
      <c r="C2373" s="297" t="str">
        <f>IF(LEN(A2373)=0,"",INDEX('Smelter Reference List'!$C:$C,MATCH($A2373,'Smelter Reference List'!$E:$E,0)))</f>
        <v/>
      </c>
      <c r="D2373" s="161" t="str">
        <f ca="1">IF(ISERROR($S2373),"",OFFSET('Smelter Reference List'!$C$4,$S2373-4,0)&amp;"")</f>
        <v/>
      </c>
      <c r="E2373" s="161" t="str">
        <f ca="1">IF(ISERROR($S2373),"",OFFSET('Smelter Reference List'!$D$4,$S2373-4,0)&amp;"")</f>
        <v/>
      </c>
      <c r="F2373" s="161" t="str">
        <f ca="1">IF(ISERROR($S2373),"",OFFSET('Smelter Reference List'!$E$4,$S2373-4,0))</f>
        <v/>
      </c>
      <c r="G2373" s="161" t="str">
        <f ca="1">IF(C2373=$U$4,"Enter smelter details", IF(ISERROR($S2373),"",OFFSET('Smelter Reference List'!$F$4,$S2373-4,0)))</f>
        <v/>
      </c>
      <c r="H2373" s="247" t="str">
        <f ca="1">IF(ISERROR($S2373),"",OFFSET('Smelter Reference List'!$G$4,$S2373-4,0))</f>
        <v/>
      </c>
      <c r="I2373" s="248" t="str">
        <f ca="1">IF(ISERROR($S2373),"",OFFSET('Smelter Reference List'!$H$4,$S2373-4,0))</f>
        <v/>
      </c>
      <c r="J2373" s="248" t="str">
        <f ca="1">IF(ISERROR($S2373),"",OFFSET('Smelter Reference List'!$I$4,$S2373-4,0))</f>
        <v/>
      </c>
      <c r="K2373" s="245"/>
      <c r="L2373" s="245"/>
      <c r="M2373" s="245"/>
      <c r="N2373" s="245"/>
      <c r="O2373" s="245"/>
      <c r="P2373" s="245"/>
      <c r="Q2373" s="246"/>
      <c r="R2373" s="233"/>
      <c r="S2373" s="234" t="e">
        <f>IF(C2373="",NA(),MATCH($B2373&amp;$C2373,'Smelter Reference List'!$J:$J,0))</f>
        <v>#N/A</v>
      </c>
      <c r="T2373" s="235"/>
      <c r="U2373" s="235">
        <f t="shared" ca="1" si="74"/>
        <v>0</v>
      </c>
      <c r="V2373" s="235"/>
      <c r="W2373" s="235"/>
      <c r="Y2373" s="228" t="str">
        <f t="shared" si="75"/>
        <v/>
      </c>
    </row>
    <row r="2374" spans="1:25" s="228" customFormat="1" ht="20.25">
      <c r="A2374" s="257"/>
      <c r="B2374" s="232" t="str">
        <f>IF(LEN(A2374)=0,"",INDEX('Smelter Reference List'!$A:$A,MATCH($A2374,'Smelter Reference List'!$E:$E,0)))</f>
        <v/>
      </c>
      <c r="C2374" s="297" t="str">
        <f>IF(LEN(A2374)=0,"",INDEX('Smelter Reference List'!$C:$C,MATCH($A2374,'Smelter Reference List'!$E:$E,0)))</f>
        <v/>
      </c>
      <c r="D2374" s="161" t="str">
        <f ca="1">IF(ISERROR($S2374),"",OFFSET('Smelter Reference List'!$C$4,$S2374-4,0)&amp;"")</f>
        <v/>
      </c>
      <c r="E2374" s="161" t="str">
        <f ca="1">IF(ISERROR($S2374),"",OFFSET('Smelter Reference List'!$D$4,$S2374-4,0)&amp;"")</f>
        <v/>
      </c>
      <c r="F2374" s="161" t="str">
        <f ca="1">IF(ISERROR($S2374),"",OFFSET('Smelter Reference List'!$E$4,$S2374-4,0))</f>
        <v/>
      </c>
      <c r="G2374" s="161" t="str">
        <f ca="1">IF(C2374=$U$4,"Enter smelter details", IF(ISERROR($S2374),"",OFFSET('Smelter Reference List'!$F$4,$S2374-4,0)))</f>
        <v/>
      </c>
      <c r="H2374" s="247" t="str">
        <f ca="1">IF(ISERROR($S2374),"",OFFSET('Smelter Reference List'!$G$4,$S2374-4,0))</f>
        <v/>
      </c>
      <c r="I2374" s="248" t="str">
        <f ca="1">IF(ISERROR($S2374),"",OFFSET('Smelter Reference List'!$H$4,$S2374-4,0))</f>
        <v/>
      </c>
      <c r="J2374" s="248" t="str">
        <f ca="1">IF(ISERROR($S2374),"",OFFSET('Smelter Reference List'!$I$4,$S2374-4,0))</f>
        <v/>
      </c>
      <c r="K2374" s="245"/>
      <c r="L2374" s="245"/>
      <c r="M2374" s="245"/>
      <c r="N2374" s="245"/>
      <c r="O2374" s="245"/>
      <c r="P2374" s="245"/>
      <c r="Q2374" s="246"/>
      <c r="R2374" s="233"/>
      <c r="S2374" s="234" t="e">
        <f>IF(C2374="",NA(),MATCH($B2374&amp;$C2374,'Smelter Reference List'!$J:$J,0))</f>
        <v>#N/A</v>
      </c>
      <c r="T2374" s="235"/>
      <c r="U2374" s="235">
        <f t="shared" ca="1" si="74"/>
        <v>0</v>
      </c>
      <c r="V2374" s="235"/>
      <c r="W2374" s="235"/>
      <c r="Y2374" s="228" t="str">
        <f t="shared" si="75"/>
        <v/>
      </c>
    </row>
    <row r="2375" spans="1:25" s="228" customFormat="1" ht="20.25">
      <c r="A2375" s="257"/>
      <c r="B2375" s="232" t="str">
        <f>IF(LEN(A2375)=0,"",INDEX('Smelter Reference List'!$A:$A,MATCH($A2375,'Smelter Reference List'!$E:$E,0)))</f>
        <v/>
      </c>
      <c r="C2375" s="297" t="str">
        <f>IF(LEN(A2375)=0,"",INDEX('Smelter Reference List'!$C:$C,MATCH($A2375,'Smelter Reference List'!$E:$E,0)))</f>
        <v/>
      </c>
      <c r="D2375" s="161" t="str">
        <f ca="1">IF(ISERROR($S2375),"",OFFSET('Smelter Reference List'!$C$4,$S2375-4,0)&amp;"")</f>
        <v/>
      </c>
      <c r="E2375" s="161" t="str">
        <f ca="1">IF(ISERROR($S2375),"",OFFSET('Smelter Reference List'!$D$4,$S2375-4,0)&amp;"")</f>
        <v/>
      </c>
      <c r="F2375" s="161" t="str">
        <f ca="1">IF(ISERROR($S2375),"",OFFSET('Smelter Reference List'!$E$4,$S2375-4,0))</f>
        <v/>
      </c>
      <c r="G2375" s="161" t="str">
        <f ca="1">IF(C2375=$U$4,"Enter smelter details", IF(ISERROR($S2375),"",OFFSET('Smelter Reference List'!$F$4,$S2375-4,0)))</f>
        <v/>
      </c>
      <c r="H2375" s="247" t="str">
        <f ca="1">IF(ISERROR($S2375),"",OFFSET('Smelter Reference List'!$G$4,$S2375-4,0))</f>
        <v/>
      </c>
      <c r="I2375" s="248" t="str">
        <f ca="1">IF(ISERROR($S2375),"",OFFSET('Smelter Reference List'!$H$4,$S2375-4,0))</f>
        <v/>
      </c>
      <c r="J2375" s="248" t="str">
        <f ca="1">IF(ISERROR($S2375),"",OFFSET('Smelter Reference List'!$I$4,$S2375-4,0))</f>
        <v/>
      </c>
      <c r="K2375" s="245"/>
      <c r="L2375" s="245"/>
      <c r="M2375" s="245"/>
      <c r="N2375" s="245"/>
      <c r="O2375" s="245"/>
      <c r="P2375" s="245"/>
      <c r="Q2375" s="246"/>
      <c r="R2375" s="233"/>
      <c r="S2375" s="234" t="e">
        <f>IF(C2375="",NA(),MATCH($B2375&amp;$C2375,'Smelter Reference List'!$J:$J,0))</f>
        <v>#N/A</v>
      </c>
      <c r="T2375" s="235"/>
      <c r="U2375" s="235">
        <f t="shared" ca="1" si="74"/>
        <v>0</v>
      </c>
      <c r="V2375" s="235"/>
      <c r="W2375" s="235"/>
      <c r="Y2375" s="228" t="str">
        <f t="shared" si="75"/>
        <v/>
      </c>
    </row>
    <row r="2376" spans="1:25" s="228" customFormat="1" ht="20.25">
      <c r="A2376" s="257"/>
      <c r="B2376" s="232" t="str">
        <f>IF(LEN(A2376)=0,"",INDEX('Smelter Reference List'!$A:$A,MATCH($A2376,'Smelter Reference List'!$E:$E,0)))</f>
        <v/>
      </c>
      <c r="C2376" s="297" t="str">
        <f>IF(LEN(A2376)=0,"",INDEX('Smelter Reference List'!$C:$C,MATCH($A2376,'Smelter Reference List'!$E:$E,0)))</f>
        <v/>
      </c>
      <c r="D2376" s="161" t="str">
        <f ca="1">IF(ISERROR($S2376),"",OFFSET('Smelter Reference List'!$C$4,$S2376-4,0)&amp;"")</f>
        <v/>
      </c>
      <c r="E2376" s="161" t="str">
        <f ca="1">IF(ISERROR($S2376),"",OFFSET('Smelter Reference List'!$D$4,$S2376-4,0)&amp;"")</f>
        <v/>
      </c>
      <c r="F2376" s="161" t="str">
        <f ca="1">IF(ISERROR($S2376),"",OFFSET('Smelter Reference List'!$E$4,$S2376-4,0))</f>
        <v/>
      </c>
      <c r="G2376" s="161" t="str">
        <f ca="1">IF(C2376=$U$4,"Enter smelter details", IF(ISERROR($S2376),"",OFFSET('Smelter Reference List'!$F$4,$S2376-4,0)))</f>
        <v/>
      </c>
      <c r="H2376" s="247" t="str">
        <f ca="1">IF(ISERROR($S2376),"",OFFSET('Smelter Reference List'!$G$4,$S2376-4,0))</f>
        <v/>
      </c>
      <c r="I2376" s="248" t="str">
        <f ca="1">IF(ISERROR($S2376),"",OFFSET('Smelter Reference List'!$H$4,$S2376-4,0))</f>
        <v/>
      </c>
      <c r="J2376" s="248" t="str">
        <f ca="1">IF(ISERROR($S2376),"",OFFSET('Smelter Reference List'!$I$4,$S2376-4,0))</f>
        <v/>
      </c>
      <c r="K2376" s="245"/>
      <c r="L2376" s="245"/>
      <c r="M2376" s="245"/>
      <c r="N2376" s="245"/>
      <c r="O2376" s="245"/>
      <c r="P2376" s="245"/>
      <c r="Q2376" s="246"/>
      <c r="R2376" s="233"/>
      <c r="S2376" s="234" t="e">
        <f>IF(C2376="",NA(),MATCH($B2376&amp;$C2376,'Smelter Reference List'!$J:$J,0))</f>
        <v>#N/A</v>
      </c>
      <c r="T2376" s="235"/>
      <c r="U2376" s="235">
        <f t="shared" ca="1" si="74"/>
        <v>0</v>
      </c>
      <c r="V2376" s="235"/>
      <c r="W2376" s="235"/>
      <c r="Y2376" s="228" t="str">
        <f t="shared" si="75"/>
        <v/>
      </c>
    </row>
    <row r="2377" spans="1:25" s="228" customFormat="1" ht="20.25">
      <c r="A2377" s="257"/>
      <c r="B2377" s="232" t="str">
        <f>IF(LEN(A2377)=0,"",INDEX('Smelter Reference List'!$A:$A,MATCH($A2377,'Smelter Reference List'!$E:$E,0)))</f>
        <v/>
      </c>
      <c r="C2377" s="297" t="str">
        <f>IF(LEN(A2377)=0,"",INDEX('Smelter Reference List'!$C:$C,MATCH($A2377,'Smelter Reference List'!$E:$E,0)))</f>
        <v/>
      </c>
      <c r="D2377" s="161" t="str">
        <f ca="1">IF(ISERROR($S2377),"",OFFSET('Smelter Reference List'!$C$4,$S2377-4,0)&amp;"")</f>
        <v/>
      </c>
      <c r="E2377" s="161" t="str">
        <f ca="1">IF(ISERROR($S2377),"",OFFSET('Smelter Reference List'!$D$4,$S2377-4,0)&amp;"")</f>
        <v/>
      </c>
      <c r="F2377" s="161" t="str">
        <f ca="1">IF(ISERROR($S2377),"",OFFSET('Smelter Reference List'!$E$4,$S2377-4,0))</f>
        <v/>
      </c>
      <c r="G2377" s="161" t="str">
        <f ca="1">IF(C2377=$U$4,"Enter smelter details", IF(ISERROR($S2377),"",OFFSET('Smelter Reference List'!$F$4,$S2377-4,0)))</f>
        <v/>
      </c>
      <c r="H2377" s="247" t="str">
        <f ca="1">IF(ISERROR($S2377),"",OFFSET('Smelter Reference List'!$G$4,$S2377-4,0))</f>
        <v/>
      </c>
      <c r="I2377" s="248" t="str">
        <f ca="1">IF(ISERROR($S2377),"",OFFSET('Smelter Reference List'!$H$4,$S2377-4,0))</f>
        <v/>
      </c>
      <c r="J2377" s="248" t="str">
        <f ca="1">IF(ISERROR($S2377),"",OFFSET('Smelter Reference List'!$I$4,$S2377-4,0))</f>
        <v/>
      </c>
      <c r="K2377" s="245"/>
      <c r="L2377" s="245"/>
      <c r="M2377" s="245"/>
      <c r="N2377" s="245"/>
      <c r="O2377" s="245"/>
      <c r="P2377" s="245"/>
      <c r="Q2377" s="246"/>
      <c r="R2377" s="233"/>
      <c r="S2377" s="234" t="e">
        <f>IF(C2377="",NA(),MATCH($B2377&amp;$C2377,'Smelter Reference List'!$J:$J,0))</f>
        <v>#N/A</v>
      </c>
      <c r="T2377" s="235"/>
      <c r="U2377" s="235">
        <f t="shared" ca="1" si="74"/>
        <v>0</v>
      </c>
      <c r="V2377" s="235"/>
      <c r="W2377" s="235"/>
      <c r="Y2377" s="228" t="str">
        <f t="shared" si="75"/>
        <v/>
      </c>
    </row>
    <row r="2378" spans="1:25" s="228" customFormat="1" ht="20.25">
      <c r="A2378" s="257"/>
      <c r="B2378" s="232" t="str">
        <f>IF(LEN(A2378)=0,"",INDEX('Smelter Reference List'!$A:$A,MATCH($A2378,'Smelter Reference List'!$E:$E,0)))</f>
        <v/>
      </c>
      <c r="C2378" s="297" t="str">
        <f>IF(LEN(A2378)=0,"",INDEX('Smelter Reference List'!$C:$C,MATCH($A2378,'Smelter Reference List'!$E:$E,0)))</f>
        <v/>
      </c>
      <c r="D2378" s="161" t="str">
        <f ca="1">IF(ISERROR($S2378),"",OFFSET('Smelter Reference List'!$C$4,$S2378-4,0)&amp;"")</f>
        <v/>
      </c>
      <c r="E2378" s="161" t="str">
        <f ca="1">IF(ISERROR($S2378),"",OFFSET('Smelter Reference List'!$D$4,$S2378-4,0)&amp;"")</f>
        <v/>
      </c>
      <c r="F2378" s="161" t="str">
        <f ca="1">IF(ISERROR($S2378),"",OFFSET('Smelter Reference List'!$E$4,$S2378-4,0))</f>
        <v/>
      </c>
      <c r="G2378" s="161" t="str">
        <f ca="1">IF(C2378=$U$4,"Enter smelter details", IF(ISERROR($S2378),"",OFFSET('Smelter Reference List'!$F$4,$S2378-4,0)))</f>
        <v/>
      </c>
      <c r="H2378" s="247" t="str">
        <f ca="1">IF(ISERROR($S2378),"",OFFSET('Smelter Reference List'!$G$4,$S2378-4,0))</f>
        <v/>
      </c>
      <c r="I2378" s="248" t="str">
        <f ca="1">IF(ISERROR($S2378),"",OFFSET('Smelter Reference List'!$H$4,$S2378-4,0))</f>
        <v/>
      </c>
      <c r="J2378" s="248" t="str">
        <f ca="1">IF(ISERROR($S2378),"",OFFSET('Smelter Reference List'!$I$4,$S2378-4,0))</f>
        <v/>
      </c>
      <c r="K2378" s="245"/>
      <c r="L2378" s="245"/>
      <c r="M2378" s="245"/>
      <c r="N2378" s="245"/>
      <c r="O2378" s="245"/>
      <c r="P2378" s="245"/>
      <c r="Q2378" s="246"/>
      <c r="R2378" s="233"/>
      <c r="S2378" s="234" t="e">
        <f>IF(C2378="",NA(),MATCH($B2378&amp;$C2378,'Smelter Reference List'!$J:$J,0))</f>
        <v>#N/A</v>
      </c>
      <c r="T2378" s="235"/>
      <c r="U2378" s="235">
        <f t="shared" ca="1" si="74"/>
        <v>0</v>
      </c>
      <c r="V2378" s="235"/>
      <c r="W2378" s="235"/>
      <c r="Y2378" s="228" t="str">
        <f t="shared" si="75"/>
        <v/>
      </c>
    </row>
    <row r="2379" spans="1:25" s="228" customFormat="1" ht="20.25">
      <c r="A2379" s="257"/>
      <c r="B2379" s="232" t="str">
        <f>IF(LEN(A2379)=0,"",INDEX('Smelter Reference List'!$A:$A,MATCH($A2379,'Smelter Reference List'!$E:$E,0)))</f>
        <v/>
      </c>
      <c r="C2379" s="297" t="str">
        <f>IF(LEN(A2379)=0,"",INDEX('Smelter Reference List'!$C:$C,MATCH($A2379,'Smelter Reference List'!$E:$E,0)))</f>
        <v/>
      </c>
      <c r="D2379" s="161" t="str">
        <f ca="1">IF(ISERROR($S2379),"",OFFSET('Smelter Reference List'!$C$4,$S2379-4,0)&amp;"")</f>
        <v/>
      </c>
      <c r="E2379" s="161" t="str">
        <f ca="1">IF(ISERROR($S2379),"",OFFSET('Smelter Reference List'!$D$4,$S2379-4,0)&amp;"")</f>
        <v/>
      </c>
      <c r="F2379" s="161" t="str">
        <f ca="1">IF(ISERROR($S2379),"",OFFSET('Smelter Reference List'!$E$4,$S2379-4,0))</f>
        <v/>
      </c>
      <c r="G2379" s="161" t="str">
        <f ca="1">IF(C2379=$U$4,"Enter smelter details", IF(ISERROR($S2379),"",OFFSET('Smelter Reference List'!$F$4,$S2379-4,0)))</f>
        <v/>
      </c>
      <c r="H2379" s="247" t="str">
        <f ca="1">IF(ISERROR($S2379),"",OFFSET('Smelter Reference List'!$G$4,$S2379-4,0))</f>
        <v/>
      </c>
      <c r="I2379" s="248" t="str">
        <f ca="1">IF(ISERROR($S2379),"",OFFSET('Smelter Reference List'!$H$4,$S2379-4,0))</f>
        <v/>
      </c>
      <c r="J2379" s="248" t="str">
        <f ca="1">IF(ISERROR($S2379),"",OFFSET('Smelter Reference List'!$I$4,$S2379-4,0))</f>
        <v/>
      </c>
      <c r="K2379" s="245"/>
      <c r="L2379" s="245"/>
      <c r="M2379" s="245"/>
      <c r="N2379" s="245"/>
      <c r="O2379" s="245"/>
      <c r="P2379" s="245"/>
      <c r="Q2379" s="246"/>
      <c r="R2379" s="233"/>
      <c r="S2379" s="234" t="e">
        <f>IF(C2379="",NA(),MATCH($B2379&amp;$C2379,'Smelter Reference List'!$J:$J,0))</f>
        <v>#N/A</v>
      </c>
      <c r="T2379" s="235"/>
      <c r="U2379" s="235">
        <f t="shared" ca="1" si="74"/>
        <v>0</v>
      </c>
      <c r="V2379" s="235"/>
      <c r="W2379" s="235"/>
      <c r="Y2379" s="228" t="str">
        <f t="shared" si="75"/>
        <v/>
      </c>
    </row>
    <row r="2380" spans="1:25" s="228" customFormat="1" ht="20.25">
      <c r="A2380" s="257"/>
      <c r="B2380" s="232" t="str">
        <f>IF(LEN(A2380)=0,"",INDEX('Smelter Reference List'!$A:$A,MATCH($A2380,'Smelter Reference List'!$E:$E,0)))</f>
        <v/>
      </c>
      <c r="C2380" s="297" t="str">
        <f>IF(LEN(A2380)=0,"",INDEX('Smelter Reference List'!$C:$C,MATCH($A2380,'Smelter Reference List'!$E:$E,0)))</f>
        <v/>
      </c>
      <c r="D2380" s="161" t="str">
        <f ca="1">IF(ISERROR($S2380),"",OFFSET('Smelter Reference List'!$C$4,$S2380-4,0)&amp;"")</f>
        <v/>
      </c>
      <c r="E2380" s="161" t="str">
        <f ca="1">IF(ISERROR($S2380),"",OFFSET('Smelter Reference List'!$D$4,$S2380-4,0)&amp;"")</f>
        <v/>
      </c>
      <c r="F2380" s="161" t="str">
        <f ca="1">IF(ISERROR($S2380),"",OFFSET('Smelter Reference List'!$E$4,$S2380-4,0))</f>
        <v/>
      </c>
      <c r="G2380" s="161" t="str">
        <f ca="1">IF(C2380=$U$4,"Enter smelter details", IF(ISERROR($S2380),"",OFFSET('Smelter Reference List'!$F$4,$S2380-4,0)))</f>
        <v/>
      </c>
      <c r="H2380" s="247" t="str">
        <f ca="1">IF(ISERROR($S2380),"",OFFSET('Smelter Reference List'!$G$4,$S2380-4,0))</f>
        <v/>
      </c>
      <c r="I2380" s="248" t="str">
        <f ca="1">IF(ISERROR($S2380),"",OFFSET('Smelter Reference List'!$H$4,$S2380-4,0))</f>
        <v/>
      </c>
      <c r="J2380" s="248" t="str">
        <f ca="1">IF(ISERROR($S2380),"",OFFSET('Smelter Reference List'!$I$4,$S2380-4,0))</f>
        <v/>
      </c>
      <c r="K2380" s="245"/>
      <c r="L2380" s="245"/>
      <c r="M2380" s="245"/>
      <c r="N2380" s="245"/>
      <c r="O2380" s="245"/>
      <c r="P2380" s="245"/>
      <c r="Q2380" s="246"/>
      <c r="R2380" s="233"/>
      <c r="S2380" s="234" t="e">
        <f>IF(C2380="",NA(),MATCH($B2380&amp;$C2380,'Smelter Reference List'!$J:$J,0))</f>
        <v>#N/A</v>
      </c>
      <c r="T2380" s="235"/>
      <c r="U2380" s="235">
        <f t="shared" ca="1" si="74"/>
        <v>0</v>
      </c>
      <c r="V2380" s="235"/>
      <c r="W2380" s="235"/>
      <c r="Y2380" s="228" t="str">
        <f t="shared" si="75"/>
        <v/>
      </c>
    </row>
    <row r="2381" spans="1:25" s="228" customFormat="1" ht="20.25">
      <c r="A2381" s="257"/>
      <c r="B2381" s="232" t="str">
        <f>IF(LEN(A2381)=0,"",INDEX('Smelter Reference List'!$A:$A,MATCH($A2381,'Smelter Reference List'!$E:$E,0)))</f>
        <v/>
      </c>
      <c r="C2381" s="297" t="str">
        <f>IF(LEN(A2381)=0,"",INDEX('Smelter Reference List'!$C:$C,MATCH($A2381,'Smelter Reference List'!$E:$E,0)))</f>
        <v/>
      </c>
      <c r="D2381" s="161" t="str">
        <f ca="1">IF(ISERROR($S2381),"",OFFSET('Smelter Reference List'!$C$4,$S2381-4,0)&amp;"")</f>
        <v/>
      </c>
      <c r="E2381" s="161" t="str">
        <f ca="1">IF(ISERROR($S2381),"",OFFSET('Smelter Reference List'!$D$4,$S2381-4,0)&amp;"")</f>
        <v/>
      </c>
      <c r="F2381" s="161" t="str">
        <f ca="1">IF(ISERROR($S2381),"",OFFSET('Smelter Reference List'!$E$4,$S2381-4,0))</f>
        <v/>
      </c>
      <c r="G2381" s="161" t="str">
        <f ca="1">IF(C2381=$U$4,"Enter smelter details", IF(ISERROR($S2381),"",OFFSET('Smelter Reference List'!$F$4,$S2381-4,0)))</f>
        <v/>
      </c>
      <c r="H2381" s="247" t="str">
        <f ca="1">IF(ISERROR($S2381),"",OFFSET('Smelter Reference List'!$G$4,$S2381-4,0))</f>
        <v/>
      </c>
      <c r="I2381" s="248" t="str">
        <f ca="1">IF(ISERROR($S2381),"",OFFSET('Smelter Reference List'!$H$4,$S2381-4,0))</f>
        <v/>
      </c>
      <c r="J2381" s="248" t="str">
        <f ca="1">IF(ISERROR($S2381),"",OFFSET('Smelter Reference List'!$I$4,$S2381-4,0))</f>
        <v/>
      </c>
      <c r="K2381" s="245"/>
      <c r="L2381" s="245"/>
      <c r="M2381" s="245"/>
      <c r="N2381" s="245"/>
      <c r="O2381" s="245"/>
      <c r="P2381" s="245"/>
      <c r="Q2381" s="246"/>
      <c r="R2381" s="233"/>
      <c r="S2381" s="234" t="e">
        <f>IF(C2381="",NA(),MATCH($B2381&amp;$C2381,'Smelter Reference List'!$J:$J,0))</f>
        <v>#N/A</v>
      </c>
      <c r="T2381" s="235"/>
      <c r="U2381" s="235">
        <f t="shared" ca="1" si="74"/>
        <v>0</v>
      </c>
      <c r="V2381" s="235"/>
      <c r="W2381" s="235"/>
      <c r="Y2381" s="228" t="str">
        <f t="shared" si="75"/>
        <v/>
      </c>
    </row>
    <row r="2382" spans="1:25" s="228" customFormat="1" ht="20.25">
      <c r="A2382" s="257"/>
      <c r="B2382" s="232" t="str">
        <f>IF(LEN(A2382)=0,"",INDEX('Smelter Reference List'!$A:$A,MATCH($A2382,'Smelter Reference List'!$E:$E,0)))</f>
        <v/>
      </c>
      <c r="C2382" s="297" t="str">
        <f>IF(LEN(A2382)=0,"",INDEX('Smelter Reference List'!$C:$C,MATCH($A2382,'Smelter Reference List'!$E:$E,0)))</f>
        <v/>
      </c>
      <c r="D2382" s="161" t="str">
        <f ca="1">IF(ISERROR($S2382),"",OFFSET('Smelter Reference List'!$C$4,$S2382-4,0)&amp;"")</f>
        <v/>
      </c>
      <c r="E2382" s="161" t="str">
        <f ca="1">IF(ISERROR($S2382),"",OFFSET('Smelter Reference List'!$D$4,$S2382-4,0)&amp;"")</f>
        <v/>
      </c>
      <c r="F2382" s="161" t="str">
        <f ca="1">IF(ISERROR($S2382),"",OFFSET('Smelter Reference List'!$E$4,$S2382-4,0))</f>
        <v/>
      </c>
      <c r="G2382" s="161" t="str">
        <f ca="1">IF(C2382=$U$4,"Enter smelter details", IF(ISERROR($S2382),"",OFFSET('Smelter Reference List'!$F$4,$S2382-4,0)))</f>
        <v/>
      </c>
      <c r="H2382" s="247" t="str">
        <f ca="1">IF(ISERROR($S2382),"",OFFSET('Smelter Reference List'!$G$4,$S2382-4,0))</f>
        <v/>
      </c>
      <c r="I2382" s="248" t="str">
        <f ca="1">IF(ISERROR($S2382),"",OFFSET('Smelter Reference List'!$H$4,$S2382-4,0))</f>
        <v/>
      </c>
      <c r="J2382" s="248" t="str">
        <f ca="1">IF(ISERROR($S2382),"",OFFSET('Smelter Reference List'!$I$4,$S2382-4,0))</f>
        <v/>
      </c>
      <c r="K2382" s="245"/>
      <c r="L2382" s="245"/>
      <c r="M2382" s="245"/>
      <c r="N2382" s="245"/>
      <c r="O2382" s="245"/>
      <c r="P2382" s="245"/>
      <c r="Q2382" s="246"/>
      <c r="R2382" s="233"/>
      <c r="S2382" s="234" t="e">
        <f>IF(C2382="",NA(),MATCH($B2382&amp;$C2382,'Smelter Reference List'!$J:$J,0))</f>
        <v>#N/A</v>
      </c>
      <c r="T2382" s="235"/>
      <c r="U2382" s="235">
        <f t="shared" ca="1" si="74"/>
        <v>0</v>
      </c>
      <c r="V2382" s="235"/>
      <c r="W2382" s="235"/>
      <c r="Y2382" s="228" t="str">
        <f t="shared" si="75"/>
        <v/>
      </c>
    </row>
    <row r="2383" spans="1:25" s="228" customFormat="1" ht="20.25">
      <c r="A2383" s="257"/>
      <c r="B2383" s="232" t="str">
        <f>IF(LEN(A2383)=0,"",INDEX('Smelter Reference List'!$A:$A,MATCH($A2383,'Smelter Reference List'!$E:$E,0)))</f>
        <v/>
      </c>
      <c r="C2383" s="297" t="str">
        <f>IF(LEN(A2383)=0,"",INDEX('Smelter Reference List'!$C:$C,MATCH($A2383,'Smelter Reference List'!$E:$E,0)))</f>
        <v/>
      </c>
      <c r="D2383" s="161" t="str">
        <f ca="1">IF(ISERROR($S2383),"",OFFSET('Smelter Reference List'!$C$4,$S2383-4,0)&amp;"")</f>
        <v/>
      </c>
      <c r="E2383" s="161" t="str">
        <f ca="1">IF(ISERROR($S2383),"",OFFSET('Smelter Reference List'!$D$4,$S2383-4,0)&amp;"")</f>
        <v/>
      </c>
      <c r="F2383" s="161" t="str">
        <f ca="1">IF(ISERROR($S2383),"",OFFSET('Smelter Reference List'!$E$4,$S2383-4,0))</f>
        <v/>
      </c>
      <c r="G2383" s="161" t="str">
        <f ca="1">IF(C2383=$U$4,"Enter smelter details", IF(ISERROR($S2383),"",OFFSET('Smelter Reference List'!$F$4,$S2383-4,0)))</f>
        <v/>
      </c>
      <c r="H2383" s="247" t="str">
        <f ca="1">IF(ISERROR($S2383),"",OFFSET('Smelter Reference List'!$G$4,$S2383-4,0))</f>
        <v/>
      </c>
      <c r="I2383" s="248" t="str">
        <f ca="1">IF(ISERROR($S2383),"",OFFSET('Smelter Reference List'!$H$4,$S2383-4,0))</f>
        <v/>
      </c>
      <c r="J2383" s="248" t="str">
        <f ca="1">IF(ISERROR($S2383),"",OFFSET('Smelter Reference List'!$I$4,$S2383-4,0))</f>
        <v/>
      </c>
      <c r="K2383" s="245"/>
      <c r="L2383" s="245"/>
      <c r="M2383" s="245"/>
      <c r="N2383" s="245"/>
      <c r="O2383" s="245"/>
      <c r="P2383" s="245"/>
      <c r="Q2383" s="246"/>
      <c r="R2383" s="233"/>
      <c r="S2383" s="234" t="e">
        <f>IF(C2383="",NA(),MATCH($B2383&amp;$C2383,'Smelter Reference List'!$J:$J,0))</f>
        <v>#N/A</v>
      </c>
      <c r="T2383" s="235"/>
      <c r="U2383" s="235">
        <f t="shared" ca="1" si="74"/>
        <v>0</v>
      </c>
      <c r="V2383" s="235"/>
      <c r="W2383" s="235"/>
      <c r="Y2383" s="228" t="str">
        <f t="shared" si="75"/>
        <v/>
      </c>
    </row>
    <row r="2384" spans="1:25" s="228" customFormat="1" ht="20.25">
      <c r="A2384" s="257"/>
      <c r="B2384" s="232" t="str">
        <f>IF(LEN(A2384)=0,"",INDEX('Smelter Reference List'!$A:$A,MATCH($A2384,'Smelter Reference List'!$E:$E,0)))</f>
        <v/>
      </c>
      <c r="C2384" s="297" t="str">
        <f>IF(LEN(A2384)=0,"",INDEX('Smelter Reference List'!$C:$C,MATCH($A2384,'Smelter Reference List'!$E:$E,0)))</f>
        <v/>
      </c>
      <c r="D2384" s="161" t="str">
        <f ca="1">IF(ISERROR($S2384),"",OFFSET('Smelter Reference List'!$C$4,$S2384-4,0)&amp;"")</f>
        <v/>
      </c>
      <c r="E2384" s="161" t="str">
        <f ca="1">IF(ISERROR($S2384),"",OFFSET('Smelter Reference List'!$D$4,$S2384-4,0)&amp;"")</f>
        <v/>
      </c>
      <c r="F2384" s="161" t="str">
        <f ca="1">IF(ISERROR($S2384),"",OFFSET('Smelter Reference List'!$E$4,$S2384-4,0))</f>
        <v/>
      </c>
      <c r="G2384" s="161" t="str">
        <f ca="1">IF(C2384=$U$4,"Enter smelter details", IF(ISERROR($S2384),"",OFFSET('Smelter Reference List'!$F$4,$S2384-4,0)))</f>
        <v/>
      </c>
      <c r="H2384" s="247" t="str">
        <f ca="1">IF(ISERROR($S2384),"",OFFSET('Smelter Reference List'!$G$4,$S2384-4,0))</f>
        <v/>
      </c>
      <c r="I2384" s="248" t="str">
        <f ca="1">IF(ISERROR($S2384),"",OFFSET('Smelter Reference List'!$H$4,$S2384-4,0))</f>
        <v/>
      </c>
      <c r="J2384" s="248" t="str">
        <f ca="1">IF(ISERROR($S2384),"",OFFSET('Smelter Reference List'!$I$4,$S2384-4,0))</f>
        <v/>
      </c>
      <c r="K2384" s="245"/>
      <c r="L2384" s="245"/>
      <c r="M2384" s="245"/>
      <c r="N2384" s="245"/>
      <c r="O2384" s="245"/>
      <c r="P2384" s="245"/>
      <c r="Q2384" s="246"/>
      <c r="R2384" s="233"/>
      <c r="S2384" s="234" t="e">
        <f>IF(C2384="",NA(),MATCH($B2384&amp;$C2384,'Smelter Reference List'!$J:$J,0))</f>
        <v>#N/A</v>
      </c>
      <c r="T2384" s="235"/>
      <c r="U2384" s="235">
        <f t="shared" ca="1" si="74"/>
        <v>0</v>
      </c>
      <c r="V2384" s="235"/>
      <c r="W2384" s="235"/>
      <c r="Y2384" s="228" t="str">
        <f t="shared" si="75"/>
        <v/>
      </c>
    </row>
    <row r="2385" spans="1:25" s="228" customFormat="1" ht="20.25">
      <c r="A2385" s="257"/>
      <c r="B2385" s="232" t="str">
        <f>IF(LEN(A2385)=0,"",INDEX('Smelter Reference List'!$A:$A,MATCH($A2385,'Smelter Reference List'!$E:$E,0)))</f>
        <v/>
      </c>
      <c r="C2385" s="297" t="str">
        <f>IF(LEN(A2385)=0,"",INDEX('Smelter Reference List'!$C:$C,MATCH($A2385,'Smelter Reference List'!$E:$E,0)))</f>
        <v/>
      </c>
      <c r="D2385" s="161" t="str">
        <f ca="1">IF(ISERROR($S2385),"",OFFSET('Smelter Reference List'!$C$4,$S2385-4,0)&amp;"")</f>
        <v/>
      </c>
      <c r="E2385" s="161" t="str">
        <f ca="1">IF(ISERROR($S2385),"",OFFSET('Smelter Reference List'!$D$4,$S2385-4,0)&amp;"")</f>
        <v/>
      </c>
      <c r="F2385" s="161" t="str">
        <f ca="1">IF(ISERROR($S2385),"",OFFSET('Smelter Reference List'!$E$4,$S2385-4,0))</f>
        <v/>
      </c>
      <c r="G2385" s="161" t="str">
        <f ca="1">IF(C2385=$U$4,"Enter smelter details", IF(ISERROR($S2385),"",OFFSET('Smelter Reference List'!$F$4,$S2385-4,0)))</f>
        <v/>
      </c>
      <c r="H2385" s="247" t="str">
        <f ca="1">IF(ISERROR($S2385),"",OFFSET('Smelter Reference List'!$G$4,$S2385-4,0))</f>
        <v/>
      </c>
      <c r="I2385" s="248" t="str">
        <f ca="1">IF(ISERROR($S2385),"",OFFSET('Smelter Reference List'!$H$4,$S2385-4,0))</f>
        <v/>
      </c>
      <c r="J2385" s="248" t="str">
        <f ca="1">IF(ISERROR($S2385),"",OFFSET('Smelter Reference List'!$I$4,$S2385-4,0))</f>
        <v/>
      </c>
      <c r="K2385" s="245"/>
      <c r="L2385" s="245"/>
      <c r="M2385" s="245"/>
      <c r="N2385" s="245"/>
      <c r="O2385" s="245"/>
      <c r="P2385" s="245"/>
      <c r="Q2385" s="246"/>
      <c r="R2385" s="233"/>
      <c r="S2385" s="234" t="e">
        <f>IF(C2385="",NA(),MATCH($B2385&amp;$C2385,'Smelter Reference List'!$J:$J,0))</f>
        <v>#N/A</v>
      </c>
      <c r="T2385" s="235"/>
      <c r="U2385" s="235">
        <f t="shared" ca="1" si="74"/>
        <v>0</v>
      </c>
      <c r="V2385" s="235"/>
      <c r="W2385" s="235"/>
      <c r="Y2385" s="228" t="str">
        <f t="shared" si="75"/>
        <v/>
      </c>
    </row>
    <row r="2386" spans="1:25" s="228" customFormat="1" ht="20.25">
      <c r="A2386" s="257"/>
      <c r="B2386" s="232" t="str">
        <f>IF(LEN(A2386)=0,"",INDEX('Smelter Reference List'!$A:$A,MATCH($A2386,'Smelter Reference List'!$E:$E,0)))</f>
        <v/>
      </c>
      <c r="C2386" s="297" t="str">
        <f>IF(LEN(A2386)=0,"",INDEX('Smelter Reference List'!$C:$C,MATCH($A2386,'Smelter Reference List'!$E:$E,0)))</f>
        <v/>
      </c>
      <c r="D2386" s="161" t="str">
        <f ca="1">IF(ISERROR($S2386),"",OFFSET('Smelter Reference List'!$C$4,$S2386-4,0)&amp;"")</f>
        <v/>
      </c>
      <c r="E2386" s="161" t="str">
        <f ca="1">IF(ISERROR($S2386),"",OFFSET('Smelter Reference List'!$D$4,$S2386-4,0)&amp;"")</f>
        <v/>
      </c>
      <c r="F2386" s="161" t="str">
        <f ca="1">IF(ISERROR($S2386),"",OFFSET('Smelter Reference List'!$E$4,$S2386-4,0))</f>
        <v/>
      </c>
      <c r="G2386" s="161" t="str">
        <f ca="1">IF(C2386=$U$4,"Enter smelter details", IF(ISERROR($S2386),"",OFFSET('Smelter Reference List'!$F$4,$S2386-4,0)))</f>
        <v/>
      </c>
      <c r="H2386" s="247" t="str">
        <f ca="1">IF(ISERROR($S2386),"",OFFSET('Smelter Reference List'!$G$4,$S2386-4,0))</f>
        <v/>
      </c>
      <c r="I2386" s="248" t="str">
        <f ca="1">IF(ISERROR($S2386),"",OFFSET('Smelter Reference List'!$H$4,$S2386-4,0))</f>
        <v/>
      </c>
      <c r="J2386" s="248" t="str">
        <f ca="1">IF(ISERROR($S2386),"",OFFSET('Smelter Reference List'!$I$4,$S2386-4,0))</f>
        <v/>
      </c>
      <c r="K2386" s="245"/>
      <c r="L2386" s="245"/>
      <c r="M2386" s="245"/>
      <c r="N2386" s="245"/>
      <c r="O2386" s="245"/>
      <c r="P2386" s="245"/>
      <c r="Q2386" s="246"/>
      <c r="R2386" s="233"/>
      <c r="S2386" s="234" t="e">
        <f>IF(C2386="",NA(),MATCH($B2386&amp;$C2386,'Smelter Reference List'!$J:$J,0))</f>
        <v>#N/A</v>
      </c>
      <c r="T2386" s="235"/>
      <c r="U2386" s="235">
        <f t="shared" ca="1" si="74"/>
        <v>0</v>
      </c>
      <c r="V2386" s="235"/>
      <c r="W2386" s="235"/>
      <c r="Y2386" s="228" t="str">
        <f t="shared" si="75"/>
        <v/>
      </c>
    </row>
    <row r="2387" spans="1:25" s="228" customFormat="1" ht="20.25">
      <c r="A2387" s="257"/>
      <c r="B2387" s="232" t="str">
        <f>IF(LEN(A2387)=0,"",INDEX('Smelter Reference List'!$A:$A,MATCH($A2387,'Smelter Reference List'!$E:$E,0)))</f>
        <v/>
      </c>
      <c r="C2387" s="297" t="str">
        <f>IF(LEN(A2387)=0,"",INDEX('Smelter Reference List'!$C:$C,MATCH($A2387,'Smelter Reference List'!$E:$E,0)))</f>
        <v/>
      </c>
      <c r="D2387" s="161" t="str">
        <f ca="1">IF(ISERROR($S2387),"",OFFSET('Smelter Reference List'!$C$4,$S2387-4,0)&amp;"")</f>
        <v/>
      </c>
      <c r="E2387" s="161" t="str">
        <f ca="1">IF(ISERROR($S2387),"",OFFSET('Smelter Reference List'!$D$4,$S2387-4,0)&amp;"")</f>
        <v/>
      </c>
      <c r="F2387" s="161" t="str">
        <f ca="1">IF(ISERROR($S2387),"",OFFSET('Smelter Reference List'!$E$4,$S2387-4,0))</f>
        <v/>
      </c>
      <c r="G2387" s="161" t="str">
        <f ca="1">IF(C2387=$U$4,"Enter smelter details", IF(ISERROR($S2387),"",OFFSET('Smelter Reference List'!$F$4,$S2387-4,0)))</f>
        <v/>
      </c>
      <c r="H2387" s="247" t="str">
        <f ca="1">IF(ISERROR($S2387),"",OFFSET('Smelter Reference List'!$G$4,$S2387-4,0))</f>
        <v/>
      </c>
      <c r="I2387" s="248" t="str">
        <f ca="1">IF(ISERROR($S2387),"",OFFSET('Smelter Reference List'!$H$4,$S2387-4,0))</f>
        <v/>
      </c>
      <c r="J2387" s="248" t="str">
        <f ca="1">IF(ISERROR($S2387),"",OFFSET('Smelter Reference List'!$I$4,$S2387-4,0))</f>
        <v/>
      </c>
      <c r="K2387" s="245"/>
      <c r="L2387" s="245"/>
      <c r="M2387" s="245"/>
      <c r="N2387" s="245"/>
      <c r="O2387" s="245"/>
      <c r="P2387" s="245"/>
      <c r="Q2387" s="246"/>
      <c r="R2387" s="233"/>
      <c r="S2387" s="234" t="e">
        <f>IF(C2387="",NA(),MATCH($B2387&amp;$C2387,'Smelter Reference List'!$J:$J,0))</f>
        <v>#N/A</v>
      </c>
      <c r="T2387" s="235"/>
      <c r="U2387" s="235">
        <f t="shared" ca="1" si="74"/>
        <v>0</v>
      </c>
      <c r="V2387" s="235"/>
      <c r="W2387" s="235"/>
      <c r="Y2387" s="228" t="str">
        <f t="shared" si="75"/>
        <v/>
      </c>
    </row>
    <row r="2388" spans="1:25" s="228" customFormat="1" ht="20.25">
      <c r="A2388" s="257"/>
      <c r="B2388" s="232" t="str">
        <f>IF(LEN(A2388)=0,"",INDEX('Smelter Reference List'!$A:$A,MATCH($A2388,'Smelter Reference List'!$E:$E,0)))</f>
        <v/>
      </c>
      <c r="C2388" s="297" t="str">
        <f>IF(LEN(A2388)=0,"",INDEX('Smelter Reference List'!$C:$C,MATCH($A2388,'Smelter Reference List'!$E:$E,0)))</f>
        <v/>
      </c>
      <c r="D2388" s="161" t="str">
        <f ca="1">IF(ISERROR($S2388),"",OFFSET('Smelter Reference List'!$C$4,$S2388-4,0)&amp;"")</f>
        <v/>
      </c>
      <c r="E2388" s="161" t="str">
        <f ca="1">IF(ISERROR($S2388),"",OFFSET('Smelter Reference List'!$D$4,$S2388-4,0)&amp;"")</f>
        <v/>
      </c>
      <c r="F2388" s="161" t="str">
        <f ca="1">IF(ISERROR($S2388),"",OFFSET('Smelter Reference List'!$E$4,$S2388-4,0))</f>
        <v/>
      </c>
      <c r="G2388" s="161" t="str">
        <f ca="1">IF(C2388=$U$4,"Enter smelter details", IF(ISERROR($S2388),"",OFFSET('Smelter Reference List'!$F$4,$S2388-4,0)))</f>
        <v/>
      </c>
      <c r="H2388" s="247" t="str">
        <f ca="1">IF(ISERROR($S2388),"",OFFSET('Smelter Reference List'!$G$4,$S2388-4,0))</f>
        <v/>
      </c>
      <c r="I2388" s="248" t="str">
        <f ca="1">IF(ISERROR($S2388),"",OFFSET('Smelter Reference List'!$H$4,$S2388-4,0))</f>
        <v/>
      </c>
      <c r="J2388" s="248" t="str">
        <f ca="1">IF(ISERROR($S2388),"",OFFSET('Smelter Reference List'!$I$4,$S2388-4,0))</f>
        <v/>
      </c>
      <c r="K2388" s="245"/>
      <c r="L2388" s="245"/>
      <c r="M2388" s="245"/>
      <c r="N2388" s="245"/>
      <c r="O2388" s="245"/>
      <c r="P2388" s="245"/>
      <c r="Q2388" s="246"/>
      <c r="R2388" s="233"/>
      <c r="S2388" s="234" t="e">
        <f>IF(C2388="",NA(),MATCH($B2388&amp;$C2388,'Smelter Reference List'!$J:$J,0))</f>
        <v>#N/A</v>
      </c>
      <c r="T2388" s="235"/>
      <c r="U2388" s="235">
        <f t="shared" ca="1" si="74"/>
        <v>0</v>
      </c>
      <c r="V2388" s="235"/>
      <c r="W2388" s="235"/>
      <c r="Y2388" s="228" t="str">
        <f t="shared" si="75"/>
        <v/>
      </c>
    </row>
    <row r="2389" spans="1:25" s="228" customFormat="1" ht="20.25">
      <c r="A2389" s="257"/>
      <c r="B2389" s="232" t="str">
        <f>IF(LEN(A2389)=0,"",INDEX('Smelter Reference List'!$A:$A,MATCH($A2389,'Smelter Reference List'!$E:$E,0)))</f>
        <v/>
      </c>
      <c r="C2389" s="297" t="str">
        <f>IF(LEN(A2389)=0,"",INDEX('Smelter Reference List'!$C:$C,MATCH($A2389,'Smelter Reference List'!$E:$E,0)))</f>
        <v/>
      </c>
      <c r="D2389" s="161" t="str">
        <f ca="1">IF(ISERROR($S2389),"",OFFSET('Smelter Reference List'!$C$4,$S2389-4,0)&amp;"")</f>
        <v/>
      </c>
      <c r="E2389" s="161" t="str">
        <f ca="1">IF(ISERROR($S2389),"",OFFSET('Smelter Reference List'!$D$4,$S2389-4,0)&amp;"")</f>
        <v/>
      </c>
      <c r="F2389" s="161" t="str">
        <f ca="1">IF(ISERROR($S2389),"",OFFSET('Smelter Reference List'!$E$4,$S2389-4,0))</f>
        <v/>
      </c>
      <c r="G2389" s="161" t="str">
        <f ca="1">IF(C2389=$U$4,"Enter smelter details", IF(ISERROR($S2389),"",OFFSET('Smelter Reference List'!$F$4,$S2389-4,0)))</f>
        <v/>
      </c>
      <c r="H2389" s="247" t="str">
        <f ca="1">IF(ISERROR($S2389),"",OFFSET('Smelter Reference List'!$G$4,$S2389-4,0))</f>
        <v/>
      </c>
      <c r="I2389" s="248" t="str">
        <f ca="1">IF(ISERROR($S2389),"",OFFSET('Smelter Reference List'!$H$4,$S2389-4,0))</f>
        <v/>
      </c>
      <c r="J2389" s="248" t="str">
        <f ca="1">IF(ISERROR($S2389),"",OFFSET('Smelter Reference List'!$I$4,$S2389-4,0))</f>
        <v/>
      </c>
      <c r="K2389" s="245"/>
      <c r="L2389" s="245"/>
      <c r="M2389" s="245"/>
      <c r="N2389" s="245"/>
      <c r="O2389" s="245"/>
      <c r="P2389" s="245"/>
      <c r="Q2389" s="246"/>
      <c r="R2389" s="233"/>
      <c r="S2389" s="234" t="e">
        <f>IF(C2389="",NA(),MATCH($B2389&amp;$C2389,'Smelter Reference List'!$J:$J,0))</f>
        <v>#N/A</v>
      </c>
      <c r="T2389" s="235"/>
      <c r="U2389" s="235">
        <f t="shared" ca="1" si="74"/>
        <v>0</v>
      </c>
      <c r="V2389" s="235"/>
      <c r="W2389" s="235"/>
      <c r="Y2389" s="228" t="str">
        <f t="shared" si="75"/>
        <v/>
      </c>
    </row>
    <row r="2390" spans="1:25" s="228" customFormat="1" ht="20.25">
      <c r="A2390" s="257"/>
      <c r="B2390" s="232" t="str">
        <f>IF(LEN(A2390)=0,"",INDEX('Smelter Reference List'!$A:$A,MATCH($A2390,'Smelter Reference List'!$E:$E,0)))</f>
        <v/>
      </c>
      <c r="C2390" s="297" t="str">
        <f>IF(LEN(A2390)=0,"",INDEX('Smelter Reference List'!$C:$C,MATCH($A2390,'Smelter Reference List'!$E:$E,0)))</f>
        <v/>
      </c>
      <c r="D2390" s="161" t="str">
        <f ca="1">IF(ISERROR($S2390),"",OFFSET('Smelter Reference List'!$C$4,$S2390-4,0)&amp;"")</f>
        <v/>
      </c>
      <c r="E2390" s="161" t="str">
        <f ca="1">IF(ISERROR($S2390),"",OFFSET('Smelter Reference List'!$D$4,$S2390-4,0)&amp;"")</f>
        <v/>
      </c>
      <c r="F2390" s="161" t="str">
        <f ca="1">IF(ISERROR($S2390),"",OFFSET('Smelter Reference List'!$E$4,$S2390-4,0))</f>
        <v/>
      </c>
      <c r="G2390" s="161" t="str">
        <f ca="1">IF(C2390=$U$4,"Enter smelter details", IF(ISERROR($S2390),"",OFFSET('Smelter Reference List'!$F$4,$S2390-4,0)))</f>
        <v/>
      </c>
      <c r="H2390" s="247" t="str">
        <f ca="1">IF(ISERROR($S2390),"",OFFSET('Smelter Reference List'!$G$4,$S2390-4,0))</f>
        <v/>
      </c>
      <c r="I2390" s="248" t="str">
        <f ca="1">IF(ISERROR($S2390),"",OFFSET('Smelter Reference List'!$H$4,$S2390-4,0))</f>
        <v/>
      </c>
      <c r="J2390" s="248" t="str">
        <f ca="1">IF(ISERROR($S2390),"",OFFSET('Smelter Reference List'!$I$4,$S2390-4,0))</f>
        <v/>
      </c>
      <c r="K2390" s="245"/>
      <c r="L2390" s="245"/>
      <c r="M2390" s="245"/>
      <c r="N2390" s="245"/>
      <c r="O2390" s="245"/>
      <c r="P2390" s="245"/>
      <c r="Q2390" s="246"/>
      <c r="R2390" s="233"/>
      <c r="S2390" s="234" t="e">
        <f>IF(C2390="",NA(),MATCH($B2390&amp;$C2390,'Smelter Reference List'!$J:$J,0))</f>
        <v>#N/A</v>
      </c>
      <c r="T2390" s="235"/>
      <c r="U2390" s="235">
        <f t="shared" ca="1" si="74"/>
        <v>0</v>
      </c>
      <c r="V2390" s="235"/>
      <c r="W2390" s="235"/>
      <c r="Y2390" s="228" t="str">
        <f t="shared" si="75"/>
        <v/>
      </c>
    </row>
    <row r="2391" spans="1:25" s="228" customFormat="1" ht="20.25">
      <c r="A2391" s="257"/>
      <c r="B2391" s="232" t="str">
        <f>IF(LEN(A2391)=0,"",INDEX('Smelter Reference List'!$A:$A,MATCH($A2391,'Smelter Reference List'!$E:$E,0)))</f>
        <v/>
      </c>
      <c r="C2391" s="297" t="str">
        <f>IF(LEN(A2391)=0,"",INDEX('Smelter Reference List'!$C:$C,MATCH($A2391,'Smelter Reference List'!$E:$E,0)))</f>
        <v/>
      </c>
      <c r="D2391" s="161" t="str">
        <f ca="1">IF(ISERROR($S2391),"",OFFSET('Smelter Reference List'!$C$4,$S2391-4,0)&amp;"")</f>
        <v/>
      </c>
      <c r="E2391" s="161" t="str">
        <f ca="1">IF(ISERROR($S2391),"",OFFSET('Smelter Reference List'!$D$4,$S2391-4,0)&amp;"")</f>
        <v/>
      </c>
      <c r="F2391" s="161" t="str">
        <f ca="1">IF(ISERROR($S2391),"",OFFSET('Smelter Reference List'!$E$4,$S2391-4,0))</f>
        <v/>
      </c>
      <c r="G2391" s="161" t="str">
        <f ca="1">IF(C2391=$U$4,"Enter smelter details", IF(ISERROR($S2391),"",OFFSET('Smelter Reference List'!$F$4,$S2391-4,0)))</f>
        <v/>
      </c>
      <c r="H2391" s="247" t="str">
        <f ca="1">IF(ISERROR($S2391),"",OFFSET('Smelter Reference List'!$G$4,$S2391-4,0))</f>
        <v/>
      </c>
      <c r="I2391" s="248" t="str">
        <f ca="1">IF(ISERROR($S2391),"",OFFSET('Smelter Reference List'!$H$4,$S2391-4,0))</f>
        <v/>
      </c>
      <c r="J2391" s="248" t="str">
        <f ca="1">IF(ISERROR($S2391),"",OFFSET('Smelter Reference List'!$I$4,$S2391-4,0))</f>
        <v/>
      </c>
      <c r="K2391" s="245"/>
      <c r="L2391" s="245"/>
      <c r="M2391" s="245"/>
      <c r="N2391" s="245"/>
      <c r="O2391" s="245"/>
      <c r="P2391" s="245"/>
      <c r="Q2391" s="246"/>
      <c r="R2391" s="233"/>
      <c r="S2391" s="234" t="e">
        <f>IF(C2391="",NA(),MATCH($B2391&amp;$C2391,'Smelter Reference List'!$J:$J,0))</f>
        <v>#N/A</v>
      </c>
      <c r="T2391" s="235"/>
      <c r="U2391" s="235">
        <f t="shared" ca="1" si="74"/>
        <v>0</v>
      </c>
      <c r="V2391" s="235"/>
      <c r="W2391" s="235"/>
      <c r="Y2391" s="228" t="str">
        <f t="shared" si="75"/>
        <v/>
      </c>
    </row>
    <row r="2392" spans="1:25" s="228" customFormat="1" ht="20.25">
      <c r="A2392" s="257"/>
      <c r="B2392" s="232" t="str">
        <f>IF(LEN(A2392)=0,"",INDEX('Smelter Reference List'!$A:$A,MATCH($A2392,'Smelter Reference List'!$E:$E,0)))</f>
        <v/>
      </c>
      <c r="C2392" s="297" t="str">
        <f>IF(LEN(A2392)=0,"",INDEX('Smelter Reference List'!$C:$C,MATCH($A2392,'Smelter Reference List'!$E:$E,0)))</f>
        <v/>
      </c>
      <c r="D2392" s="161" t="str">
        <f ca="1">IF(ISERROR($S2392),"",OFFSET('Smelter Reference List'!$C$4,$S2392-4,0)&amp;"")</f>
        <v/>
      </c>
      <c r="E2392" s="161" t="str">
        <f ca="1">IF(ISERROR($S2392),"",OFFSET('Smelter Reference List'!$D$4,$S2392-4,0)&amp;"")</f>
        <v/>
      </c>
      <c r="F2392" s="161" t="str">
        <f ca="1">IF(ISERROR($S2392),"",OFFSET('Smelter Reference List'!$E$4,$S2392-4,0))</f>
        <v/>
      </c>
      <c r="G2392" s="161" t="str">
        <f ca="1">IF(C2392=$U$4,"Enter smelter details", IF(ISERROR($S2392),"",OFFSET('Smelter Reference List'!$F$4,$S2392-4,0)))</f>
        <v/>
      </c>
      <c r="H2392" s="247" t="str">
        <f ca="1">IF(ISERROR($S2392),"",OFFSET('Smelter Reference List'!$G$4,$S2392-4,0))</f>
        <v/>
      </c>
      <c r="I2392" s="248" t="str">
        <f ca="1">IF(ISERROR($S2392),"",OFFSET('Smelter Reference List'!$H$4,$S2392-4,0))</f>
        <v/>
      </c>
      <c r="J2392" s="248" t="str">
        <f ca="1">IF(ISERROR($S2392),"",OFFSET('Smelter Reference List'!$I$4,$S2392-4,0))</f>
        <v/>
      </c>
      <c r="K2392" s="245"/>
      <c r="L2392" s="245"/>
      <c r="M2392" s="245"/>
      <c r="N2392" s="245"/>
      <c r="O2392" s="245"/>
      <c r="P2392" s="245"/>
      <c r="Q2392" s="246"/>
      <c r="R2392" s="233"/>
      <c r="S2392" s="234" t="e">
        <f>IF(C2392="",NA(),MATCH($B2392&amp;$C2392,'Smelter Reference List'!$J:$J,0))</f>
        <v>#N/A</v>
      </c>
      <c r="T2392" s="235"/>
      <c r="U2392" s="235">
        <f t="shared" ref="U2392:U2455" ca="1" si="76">IF(AND(C2392="Smelter not listed",OR(LEN(D2392)=0,LEN(E2392)=0)),1,0)</f>
        <v>0</v>
      </c>
      <c r="V2392" s="235"/>
      <c r="W2392" s="235"/>
      <c r="Y2392" s="228" t="str">
        <f t="shared" ref="Y2392:Y2455" si="77">B2392&amp;C2392</f>
        <v/>
      </c>
    </row>
    <row r="2393" spans="1:25" s="228" customFormat="1" ht="20.25">
      <c r="A2393" s="257"/>
      <c r="B2393" s="232" t="str">
        <f>IF(LEN(A2393)=0,"",INDEX('Smelter Reference List'!$A:$A,MATCH($A2393,'Smelter Reference List'!$E:$E,0)))</f>
        <v/>
      </c>
      <c r="C2393" s="297" t="str">
        <f>IF(LEN(A2393)=0,"",INDEX('Smelter Reference List'!$C:$C,MATCH($A2393,'Smelter Reference List'!$E:$E,0)))</f>
        <v/>
      </c>
      <c r="D2393" s="161" t="str">
        <f ca="1">IF(ISERROR($S2393),"",OFFSET('Smelter Reference List'!$C$4,$S2393-4,0)&amp;"")</f>
        <v/>
      </c>
      <c r="E2393" s="161" t="str">
        <f ca="1">IF(ISERROR($S2393),"",OFFSET('Smelter Reference List'!$D$4,$S2393-4,0)&amp;"")</f>
        <v/>
      </c>
      <c r="F2393" s="161" t="str">
        <f ca="1">IF(ISERROR($S2393),"",OFFSET('Smelter Reference List'!$E$4,$S2393-4,0))</f>
        <v/>
      </c>
      <c r="G2393" s="161" t="str">
        <f ca="1">IF(C2393=$U$4,"Enter smelter details", IF(ISERROR($S2393),"",OFFSET('Smelter Reference List'!$F$4,$S2393-4,0)))</f>
        <v/>
      </c>
      <c r="H2393" s="247" t="str">
        <f ca="1">IF(ISERROR($S2393),"",OFFSET('Smelter Reference List'!$G$4,$S2393-4,0))</f>
        <v/>
      </c>
      <c r="I2393" s="248" t="str">
        <f ca="1">IF(ISERROR($S2393),"",OFFSET('Smelter Reference List'!$H$4,$S2393-4,0))</f>
        <v/>
      </c>
      <c r="J2393" s="248" t="str">
        <f ca="1">IF(ISERROR($S2393),"",OFFSET('Smelter Reference List'!$I$4,$S2393-4,0))</f>
        <v/>
      </c>
      <c r="K2393" s="245"/>
      <c r="L2393" s="245"/>
      <c r="M2393" s="245"/>
      <c r="N2393" s="245"/>
      <c r="O2393" s="245"/>
      <c r="P2393" s="245"/>
      <c r="Q2393" s="246"/>
      <c r="R2393" s="233"/>
      <c r="S2393" s="234" t="e">
        <f>IF(C2393="",NA(),MATCH($B2393&amp;$C2393,'Smelter Reference List'!$J:$J,0))</f>
        <v>#N/A</v>
      </c>
      <c r="T2393" s="235"/>
      <c r="U2393" s="235">
        <f t="shared" ca="1" si="76"/>
        <v>0</v>
      </c>
      <c r="V2393" s="235"/>
      <c r="W2393" s="235"/>
      <c r="Y2393" s="228" t="str">
        <f t="shared" si="77"/>
        <v/>
      </c>
    </row>
    <row r="2394" spans="1:25" s="228" customFormat="1" ht="20.25">
      <c r="A2394" s="257"/>
      <c r="B2394" s="232" t="str">
        <f>IF(LEN(A2394)=0,"",INDEX('Smelter Reference List'!$A:$A,MATCH($A2394,'Smelter Reference List'!$E:$E,0)))</f>
        <v/>
      </c>
      <c r="C2394" s="297" t="str">
        <f>IF(LEN(A2394)=0,"",INDEX('Smelter Reference List'!$C:$C,MATCH($A2394,'Smelter Reference List'!$E:$E,0)))</f>
        <v/>
      </c>
      <c r="D2394" s="161" t="str">
        <f ca="1">IF(ISERROR($S2394),"",OFFSET('Smelter Reference List'!$C$4,$S2394-4,0)&amp;"")</f>
        <v/>
      </c>
      <c r="E2394" s="161" t="str">
        <f ca="1">IF(ISERROR($S2394),"",OFFSET('Smelter Reference List'!$D$4,$S2394-4,0)&amp;"")</f>
        <v/>
      </c>
      <c r="F2394" s="161" t="str">
        <f ca="1">IF(ISERROR($S2394),"",OFFSET('Smelter Reference List'!$E$4,$S2394-4,0))</f>
        <v/>
      </c>
      <c r="G2394" s="161" t="str">
        <f ca="1">IF(C2394=$U$4,"Enter smelter details", IF(ISERROR($S2394),"",OFFSET('Smelter Reference List'!$F$4,$S2394-4,0)))</f>
        <v/>
      </c>
      <c r="H2394" s="247" t="str">
        <f ca="1">IF(ISERROR($S2394),"",OFFSET('Smelter Reference List'!$G$4,$S2394-4,0))</f>
        <v/>
      </c>
      <c r="I2394" s="248" t="str">
        <f ca="1">IF(ISERROR($S2394),"",OFFSET('Smelter Reference List'!$H$4,$S2394-4,0))</f>
        <v/>
      </c>
      <c r="J2394" s="248" t="str">
        <f ca="1">IF(ISERROR($S2394),"",OFFSET('Smelter Reference List'!$I$4,$S2394-4,0))</f>
        <v/>
      </c>
      <c r="K2394" s="245"/>
      <c r="L2394" s="245"/>
      <c r="M2394" s="245"/>
      <c r="N2394" s="245"/>
      <c r="O2394" s="245"/>
      <c r="P2394" s="245"/>
      <c r="Q2394" s="246"/>
      <c r="R2394" s="233"/>
      <c r="S2394" s="234" t="e">
        <f>IF(C2394="",NA(),MATCH($B2394&amp;$C2394,'Smelter Reference List'!$J:$J,0))</f>
        <v>#N/A</v>
      </c>
      <c r="T2394" s="235"/>
      <c r="U2394" s="235">
        <f t="shared" ca="1" si="76"/>
        <v>0</v>
      </c>
      <c r="V2394" s="235"/>
      <c r="W2394" s="235"/>
      <c r="Y2394" s="228" t="str">
        <f t="shared" si="77"/>
        <v/>
      </c>
    </row>
    <row r="2395" spans="1:25" s="228" customFormat="1" ht="20.25">
      <c r="A2395" s="257"/>
      <c r="B2395" s="232" t="str">
        <f>IF(LEN(A2395)=0,"",INDEX('Smelter Reference List'!$A:$A,MATCH($A2395,'Smelter Reference List'!$E:$E,0)))</f>
        <v/>
      </c>
      <c r="C2395" s="297" t="str">
        <f>IF(LEN(A2395)=0,"",INDEX('Smelter Reference List'!$C:$C,MATCH($A2395,'Smelter Reference List'!$E:$E,0)))</f>
        <v/>
      </c>
      <c r="D2395" s="161" t="str">
        <f ca="1">IF(ISERROR($S2395),"",OFFSET('Smelter Reference List'!$C$4,$S2395-4,0)&amp;"")</f>
        <v/>
      </c>
      <c r="E2395" s="161" t="str">
        <f ca="1">IF(ISERROR($S2395),"",OFFSET('Smelter Reference List'!$D$4,$S2395-4,0)&amp;"")</f>
        <v/>
      </c>
      <c r="F2395" s="161" t="str">
        <f ca="1">IF(ISERROR($S2395),"",OFFSET('Smelter Reference List'!$E$4,$S2395-4,0))</f>
        <v/>
      </c>
      <c r="G2395" s="161" t="str">
        <f ca="1">IF(C2395=$U$4,"Enter smelter details", IF(ISERROR($S2395),"",OFFSET('Smelter Reference List'!$F$4,$S2395-4,0)))</f>
        <v/>
      </c>
      <c r="H2395" s="247" t="str">
        <f ca="1">IF(ISERROR($S2395),"",OFFSET('Smelter Reference List'!$G$4,$S2395-4,0))</f>
        <v/>
      </c>
      <c r="I2395" s="248" t="str">
        <f ca="1">IF(ISERROR($S2395),"",OFFSET('Smelter Reference List'!$H$4,$S2395-4,0))</f>
        <v/>
      </c>
      <c r="J2395" s="248" t="str">
        <f ca="1">IF(ISERROR($S2395),"",OFFSET('Smelter Reference List'!$I$4,$S2395-4,0))</f>
        <v/>
      </c>
      <c r="K2395" s="245"/>
      <c r="L2395" s="245"/>
      <c r="M2395" s="245"/>
      <c r="N2395" s="245"/>
      <c r="O2395" s="245"/>
      <c r="P2395" s="245"/>
      <c r="Q2395" s="246"/>
      <c r="R2395" s="233"/>
      <c r="S2395" s="234" t="e">
        <f>IF(C2395="",NA(),MATCH($B2395&amp;$C2395,'Smelter Reference List'!$J:$J,0))</f>
        <v>#N/A</v>
      </c>
      <c r="T2395" s="235"/>
      <c r="U2395" s="235">
        <f t="shared" ca="1" si="76"/>
        <v>0</v>
      </c>
      <c r="V2395" s="235"/>
      <c r="W2395" s="235"/>
      <c r="Y2395" s="228" t="str">
        <f t="shared" si="77"/>
        <v/>
      </c>
    </row>
    <row r="2396" spans="1:25" s="228" customFormat="1" ht="20.25">
      <c r="A2396" s="257"/>
      <c r="B2396" s="232" t="str">
        <f>IF(LEN(A2396)=0,"",INDEX('Smelter Reference List'!$A:$A,MATCH($A2396,'Smelter Reference List'!$E:$E,0)))</f>
        <v/>
      </c>
      <c r="C2396" s="297" t="str">
        <f>IF(LEN(A2396)=0,"",INDEX('Smelter Reference List'!$C:$C,MATCH($A2396,'Smelter Reference List'!$E:$E,0)))</f>
        <v/>
      </c>
      <c r="D2396" s="161" t="str">
        <f ca="1">IF(ISERROR($S2396),"",OFFSET('Smelter Reference List'!$C$4,$S2396-4,0)&amp;"")</f>
        <v/>
      </c>
      <c r="E2396" s="161" t="str">
        <f ca="1">IF(ISERROR($S2396),"",OFFSET('Smelter Reference List'!$D$4,$S2396-4,0)&amp;"")</f>
        <v/>
      </c>
      <c r="F2396" s="161" t="str">
        <f ca="1">IF(ISERROR($S2396),"",OFFSET('Smelter Reference List'!$E$4,$S2396-4,0))</f>
        <v/>
      </c>
      <c r="G2396" s="161" t="str">
        <f ca="1">IF(C2396=$U$4,"Enter smelter details", IF(ISERROR($S2396),"",OFFSET('Smelter Reference List'!$F$4,$S2396-4,0)))</f>
        <v/>
      </c>
      <c r="H2396" s="247" t="str">
        <f ca="1">IF(ISERROR($S2396),"",OFFSET('Smelter Reference List'!$G$4,$S2396-4,0))</f>
        <v/>
      </c>
      <c r="I2396" s="248" t="str">
        <f ca="1">IF(ISERROR($S2396),"",OFFSET('Smelter Reference List'!$H$4,$S2396-4,0))</f>
        <v/>
      </c>
      <c r="J2396" s="248" t="str">
        <f ca="1">IF(ISERROR($S2396),"",OFFSET('Smelter Reference List'!$I$4,$S2396-4,0))</f>
        <v/>
      </c>
      <c r="K2396" s="245"/>
      <c r="L2396" s="245"/>
      <c r="M2396" s="245"/>
      <c r="N2396" s="245"/>
      <c r="O2396" s="245"/>
      <c r="P2396" s="245"/>
      <c r="Q2396" s="246"/>
      <c r="R2396" s="233"/>
      <c r="S2396" s="234" t="e">
        <f>IF(C2396="",NA(),MATCH($B2396&amp;$C2396,'Smelter Reference List'!$J:$J,0))</f>
        <v>#N/A</v>
      </c>
      <c r="T2396" s="235"/>
      <c r="U2396" s="235">
        <f t="shared" ca="1" si="76"/>
        <v>0</v>
      </c>
      <c r="V2396" s="235"/>
      <c r="W2396" s="235"/>
      <c r="Y2396" s="228" t="str">
        <f t="shared" si="77"/>
        <v/>
      </c>
    </row>
    <row r="2397" spans="1:25" s="228" customFormat="1" ht="20.25">
      <c r="A2397" s="257"/>
      <c r="B2397" s="232" t="str">
        <f>IF(LEN(A2397)=0,"",INDEX('Smelter Reference List'!$A:$A,MATCH($A2397,'Smelter Reference List'!$E:$E,0)))</f>
        <v/>
      </c>
      <c r="C2397" s="297" t="str">
        <f>IF(LEN(A2397)=0,"",INDEX('Smelter Reference List'!$C:$C,MATCH($A2397,'Smelter Reference List'!$E:$E,0)))</f>
        <v/>
      </c>
      <c r="D2397" s="161" t="str">
        <f ca="1">IF(ISERROR($S2397),"",OFFSET('Smelter Reference List'!$C$4,$S2397-4,0)&amp;"")</f>
        <v/>
      </c>
      <c r="E2397" s="161" t="str">
        <f ca="1">IF(ISERROR($S2397),"",OFFSET('Smelter Reference List'!$D$4,$S2397-4,0)&amp;"")</f>
        <v/>
      </c>
      <c r="F2397" s="161" t="str">
        <f ca="1">IF(ISERROR($S2397),"",OFFSET('Smelter Reference List'!$E$4,$S2397-4,0))</f>
        <v/>
      </c>
      <c r="G2397" s="161" t="str">
        <f ca="1">IF(C2397=$U$4,"Enter smelter details", IF(ISERROR($S2397),"",OFFSET('Smelter Reference List'!$F$4,$S2397-4,0)))</f>
        <v/>
      </c>
      <c r="H2397" s="247" t="str">
        <f ca="1">IF(ISERROR($S2397),"",OFFSET('Smelter Reference List'!$G$4,$S2397-4,0))</f>
        <v/>
      </c>
      <c r="I2397" s="248" t="str">
        <f ca="1">IF(ISERROR($S2397),"",OFFSET('Smelter Reference List'!$H$4,$S2397-4,0))</f>
        <v/>
      </c>
      <c r="J2397" s="248" t="str">
        <f ca="1">IF(ISERROR($S2397),"",OFFSET('Smelter Reference List'!$I$4,$S2397-4,0))</f>
        <v/>
      </c>
      <c r="K2397" s="245"/>
      <c r="L2397" s="245"/>
      <c r="M2397" s="245"/>
      <c r="N2397" s="245"/>
      <c r="O2397" s="245"/>
      <c r="P2397" s="245"/>
      <c r="Q2397" s="246"/>
      <c r="R2397" s="233"/>
      <c r="S2397" s="234" t="e">
        <f>IF(C2397="",NA(),MATCH($B2397&amp;$C2397,'Smelter Reference List'!$J:$J,0))</f>
        <v>#N/A</v>
      </c>
      <c r="T2397" s="235"/>
      <c r="U2397" s="235">
        <f t="shared" ca="1" si="76"/>
        <v>0</v>
      </c>
      <c r="V2397" s="235"/>
      <c r="W2397" s="235"/>
      <c r="Y2397" s="228" t="str">
        <f t="shared" si="77"/>
        <v/>
      </c>
    </row>
    <row r="2398" spans="1:25" s="228" customFormat="1" ht="20.25">
      <c r="A2398" s="257"/>
      <c r="B2398" s="232" t="str">
        <f>IF(LEN(A2398)=0,"",INDEX('Smelter Reference List'!$A:$A,MATCH($A2398,'Smelter Reference List'!$E:$E,0)))</f>
        <v/>
      </c>
      <c r="C2398" s="297" t="str">
        <f>IF(LEN(A2398)=0,"",INDEX('Smelter Reference List'!$C:$C,MATCH($A2398,'Smelter Reference List'!$E:$E,0)))</f>
        <v/>
      </c>
      <c r="D2398" s="161" t="str">
        <f ca="1">IF(ISERROR($S2398),"",OFFSET('Smelter Reference List'!$C$4,$S2398-4,0)&amp;"")</f>
        <v/>
      </c>
      <c r="E2398" s="161" t="str">
        <f ca="1">IF(ISERROR($S2398),"",OFFSET('Smelter Reference List'!$D$4,$S2398-4,0)&amp;"")</f>
        <v/>
      </c>
      <c r="F2398" s="161" t="str">
        <f ca="1">IF(ISERROR($S2398),"",OFFSET('Smelter Reference List'!$E$4,$S2398-4,0))</f>
        <v/>
      </c>
      <c r="G2398" s="161" t="str">
        <f ca="1">IF(C2398=$U$4,"Enter smelter details", IF(ISERROR($S2398),"",OFFSET('Smelter Reference List'!$F$4,$S2398-4,0)))</f>
        <v/>
      </c>
      <c r="H2398" s="247" t="str">
        <f ca="1">IF(ISERROR($S2398),"",OFFSET('Smelter Reference List'!$G$4,$S2398-4,0))</f>
        <v/>
      </c>
      <c r="I2398" s="248" t="str">
        <f ca="1">IF(ISERROR($S2398),"",OFFSET('Smelter Reference List'!$H$4,$S2398-4,0))</f>
        <v/>
      </c>
      <c r="J2398" s="248" t="str">
        <f ca="1">IF(ISERROR($S2398),"",OFFSET('Smelter Reference List'!$I$4,$S2398-4,0))</f>
        <v/>
      </c>
      <c r="K2398" s="245"/>
      <c r="L2398" s="245"/>
      <c r="M2398" s="245"/>
      <c r="N2398" s="245"/>
      <c r="O2398" s="245"/>
      <c r="P2398" s="245"/>
      <c r="Q2398" s="246"/>
      <c r="R2398" s="233"/>
      <c r="S2398" s="234" t="e">
        <f>IF(C2398="",NA(),MATCH($B2398&amp;$C2398,'Smelter Reference List'!$J:$J,0))</f>
        <v>#N/A</v>
      </c>
      <c r="T2398" s="235"/>
      <c r="U2398" s="235">
        <f t="shared" ca="1" si="76"/>
        <v>0</v>
      </c>
      <c r="V2398" s="235"/>
      <c r="W2398" s="235"/>
      <c r="Y2398" s="228" t="str">
        <f t="shared" si="77"/>
        <v/>
      </c>
    </row>
    <row r="2399" spans="1:25" s="228" customFormat="1" ht="20.25">
      <c r="A2399" s="257"/>
      <c r="B2399" s="232" t="str">
        <f>IF(LEN(A2399)=0,"",INDEX('Smelter Reference List'!$A:$A,MATCH($A2399,'Smelter Reference List'!$E:$E,0)))</f>
        <v/>
      </c>
      <c r="C2399" s="297" t="str">
        <f>IF(LEN(A2399)=0,"",INDEX('Smelter Reference List'!$C:$C,MATCH($A2399,'Smelter Reference List'!$E:$E,0)))</f>
        <v/>
      </c>
      <c r="D2399" s="161" t="str">
        <f ca="1">IF(ISERROR($S2399),"",OFFSET('Smelter Reference List'!$C$4,$S2399-4,0)&amp;"")</f>
        <v/>
      </c>
      <c r="E2399" s="161" t="str">
        <f ca="1">IF(ISERROR($S2399),"",OFFSET('Smelter Reference List'!$D$4,$S2399-4,0)&amp;"")</f>
        <v/>
      </c>
      <c r="F2399" s="161" t="str">
        <f ca="1">IF(ISERROR($S2399),"",OFFSET('Smelter Reference List'!$E$4,$S2399-4,0))</f>
        <v/>
      </c>
      <c r="G2399" s="161" t="str">
        <f ca="1">IF(C2399=$U$4,"Enter smelter details", IF(ISERROR($S2399),"",OFFSET('Smelter Reference List'!$F$4,$S2399-4,0)))</f>
        <v/>
      </c>
      <c r="H2399" s="247" t="str">
        <f ca="1">IF(ISERROR($S2399),"",OFFSET('Smelter Reference List'!$G$4,$S2399-4,0))</f>
        <v/>
      </c>
      <c r="I2399" s="248" t="str">
        <f ca="1">IF(ISERROR($S2399),"",OFFSET('Smelter Reference List'!$H$4,$S2399-4,0))</f>
        <v/>
      </c>
      <c r="J2399" s="248" t="str">
        <f ca="1">IF(ISERROR($S2399),"",OFFSET('Smelter Reference List'!$I$4,$S2399-4,0))</f>
        <v/>
      </c>
      <c r="K2399" s="245"/>
      <c r="L2399" s="245"/>
      <c r="M2399" s="245"/>
      <c r="N2399" s="245"/>
      <c r="O2399" s="245"/>
      <c r="P2399" s="245"/>
      <c r="Q2399" s="246"/>
      <c r="R2399" s="233"/>
      <c r="S2399" s="234" t="e">
        <f>IF(C2399="",NA(),MATCH($B2399&amp;$C2399,'Smelter Reference List'!$J:$J,0))</f>
        <v>#N/A</v>
      </c>
      <c r="T2399" s="235"/>
      <c r="U2399" s="235">
        <f t="shared" ca="1" si="76"/>
        <v>0</v>
      </c>
      <c r="V2399" s="235"/>
      <c r="W2399" s="235"/>
      <c r="Y2399" s="228" t="str">
        <f t="shared" si="77"/>
        <v/>
      </c>
    </row>
    <row r="2400" spans="1:25" s="228" customFormat="1" ht="20.25">
      <c r="A2400" s="257"/>
      <c r="B2400" s="232" t="str">
        <f>IF(LEN(A2400)=0,"",INDEX('Smelter Reference List'!$A:$A,MATCH($A2400,'Smelter Reference List'!$E:$E,0)))</f>
        <v/>
      </c>
      <c r="C2400" s="297" t="str">
        <f>IF(LEN(A2400)=0,"",INDEX('Smelter Reference List'!$C:$C,MATCH($A2400,'Smelter Reference List'!$E:$E,0)))</f>
        <v/>
      </c>
      <c r="D2400" s="161" t="str">
        <f ca="1">IF(ISERROR($S2400),"",OFFSET('Smelter Reference List'!$C$4,$S2400-4,0)&amp;"")</f>
        <v/>
      </c>
      <c r="E2400" s="161" t="str">
        <f ca="1">IF(ISERROR($S2400),"",OFFSET('Smelter Reference List'!$D$4,$S2400-4,0)&amp;"")</f>
        <v/>
      </c>
      <c r="F2400" s="161" t="str">
        <f ca="1">IF(ISERROR($S2400),"",OFFSET('Smelter Reference List'!$E$4,$S2400-4,0))</f>
        <v/>
      </c>
      <c r="G2400" s="161" t="str">
        <f ca="1">IF(C2400=$U$4,"Enter smelter details", IF(ISERROR($S2400),"",OFFSET('Smelter Reference List'!$F$4,$S2400-4,0)))</f>
        <v/>
      </c>
      <c r="H2400" s="247" t="str">
        <f ca="1">IF(ISERROR($S2400),"",OFFSET('Smelter Reference List'!$G$4,$S2400-4,0))</f>
        <v/>
      </c>
      <c r="I2400" s="248" t="str">
        <f ca="1">IF(ISERROR($S2400),"",OFFSET('Smelter Reference List'!$H$4,$S2400-4,0))</f>
        <v/>
      </c>
      <c r="J2400" s="248" t="str">
        <f ca="1">IF(ISERROR($S2400),"",OFFSET('Smelter Reference List'!$I$4,$S2400-4,0))</f>
        <v/>
      </c>
      <c r="K2400" s="245"/>
      <c r="L2400" s="245"/>
      <c r="M2400" s="245"/>
      <c r="N2400" s="245"/>
      <c r="O2400" s="245"/>
      <c r="P2400" s="245"/>
      <c r="Q2400" s="246"/>
      <c r="R2400" s="233"/>
      <c r="S2400" s="234" t="e">
        <f>IF(C2400="",NA(),MATCH($B2400&amp;$C2400,'Smelter Reference List'!$J:$J,0))</f>
        <v>#N/A</v>
      </c>
      <c r="T2400" s="235"/>
      <c r="U2400" s="235">
        <f t="shared" ca="1" si="76"/>
        <v>0</v>
      </c>
      <c r="V2400" s="235"/>
      <c r="W2400" s="235"/>
      <c r="Y2400" s="228" t="str">
        <f t="shared" si="77"/>
        <v/>
      </c>
    </row>
    <row r="2401" spans="1:25" s="228" customFormat="1" ht="20.25">
      <c r="A2401" s="257"/>
      <c r="B2401" s="232" t="str">
        <f>IF(LEN(A2401)=0,"",INDEX('Smelter Reference List'!$A:$A,MATCH($A2401,'Smelter Reference List'!$E:$E,0)))</f>
        <v/>
      </c>
      <c r="C2401" s="297" t="str">
        <f>IF(LEN(A2401)=0,"",INDEX('Smelter Reference List'!$C:$C,MATCH($A2401,'Smelter Reference List'!$E:$E,0)))</f>
        <v/>
      </c>
      <c r="D2401" s="161" t="str">
        <f ca="1">IF(ISERROR($S2401),"",OFFSET('Smelter Reference List'!$C$4,$S2401-4,0)&amp;"")</f>
        <v/>
      </c>
      <c r="E2401" s="161" t="str">
        <f ca="1">IF(ISERROR($S2401),"",OFFSET('Smelter Reference List'!$D$4,$S2401-4,0)&amp;"")</f>
        <v/>
      </c>
      <c r="F2401" s="161" t="str">
        <f ca="1">IF(ISERROR($S2401),"",OFFSET('Smelter Reference List'!$E$4,$S2401-4,0))</f>
        <v/>
      </c>
      <c r="G2401" s="161" t="str">
        <f ca="1">IF(C2401=$U$4,"Enter smelter details", IF(ISERROR($S2401),"",OFFSET('Smelter Reference List'!$F$4,$S2401-4,0)))</f>
        <v/>
      </c>
      <c r="H2401" s="247" t="str">
        <f ca="1">IF(ISERROR($S2401),"",OFFSET('Smelter Reference List'!$G$4,$S2401-4,0))</f>
        <v/>
      </c>
      <c r="I2401" s="248" t="str">
        <f ca="1">IF(ISERROR($S2401),"",OFFSET('Smelter Reference List'!$H$4,$S2401-4,0))</f>
        <v/>
      </c>
      <c r="J2401" s="248" t="str">
        <f ca="1">IF(ISERROR($S2401),"",OFFSET('Smelter Reference List'!$I$4,$S2401-4,0))</f>
        <v/>
      </c>
      <c r="K2401" s="245"/>
      <c r="L2401" s="245"/>
      <c r="M2401" s="245"/>
      <c r="N2401" s="245"/>
      <c r="O2401" s="245"/>
      <c r="P2401" s="245"/>
      <c r="Q2401" s="246"/>
      <c r="R2401" s="233"/>
      <c r="S2401" s="234" t="e">
        <f>IF(C2401="",NA(),MATCH($B2401&amp;$C2401,'Smelter Reference List'!$J:$J,0))</f>
        <v>#N/A</v>
      </c>
      <c r="T2401" s="235"/>
      <c r="U2401" s="235">
        <f t="shared" ca="1" si="76"/>
        <v>0</v>
      </c>
      <c r="V2401" s="235"/>
      <c r="W2401" s="235"/>
      <c r="Y2401" s="228" t="str">
        <f t="shared" si="77"/>
        <v/>
      </c>
    </row>
    <row r="2402" spans="1:25" s="228" customFormat="1" ht="20.25">
      <c r="A2402" s="257"/>
      <c r="B2402" s="232" t="str">
        <f>IF(LEN(A2402)=0,"",INDEX('Smelter Reference List'!$A:$A,MATCH($A2402,'Smelter Reference List'!$E:$E,0)))</f>
        <v/>
      </c>
      <c r="C2402" s="297" t="str">
        <f>IF(LEN(A2402)=0,"",INDEX('Smelter Reference List'!$C:$C,MATCH($A2402,'Smelter Reference List'!$E:$E,0)))</f>
        <v/>
      </c>
      <c r="D2402" s="161" t="str">
        <f ca="1">IF(ISERROR($S2402),"",OFFSET('Smelter Reference List'!$C$4,$S2402-4,0)&amp;"")</f>
        <v/>
      </c>
      <c r="E2402" s="161" t="str">
        <f ca="1">IF(ISERROR($S2402),"",OFFSET('Smelter Reference List'!$D$4,$S2402-4,0)&amp;"")</f>
        <v/>
      </c>
      <c r="F2402" s="161" t="str">
        <f ca="1">IF(ISERROR($S2402),"",OFFSET('Smelter Reference List'!$E$4,$S2402-4,0))</f>
        <v/>
      </c>
      <c r="G2402" s="161" t="str">
        <f ca="1">IF(C2402=$U$4,"Enter smelter details", IF(ISERROR($S2402),"",OFFSET('Smelter Reference List'!$F$4,$S2402-4,0)))</f>
        <v/>
      </c>
      <c r="H2402" s="247" t="str">
        <f ca="1">IF(ISERROR($S2402),"",OFFSET('Smelter Reference List'!$G$4,$S2402-4,0))</f>
        <v/>
      </c>
      <c r="I2402" s="248" t="str">
        <f ca="1">IF(ISERROR($S2402),"",OFFSET('Smelter Reference List'!$H$4,$S2402-4,0))</f>
        <v/>
      </c>
      <c r="J2402" s="248" t="str">
        <f ca="1">IF(ISERROR($S2402),"",OFFSET('Smelter Reference List'!$I$4,$S2402-4,0))</f>
        <v/>
      </c>
      <c r="K2402" s="245"/>
      <c r="L2402" s="245"/>
      <c r="M2402" s="245"/>
      <c r="N2402" s="245"/>
      <c r="O2402" s="245"/>
      <c r="P2402" s="245"/>
      <c r="Q2402" s="246"/>
      <c r="R2402" s="233"/>
      <c r="S2402" s="234" t="e">
        <f>IF(C2402="",NA(),MATCH($B2402&amp;$C2402,'Smelter Reference List'!$J:$J,0))</f>
        <v>#N/A</v>
      </c>
      <c r="T2402" s="235"/>
      <c r="U2402" s="235">
        <f t="shared" ca="1" si="76"/>
        <v>0</v>
      </c>
      <c r="V2402" s="235"/>
      <c r="W2402" s="235"/>
      <c r="Y2402" s="228" t="str">
        <f t="shared" si="77"/>
        <v/>
      </c>
    </row>
    <row r="2403" spans="1:25" s="228" customFormat="1" ht="20.25">
      <c r="A2403" s="257"/>
      <c r="B2403" s="232" t="str">
        <f>IF(LEN(A2403)=0,"",INDEX('Smelter Reference List'!$A:$A,MATCH($A2403,'Smelter Reference List'!$E:$E,0)))</f>
        <v/>
      </c>
      <c r="C2403" s="297" t="str">
        <f>IF(LEN(A2403)=0,"",INDEX('Smelter Reference List'!$C:$C,MATCH($A2403,'Smelter Reference List'!$E:$E,0)))</f>
        <v/>
      </c>
      <c r="D2403" s="161" t="str">
        <f ca="1">IF(ISERROR($S2403),"",OFFSET('Smelter Reference List'!$C$4,$S2403-4,0)&amp;"")</f>
        <v/>
      </c>
      <c r="E2403" s="161" t="str">
        <f ca="1">IF(ISERROR($S2403),"",OFFSET('Smelter Reference List'!$D$4,$S2403-4,0)&amp;"")</f>
        <v/>
      </c>
      <c r="F2403" s="161" t="str">
        <f ca="1">IF(ISERROR($S2403),"",OFFSET('Smelter Reference List'!$E$4,$S2403-4,0))</f>
        <v/>
      </c>
      <c r="G2403" s="161" t="str">
        <f ca="1">IF(C2403=$U$4,"Enter smelter details", IF(ISERROR($S2403),"",OFFSET('Smelter Reference List'!$F$4,$S2403-4,0)))</f>
        <v/>
      </c>
      <c r="H2403" s="247" t="str">
        <f ca="1">IF(ISERROR($S2403),"",OFFSET('Smelter Reference List'!$G$4,$S2403-4,0))</f>
        <v/>
      </c>
      <c r="I2403" s="248" t="str">
        <f ca="1">IF(ISERROR($S2403),"",OFFSET('Smelter Reference List'!$H$4,$S2403-4,0))</f>
        <v/>
      </c>
      <c r="J2403" s="248" t="str">
        <f ca="1">IF(ISERROR($S2403),"",OFFSET('Smelter Reference List'!$I$4,$S2403-4,0))</f>
        <v/>
      </c>
      <c r="K2403" s="245"/>
      <c r="L2403" s="245"/>
      <c r="M2403" s="245"/>
      <c r="N2403" s="245"/>
      <c r="O2403" s="245"/>
      <c r="P2403" s="245"/>
      <c r="Q2403" s="246"/>
      <c r="R2403" s="233"/>
      <c r="S2403" s="234" t="e">
        <f>IF(C2403="",NA(),MATCH($B2403&amp;$C2403,'Smelter Reference List'!$J:$J,0))</f>
        <v>#N/A</v>
      </c>
      <c r="T2403" s="235"/>
      <c r="U2403" s="235">
        <f t="shared" ca="1" si="76"/>
        <v>0</v>
      </c>
      <c r="V2403" s="235"/>
      <c r="W2403" s="235"/>
      <c r="Y2403" s="228" t="str">
        <f t="shared" si="77"/>
        <v/>
      </c>
    </row>
    <row r="2404" spans="1:25" s="228" customFormat="1" ht="20.25">
      <c r="A2404" s="257"/>
      <c r="B2404" s="232" t="str">
        <f>IF(LEN(A2404)=0,"",INDEX('Smelter Reference List'!$A:$A,MATCH($A2404,'Smelter Reference List'!$E:$E,0)))</f>
        <v/>
      </c>
      <c r="C2404" s="297" t="str">
        <f>IF(LEN(A2404)=0,"",INDEX('Smelter Reference List'!$C:$C,MATCH($A2404,'Smelter Reference List'!$E:$E,0)))</f>
        <v/>
      </c>
      <c r="D2404" s="161" t="str">
        <f ca="1">IF(ISERROR($S2404),"",OFFSET('Smelter Reference List'!$C$4,$S2404-4,0)&amp;"")</f>
        <v/>
      </c>
      <c r="E2404" s="161" t="str">
        <f ca="1">IF(ISERROR($S2404),"",OFFSET('Smelter Reference List'!$D$4,$S2404-4,0)&amp;"")</f>
        <v/>
      </c>
      <c r="F2404" s="161" t="str">
        <f ca="1">IF(ISERROR($S2404),"",OFFSET('Smelter Reference List'!$E$4,$S2404-4,0))</f>
        <v/>
      </c>
      <c r="G2404" s="161" t="str">
        <f ca="1">IF(C2404=$U$4,"Enter smelter details", IF(ISERROR($S2404),"",OFFSET('Smelter Reference List'!$F$4,$S2404-4,0)))</f>
        <v/>
      </c>
      <c r="H2404" s="247" t="str">
        <f ca="1">IF(ISERROR($S2404),"",OFFSET('Smelter Reference List'!$G$4,$S2404-4,0))</f>
        <v/>
      </c>
      <c r="I2404" s="248" t="str">
        <f ca="1">IF(ISERROR($S2404),"",OFFSET('Smelter Reference List'!$H$4,$S2404-4,0))</f>
        <v/>
      </c>
      <c r="J2404" s="248" t="str">
        <f ca="1">IF(ISERROR($S2404),"",OFFSET('Smelter Reference List'!$I$4,$S2404-4,0))</f>
        <v/>
      </c>
      <c r="K2404" s="245"/>
      <c r="L2404" s="245"/>
      <c r="M2404" s="245"/>
      <c r="N2404" s="245"/>
      <c r="O2404" s="245"/>
      <c r="P2404" s="245"/>
      <c r="Q2404" s="246"/>
      <c r="R2404" s="233"/>
      <c r="S2404" s="234" t="e">
        <f>IF(C2404="",NA(),MATCH($B2404&amp;$C2404,'Smelter Reference List'!$J:$J,0))</f>
        <v>#N/A</v>
      </c>
      <c r="T2404" s="235"/>
      <c r="U2404" s="235">
        <f t="shared" ca="1" si="76"/>
        <v>0</v>
      </c>
      <c r="V2404" s="235"/>
      <c r="W2404" s="235"/>
      <c r="Y2404" s="228" t="str">
        <f t="shared" si="77"/>
        <v/>
      </c>
    </row>
    <row r="2405" spans="1:25" s="228" customFormat="1" ht="20.25">
      <c r="A2405" s="257"/>
      <c r="B2405" s="232" t="str">
        <f>IF(LEN(A2405)=0,"",INDEX('Smelter Reference List'!$A:$A,MATCH($A2405,'Smelter Reference List'!$E:$E,0)))</f>
        <v/>
      </c>
      <c r="C2405" s="297" t="str">
        <f>IF(LEN(A2405)=0,"",INDEX('Smelter Reference List'!$C:$C,MATCH($A2405,'Smelter Reference List'!$E:$E,0)))</f>
        <v/>
      </c>
      <c r="D2405" s="161" t="str">
        <f ca="1">IF(ISERROR($S2405),"",OFFSET('Smelter Reference List'!$C$4,$S2405-4,0)&amp;"")</f>
        <v/>
      </c>
      <c r="E2405" s="161" t="str">
        <f ca="1">IF(ISERROR($S2405),"",OFFSET('Smelter Reference List'!$D$4,$S2405-4,0)&amp;"")</f>
        <v/>
      </c>
      <c r="F2405" s="161" t="str">
        <f ca="1">IF(ISERROR($S2405),"",OFFSET('Smelter Reference List'!$E$4,$S2405-4,0))</f>
        <v/>
      </c>
      <c r="G2405" s="161" t="str">
        <f ca="1">IF(C2405=$U$4,"Enter smelter details", IF(ISERROR($S2405),"",OFFSET('Smelter Reference List'!$F$4,$S2405-4,0)))</f>
        <v/>
      </c>
      <c r="H2405" s="247" t="str">
        <f ca="1">IF(ISERROR($S2405),"",OFFSET('Smelter Reference List'!$G$4,$S2405-4,0))</f>
        <v/>
      </c>
      <c r="I2405" s="248" t="str">
        <f ca="1">IF(ISERROR($S2405),"",OFFSET('Smelter Reference List'!$H$4,$S2405-4,0))</f>
        <v/>
      </c>
      <c r="J2405" s="248" t="str">
        <f ca="1">IF(ISERROR($S2405),"",OFFSET('Smelter Reference List'!$I$4,$S2405-4,0))</f>
        <v/>
      </c>
      <c r="K2405" s="245"/>
      <c r="L2405" s="245"/>
      <c r="M2405" s="245"/>
      <c r="N2405" s="245"/>
      <c r="O2405" s="245"/>
      <c r="P2405" s="245"/>
      <c r="Q2405" s="246"/>
      <c r="R2405" s="233"/>
      <c r="S2405" s="234" t="e">
        <f>IF(C2405="",NA(),MATCH($B2405&amp;$C2405,'Smelter Reference List'!$J:$J,0))</f>
        <v>#N/A</v>
      </c>
      <c r="T2405" s="235"/>
      <c r="U2405" s="235">
        <f t="shared" ca="1" si="76"/>
        <v>0</v>
      </c>
      <c r="V2405" s="235"/>
      <c r="W2405" s="235"/>
      <c r="Y2405" s="228" t="str">
        <f t="shared" si="77"/>
        <v/>
      </c>
    </row>
    <row r="2406" spans="1:25" s="228" customFormat="1" ht="20.25">
      <c r="A2406" s="257"/>
      <c r="B2406" s="232" t="str">
        <f>IF(LEN(A2406)=0,"",INDEX('Smelter Reference List'!$A:$A,MATCH($A2406,'Smelter Reference List'!$E:$E,0)))</f>
        <v/>
      </c>
      <c r="C2406" s="297" t="str">
        <f>IF(LEN(A2406)=0,"",INDEX('Smelter Reference List'!$C:$C,MATCH($A2406,'Smelter Reference List'!$E:$E,0)))</f>
        <v/>
      </c>
      <c r="D2406" s="161" t="str">
        <f ca="1">IF(ISERROR($S2406),"",OFFSET('Smelter Reference List'!$C$4,$S2406-4,0)&amp;"")</f>
        <v/>
      </c>
      <c r="E2406" s="161" t="str">
        <f ca="1">IF(ISERROR($S2406),"",OFFSET('Smelter Reference List'!$D$4,$S2406-4,0)&amp;"")</f>
        <v/>
      </c>
      <c r="F2406" s="161" t="str">
        <f ca="1">IF(ISERROR($S2406),"",OFFSET('Smelter Reference List'!$E$4,$S2406-4,0))</f>
        <v/>
      </c>
      <c r="G2406" s="161" t="str">
        <f ca="1">IF(C2406=$U$4,"Enter smelter details", IF(ISERROR($S2406),"",OFFSET('Smelter Reference List'!$F$4,$S2406-4,0)))</f>
        <v/>
      </c>
      <c r="H2406" s="247" t="str">
        <f ca="1">IF(ISERROR($S2406),"",OFFSET('Smelter Reference List'!$G$4,$S2406-4,0))</f>
        <v/>
      </c>
      <c r="I2406" s="248" t="str">
        <f ca="1">IF(ISERROR($S2406),"",OFFSET('Smelter Reference List'!$H$4,$S2406-4,0))</f>
        <v/>
      </c>
      <c r="J2406" s="248" t="str">
        <f ca="1">IF(ISERROR($S2406),"",OFFSET('Smelter Reference List'!$I$4,$S2406-4,0))</f>
        <v/>
      </c>
      <c r="K2406" s="245"/>
      <c r="L2406" s="245"/>
      <c r="M2406" s="245"/>
      <c r="N2406" s="245"/>
      <c r="O2406" s="245"/>
      <c r="P2406" s="245"/>
      <c r="Q2406" s="246"/>
      <c r="R2406" s="233"/>
      <c r="S2406" s="234" t="e">
        <f>IF(C2406="",NA(),MATCH($B2406&amp;$C2406,'Smelter Reference List'!$J:$J,0))</f>
        <v>#N/A</v>
      </c>
      <c r="T2406" s="235"/>
      <c r="U2406" s="235">
        <f t="shared" ca="1" si="76"/>
        <v>0</v>
      </c>
      <c r="V2406" s="235"/>
      <c r="W2406" s="235"/>
      <c r="Y2406" s="228" t="str">
        <f t="shared" si="77"/>
        <v/>
      </c>
    </row>
    <row r="2407" spans="1:25" s="228" customFormat="1" ht="20.25">
      <c r="A2407" s="257"/>
      <c r="B2407" s="232" t="str">
        <f>IF(LEN(A2407)=0,"",INDEX('Smelter Reference List'!$A:$A,MATCH($A2407,'Smelter Reference List'!$E:$E,0)))</f>
        <v/>
      </c>
      <c r="C2407" s="297" t="str">
        <f>IF(LEN(A2407)=0,"",INDEX('Smelter Reference List'!$C:$C,MATCH($A2407,'Smelter Reference List'!$E:$E,0)))</f>
        <v/>
      </c>
      <c r="D2407" s="161" t="str">
        <f ca="1">IF(ISERROR($S2407),"",OFFSET('Smelter Reference List'!$C$4,$S2407-4,0)&amp;"")</f>
        <v/>
      </c>
      <c r="E2407" s="161" t="str">
        <f ca="1">IF(ISERROR($S2407),"",OFFSET('Smelter Reference List'!$D$4,$S2407-4,0)&amp;"")</f>
        <v/>
      </c>
      <c r="F2407" s="161" t="str">
        <f ca="1">IF(ISERROR($S2407),"",OFFSET('Smelter Reference List'!$E$4,$S2407-4,0))</f>
        <v/>
      </c>
      <c r="G2407" s="161" t="str">
        <f ca="1">IF(C2407=$U$4,"Enter smelter details", IF(ISERROR($S2407),"",OFFSET('Smelter Reference List'!$F$4,$S2407-4,0)))</f>
        <v/>
      </c>
      <c r="H2407" s="247" t="str">
        <f ca="1">IF(ISERROR($S2407),"",OFFSET('Smelter Reference List'!$G$4,$S2407-4,0))</f>
        <v/>
      </c>
      <c r="I2407" s="248" t="str">
        <f ca="1">IF(ISERROR($S2407),"",OFFSET('Smelter Reference List'!$H$4,$S2407-4,0))</f>
        <v/>
      </c>
      <c r="J2407" s="248" t="str">
        <f ca="1">IF(ISERROR($S2407),"",OFFSET('Smelter Reference List'!$I$4,$S2407-4,0))</f>
        <v/>
      </c>
      <c r="K2407" s="245"/>
      <c r="L2407" s="245"/>
      <c r="M2407" s="245"/>
      <c r="N2407" s="245"/>
      <c r="O2407" s="245"/>
      <c r="P2407" s="245"/>
      <c r="Q2407" s="246"/>
      <c r="R2407" s="233"/>
      <c r="S2407" s="234" t="e">
        <f>IF(C2407="",NA(),MATCH($B2407&amp;$C2407,'Smelter Reference List'!$J:$J,0))</f>
        <v>#N/A</v>
      </c>
      <c r="T2407" s="235"/>
      <c r="U2407" s="235">
        <f t="shared" ca="1" si="76"/>
        <v>0</v>
      </c>
      <c r="V2407" s="235"/>
      <c r="W2407" s="235"/>
      <c r="Y2407" s="228" t="str">
        <f t="shared" si="77"/>
        <v/>
      </c>
    </row>
    <row r="2408" spans="1:25" s="228" customFormat="1" ht="20.25">
      <c r="A2408" s="257"/>
      <c r="B2408" s="232" t="str">
        <f>IF(LEN(A2408)=0,"",INDEX('Smelter Reference List'!$A:$A,MATCH($A2408,'Smelter Reference List'!$E:$E,0)))</f>
        <v/>
      </c>
      <c r="C2408" s="297" t="str">
        <f>IF(LEN(A2408)=0,"",INDEX('Smelter Reference List'!$C:$C,MATCH($A2408,'Smelter Reference List'!$E:$E,0)))</f>
        <v/>
      </c>
      <c r="D2408" s="161" t="str">
        <f ca="1">IF(ISERROR($S2408),"",OFFSET('Smelter Reference List'!$C$4,$S2408-4,0)&amp;"")</f>
        <v/>
      </c>
      <c r="E2408" s="161" t="str">
        <f ca="1">IF(ISERROR($S2408),"",OFFSET('Smelter Reference List'!$D$4,$S2408-4,0)&amp;"")</f>
        <v/>
      </c>
      <c r="F2408" s="161" t="str">
        <f ca="1">IF(ISERROR($S2408),"",OFFSET('Smelter Reference List'!$E$4,$S2408-4,0))</f>
        <v/>
      </c>
      <c r="G2408" s="161" t="str">
        <f ca="1">IF(C2408=$U$4,"Enter smelter details", IF(ISERROR($S2408),"",OFFSET('Smelter Reference List'!$F$4,$S2408-4,0)))</f>
        <v/>
      </c>
      <c r="H2408" s="247" t="str">
        <f ca="1">IF(ISERROR($S2408),"",OFFSET('Smelter Reference List'!$G$4,$S2408-4,0))</f>
        <v/>
      </c>
      <c r="I2408" s="248" t="str">
        <f ca="1">IF(ISERROR($S2408),"",OFFSET('Smelter Reference List'!$H$4,$S2408-4,0))</f>
        <v/>
      </c>
      <c r="J2408" s="248" t="str">
        <f ca="1">IF(ISERROR($S2408),"",OFFSET('Smelter Reference List'!$I$4,$S2408-4,0))</f>
        <v/>
      </c>
      <c r="K2408" s="245"/>
      <c r="L2408" s="245"/>
      <c r="M2408" s="245"/>
      <c r="N2408" s="245"/>
      <c r="O2408" s="245"/>
      <c r="P2408" s="245"/>
      <c r="Q2408" s="246"/>
      <c r="R2408" s="233"/>
      <c r="S2408" s="234" t="e">
        <f>IF(C2408="",NA(),MATCH($B2408&amp;$C2408,'Smelter Reference List'!$J:$J,0))</f>
        <v>#N/A</v>
      </c>
      <c r="T2408" s="235"/>
      <c r="U2408" s="235">
        <f t="shared" ca="1" si="76"/>
        <v>0</v>
      </c>
      <c r="V2408" s="235"/>
      <c r="W2408" s="235"/>
      <c r="Y2408" s="228" t="str">
        <f t="shared" si="77"/>
        <v/>
      </c>
    </row>
    <row r="2409" spans="1:25" s="228" customFormat="1" ht="20.25">
      <c r="A2409" s="257"/>
      <c r="B2409" s="232" t="str">
        <f>IF(LEN(A2409)=0,"",INDEX('Smelter Reference List'!$A:$A,MATCH($A2409,'Smelter Reference List'!$E:$E,0)))</f>
        <v/>
      </c>
      <c r="C2409" s="297" t="str">
        <f>IF(LEN(A2409)=0,"",INDEX('Smelter Reference List'!$C:$C,MATCH($A2409,'Smelter Reference List'!$E:$E,0)))</f>
        <v/>
      </c>
      <c r="D2409" s="161" t="str">
        <f ca="1">IF(ISERROR($S2409),"",OFFSET('Smelter Reference List'!$C$4,$S2409-4,0)&amp;"")</f>
        <v/>
      </c>
      <c r="E2409" s="161" t="str">
        <f ca="1">IF(ISERROR($S2409),"",OFFSET('Smelter Reference List'!$D$4,$S2409-4,0)&amp;"")</f>
        <v/>
      </c>
      <c r="F2409" s="161" t="str">
        <f ca="1">IF(ISERROR($S2409),"",OFFSET('Smelter Reference List'!$E$4,$S2409-4,0))</f>
        <v/>
      </c>
      <c r="G2409" s="161" t="str">
        <f ca="1">IF(C2409=$U$4,"Enter smelter details", IF(ISERROR($S2409),"",OFFSET('Smelter Reference List'!$F$4,$S2409-4,0)))</f>
        <v/>
      </c>
      <c r="H2409" s="247" t="str">
        <f ca="1">IF(ISERROR($S2409),"",OFFSET('Smelter Reference List'!$G$4,$S2409-4,0))</f>
        <v/>
      </c>
      <c r="I2409" s="248" t="str">
        <f ca="1">IF(ISERROR($S2409),"",OFFSET('Smelter Reference List'!$H$4,$S2409-4,0))</f>
        <v/>
      </c>
      <c r="J2409" s="248" t="str">
        <f ca="1">IF(ISERROR($S2409),"",OFFSET('Smelter Reference List'!$I$4,$S2409-4,0))</f>
        <v/>
      </c>
      <c r="K2409" s="245"/>
      <c r="L2409" s="245"/>
      <c r="M2409" s="245"/>
      <c r="N2409" s="245"/>
      <c r="O2409" s="245"/>
      <c r="P2409" s="245"/>
      <c r="Q2409" s="246"/>
      <c r="R2409" s="233"/>
      <c r="S2409" s="234" t="e">
        <f>IF(C2409="",NA(),MATCH($B2409&amp;$C2409,'Smelter Reference List'!$J:$J,0))</f>
        <v>#N/A</v>
      </c>
      <c r="T2409" s="235"/>
      <c r="U2409" s="235">
        <f t="shared" ca="1" si="76"/>
        <v>0</v>
      </c>
      <c r="V2409" s="235"/>
      <c r="W2409" s="235"/>
      <c r="Y2409" s="228" t="str">
        <f t="shared" si="77"/>
        <v/>
      </c>
    </row>
    <row r="2410" spans="1:25" s="228" customFormat="1" ht="20.25">
      <c r="A2410" s="257"/>
      <c r="B2410" s="232" t="str">
        <f>IF(LEN(A2410)=0,"",INDEX('Smelter Reference List'!$A:$A,MATCH($A2410,'Smelter Reference List'!$E:$E,0)))</f>
        <v/>
      </c>
      <c r="C2410" s="297" t="str">
        <f>IF(LEN(A2410)=0,"",INDEX('Smelter Reference List'!$C:$C,MATCH($A2410,'Smelter Reference List'!$E:$E,0)))</f>
        <v/>
      </c>
      <c r="D2410" s="161" t="str">
        <f ca="1">IF(ISERROR($S2410),"",OFFSET('Smelter Reference List'!$C$4,$S2410-4,0)&amp;"")</f>
        <v/>
      </c>
      <c r="E2410" s="161" t="str">
        <f ca="1">IF(ISERROR($S2410),"",OFFSET('Smelter Reference List'!$D$4,$S2410-4,0)&amp;"")</f>
        <v/>
      </c>
      <c r="F2410" s="161" t="str">
        <f ca="1">IF(ISERROR($S2410),"",OFFSET('Smelter Reference List'!$E$4,$S2410-4,0))</f>
        <v/>
      </c>
      <c r="G2410" s="161" t="str">
        <f ca="1">IF(C2410=$U$4,"Enter smelter details", IF(ISERROR($S2410),"",OFFSET('Smelter Reference List'!$F$4,$S2410-4,0)))</f>
        <v/>
      </c>
      <c r="H2410" s="247" t="str">
        <f ca="1">IF(ISERROR($S2410),"",OFFSET('Smelter Reference List'!$G$4,$S2410-4,0))</f>
        <v/>
      </c>
      <c r="I2410" s="248" t="str">
        <f ca="1">IF(ISERROR($S2410),"",OFFSET('Smelter Reference List'!$H$4,$S2410-4,0))</f>
        <v/>
      </c>
      <c r="J2410" s="248" t="str">
        <f ca="1">IF(ISERROR($S2410),"",OFFSET('Smelter Reference List'!$I$4,$S2410-4,0))</f>
        <v/>
      </c>
      <c r="K2410" s="245"/>
      <c r="L2410" s="245"/>
      <c r="M2410" s="245"/>
      <c r="N2410" s="245"/>
      <c r="O2410" s="245"/>
      <c r="P2410" s="245"/>
      <c r="Q2410" s="246"/>
      <c r="R2410" s="233"/>
      <c r="S2410" s="234" t="e">
        <f>IF(C2410="",NA(),MATCH($B2410&amp;$C2410,'Smelter Reference List'!$J:$J,0))</f>
        <v>#N/A</v>
      </c>
      <c r="T2410" s="235"/>
      <c r="U2410" s="235">
        <f t="shared" ca="1" si="76"/>
        <v>0</v>
      </c>
      <c r="V2410" s="235"/>
      <c r="W2410" s="235"/>
      <c r="Y2410" s="228" t="str">
        <f t="shared" si="77"/>
        <v/>
      </c>
    </row>
    <row r="2411" spans="1:25" s="228" customFormat="1" ht="20.25">
      <c r="A2411" s="257"/>
      <c r="B2411" s="232" t="str">
        <f>IF(LEN(A2411)=0,"",INDEX('Smelter Reference List'!$A:$A,MATCH($A2411,'Smelter Reference List'!$E:$E,0)))</f>
        <v/>
      </c>
      <c r="C2411" s="297" t="str">
        <f>IF(LEN(A2411)=0,"",INDEX('Smelter Reference List'!$C:$C,MATCH($A2411,'Smelter Reference List'!$E:$E,0)))</f>
        <v/>
      </c>
      <c r="D2411" s="161" t="str">
        <f ca="1">IF(ISERROR($S2411),"",OFFSET('Smelter Reference List'!$C$4,$S2411-4,0)&amp;"")</f>
        <v/>
      </c>
      <c r="E2411" s="161" t="str">
        <f ca="1">IF(ISERROR($S2411),"",OFFSET('Smelter Reference List'!$D$4,$S2411-4,0)&amp;"")</f>
        <v/>
      </c>
      <c r="F2411" s="161" t="str">
        <f ca="1">IF(ISERROR($S2411),"",OFFSET('Smelter Reference List'!$E$4,$S2411-4,0))</f>
        <v/>
      </c>
      <c r="G2411" s="161" t="str">
        <f ca="1">IF(C2411=$U$4,"Enter smelter details", IF(ISERROR($S2411),"",OFFSET('Smelter Reference List'!$F$4,$S2411-4,0)))</f>
        <v/>
      </c>
      <c r="H2411" s="247" t="str">
        <f ca="1">IF(ISERROR($S2411),"",OFFSET('Smelter Reference List'!$G$4,$S2411-4,0))</f>
        <v/>
      </c>
      <c r="I2411" s="248" t="str">
        <f ca="1">IF(ISERROR($S2411),"",OFFSET('Smelter Reference List'!$H$4,$S2411-4,0))</f>
        <v/>
      </c>
      <c r="J2411" s="248" t="str">
        <f ca="1">IF(ISERROR($S2411),"",OFFSET('Smelter Reference List'!$I$4,$S2411-4,0))</f>
        <v/>
      </c>
      <c r="K2411" s="245"/>
      <c r="L2411" s="245"/>
      <c r="M2411" s="245"/>
      <c r="N2411" s="245"/>
      <c r="O2411" s="245"/>
      <c r="P2411" s="245"/>
      <c r="Q2411" s="246"/>
      <c r="R2411" s="233"/>
      <c r="S2411" s="234" t="e">
        <f>IF(C2411="",NA(),MATCH($B2411&amp;$C2411,'Smelter Reference List'!$J:$J,0))</f>
        <v>#N/A</v>
      </c>
      <c r="T2411" s="235"/>
      <c r="U2411" s="235">
        <f t="shared" ca="1" si="76"/>
        <v>0</v>
      </c>
      <c r="V2411" s="235"/>
      <c r="W2411" s="235"/>
      <c r="Y2411" s="228" t="str">
        <f t="shared" si="77"/>
        <v/>
      </c>
    </row>
    <row r="2412" spans="1:25" s="228" customFormat="1" ht="20.25">
      <c r="A2412" s="257"/>
      <c r="B2412" s="232" t="str">
        <f>IF(LEN(A2412)=0,"",INDEX('Smelter Reference List'!$A:$A,MATCH($A2412,'Smelter Reference List'!$E:$E,0)))</f>
        <v/>
      </c>
      <c r="C2412" s="297" t="str">
        <f>IF(LEN(A2412)=0,"",INDEX('Smelter Reference List'!$C:$C,MATCH($A2412,'Smelter Reference List'!$E:$E,0)))</f>
        <v/>
      </c>
      <c r="D2412" s="161" t="str">
        <f ca="1">IF(ISERROR($S2412),"",OFFSET('Smelter Reference List'!$C$4,$S2412-4,0)&amp;"")</f>
        <v/>
      </c>
      <c r="E2412" s="161" t="str">
        <f ca="1">IF(ISERROR($S2412),"",OFFSET('Smelter Reference List'!$D$4,$S2412-4,0)&amp;"")</f>
        <v/>
      </c>
      <c r="F2412" s="161" t="str">
        <f ca="1">IF(ISERROR($S2412),"",OFFSET('Smelter Reference List'!$E$4,$S2412-4,0))</f>
        <v/>
      </c>
      <c r="G2412" s="161" t="str">
        <f ca="1">IF(C2412=$U$4,"Enter smelter details", IF(ISERROR($S2412),"",OFFSET('Smelter Reference List'!$F$4,$S2412-4,0)))</f>
        <v/>
      </c>
      <c r="H2412" s="247" t="str">
        <f ca="1">IF(ISERROR($S2412),"",OFFSET('Smelter Reference List'!$G$4,$S2412-4,0))</f>
        <v/>
      </c>
      <c r="I2412" s="248" t="str">
        <f ca="1">IF(ISERROR($S2412),"",OFFSET('Smelter Reference List'!$H$4,$S2412-4,0))</f>
        <v/>
      </c>
      <c r="J2412" s="248" t="str">
        <f ca="1">IF(ISERROR($S2412),"",OFFSET('Smelter Reference List'!$I$4,$S2412-4,0))</f>
        <v/>
      </c>
      <c r="K2412" s="245"/>
      <c r="L2412" s="245"/>
      <c r="M2412" s="245"/>
      <c r="N2412" s="245"/>
      <c r="O2412" s="245"/>
      <c r="P2412" s="245"/>
      <c r="Q2412" s="246"/>
      <c r="R2412" s="233"/>
      <c r="S2412" s="234" t="e">
        <f>IF(C2412="",NA(),MATCH($B2412&amp;$C2412,'Smelter Reference List'!$J:$J,0))</f>
        <v>#N/A</v>
      </c>
      <c r="T2412" s="235"/>
      <c r="U2412" s="235">
        <f t="shared" ca="1" si="76"/>
        <v>0</v>
      </c>
      <c r="V2412" s="235"/>
      <c r="W2412" s="235"/>
      <c r="Y2412" s="228" t="str">
        <f t="shared" si="77"/>
        <v/>
      </c>
    </row>
    <row r="2413" spans="1:25" s="228" customFormat="1" ht="20.25">
      <c r="A2413" s="257"/>
      <c r="B2413" s="232" t="str">
        <f>IF(LEN(A2413)=0,"",INDEX('Smelter Reference List'!$A:$A,MATCH($A2413,'Smelter Reference List'!$E:$E,0)))</f>
        <v/>
      </c>
      <c r="C2413" s="297" t="str">
        <f>IF(LEN(A2413)=0,"",INDEX('Smelter Reference List'!$C:$C,MATCH($A2413,'Smelter Reference List'!$E:$E,0)))</f>
        <v/>
      </c>
      <c r="D2413" s="161" t="str">
        <f ca="1">IF(ISERROR($S2413),"",OFFSET('Smelter Reference List'!$C$4,$S2413-4,0)&amp;"")</f>
        <v/>
      </c>
      <c r="E2413" s="161" t="str">
        <f ca="1">IF(ISERROR($S2413),"",OFFSET('Smelter Reference List'!$D$4,$S2413-4,0)&amp;"")</f>
        <v/>
      </c>
      <c r="F2413" s="161" t="str">
        <f ca="1">IF(ISERROR($S2413),"",OFFSET('Smelter Reference List'!$E$4,$S2413-4,0))</f>
        <v/>
      </c>
      <c r="G2413" s="161" t="str">
        <f ca="1">IF(C2413=$U$4,"Enter smelter details", IF(ISERROR($S2413),"",OFFSET('Smelter Reference List'!$F$4,$S2413-4,0)))</f>
        <v/>
      </c>
      <c r="H2413" s="247" t="str">
        <f ca="1">IF(ISERROR($S2413),"",OFFSET('Smelter Reference List'!$G$4,$S2413-4,0))</f>
        <v/>
      </c>
      <c r="I2413" s="248" t="str">
        <f ca="1">IF(ISERROR($S2413),"",OFFSET('Smelter Reference List'!$H$4,$S2413-4,0))</f>
        <v/>
      </c>
      <c r="J2413" s="248" t="str">
        <f ca="1">IF(ISERROR($S2413),"",OFFSET('Smelter Reference List'!$I$4,$S2413-4,0))</f>
        <v/>
      </c>
      <c r="K2413" s="245"/>
      <c r="L2413" s="245"/>
      <c r="M2413" s="245"/>
      <c r="N2413" s="245"/>
      <c r="O2413" s="245"/>
      <c r="P2413" s="245"/>
      <c r="Q2413" s="246"/>
      <c r="R2413" s="233"/>
      <c r="S2413" s="234" t="e">
        <f>IF(C2413="",NA(),MATCH($B2413&amp;$C2413,'Smelter Reference List'!$J:$J,0))</f>
        <v>#N/A</v>
      </c>
      <c r="T2413" s="235"/>
      <c r="U2413" s="235">
        <f t="shared" ca="1" si="76"/>
        <v>0</v>
      </c>
      <c r="V2413" s="235"/>
      <c r="W2413" s="235"/>
      <c r="Y2413" s="228" t="str">
        <f t="shared" si="77"/>
        <v/>
      </c>
    </row>
    <row r="2414" spans="1:25" s="228" customFormat="1" ht="20.25">
      <c r="A2414" s="257"/>
      <c r="B2414" s="232" t="str">
        <f>IF(LEN(A2414)=0,"",INDEX('Smelter Reference List'!$A:$A,MATCH($A2414,'Smelter Reference List'!$E:$E,0)))</f>
        <v/>
      </c>
      <c r="C2414" s="297" t="str">
        <f>IF(LEN(A2414)=0,"",INDEX('Smelter Reference List'!$C:$C,MATCH($A2414,'Smelter Reference List'!$E:$E,0)))</f>
        <v/>
      </c>
      <c r="D2414" s="161" t="str">
        <f ca="1">IF(ISERROR($S2414),"",OFFSET('Smelter Reference List'!$C$4,$S2414-4,0)&amp;"")</f>
        <v/>
      </c>
      <c r="E2414" s="161" t="str">
        <f ca="1">IF(ISERROR($S2414),"",OFFSET('Smelter Reference List'!$D$4,$S2414-4,0)&amp;"")</f>
        <v/>
      </c>
      <c r="F2414" s="161" t="str">
        <f ca="1">IF(ISERROR($S2414),"",OFFSET('Smelter Reference List'!$E$4,$S2414-4,0))</f>
        <v/>
      </c>
      <c r="G2414" s="161" t="str">
        <f ca="1">IF(C2414=$U$4,"Enter smelter details", IF(ISERROR($S2414),"",OFFSET('Smelter Reference List'!$F$4,$S2414-4,0)))</f>
        <v/>
      </c>
      <c r="H2414" s="247" t="str">
        <f ca="1">IF(ISERROR($S2414),"",OFFSET('Smelter Reference List'!$G$4,$S2414-4,0))</f>
        <v/>
      </c>
      <c r="I2414" s="248" t="str">
        <f ca="1">IF(ISERROR($S2414),"",OFFSET('Smelter Reference List'!$H$4,$S2414-4,0))</f>
        <v/>
      </c>
      <c r="J2414" s="248" t="str">
        <f ca="1">IF(ISERROR($S2414),"",OFFSET('Smelter Reference List'!$I$4,$S2414-4,0))</f>
        <v/>
      </c>
      <c r="K2414" s="245"/>
      <c r="L2414" s="245"/>
      <c r="M2414" s="245"/>
      <c r="N2414" s="245"/>
      <c r="O2414" s="245"/>
      <c r="P2414" s="245"/>
      <c r="Q2414" s="246"/>
      <c r="R2414" s="233"/>
      <c r="S2414" s="234" t="e">
        <f>IF(C2414="",NA(),MATCH($B2414&amp;$C2414,'Smelter Reference List'!$J:$J,0))</f>
        <v>#N/A</v>
      </c>
      <c r="T2414" s="235"/>
      <c r="U2414" s="235">
        <f t="shared" ca="1" si="76"/>
        <v>0</v>
      </c>
      <c r="V2414" s="235"/>
      <c r="W2414" s="235"/>
      <c r="Y2414" s="228" t="str">
        <f t="shared" si="77"/>
        <v/>
      </c>
    </row>
    <row r="2415" spans="1:25" s="228" customFormat="1" ht="20.25">
      <c r="A2415" s="257"/>
      <c r="B2415" s="232" t="str">
        <f>IF(LEN(A2415)=0,"",INDEX('Smelter Reference List'!$A:$A,MATCH($A2415,'Smelter Reference List'!$E:$E,0)))</f>
        <v/>
      </c>
      <c r="C2415" s="297" t="str">
        <f>IF(LEN(A2415)=0,"",INDEX('Smelter Reference List'!$C:$C,MATCH($A2415,'Smelter Reference List'!$E:$E,0)))</f>
        <v/>
      </c>
      <c r="D2415" s="161" t="str">
        <f ca="1">IF(ISERROR($S2415),"",OFFSET('Smelter Reference List'!$C$4,$S2415-4,0)&amp;"")</f>
        <v/>
      </c>
      <c r="E2415" s="161" t="str">
        <f ca="1">IF(ISERROR($S2415),"",OFFSET('Smelter Reference List'!$D$4,$S2415-4,0)&amp;"")</f>
        <v/>
      </c>
      <c r="F2415" s="161" t="str">
        <f ca="1">IF(ISERROR($S2415),"",OFFSET('Smelter Reference List'!$E$4,$S2415-4,0))</f>
        <v/>
      </c>
      <c r="G2415" s="161" t="str">
        <f ca="1">IF(C2415=$U$4,"Enter smelter details", IF(ISERROR($S2415),"",OFFSET('Smelter Reference List'!$F$4,$S2415-4,0)))</f>
        <v/>
      </c>
      <c r="H2415" s="247" t="str">
        <f ca="1">IF(ISERROR($S2415),"",OFFSET('Smelter Reference List'!$G$4,$S2415-4,0))</f>
        <v/>
      </c>
      <c r="I2415" s="248" t="str">
        <f ca="1">IF(ISERROR($S2415),"",OFFSET('Smelter Reference List'!$H$4,$S2415-4,0))</f>
        <v/>
      </c>
      <c r="J2415" s="248" t="str">
        <f ca="1">IF(ISERROR($S2415),"",OFFSET('Smelter Reference List'!$I$4,$S2415-4,0))</f>
        <v/>
      </c>
      <c r="K2415" s="245"/>
      <c r="L2415" s="245"/>
      <c r="M2415" s="245"/>
      <c r="N2415" s="245"/>
      <c r="O2415" s="245"/>
      <c r="P2415" s="245"/>
      <c r="Q2415" s="246"/>
      <c r="R2415" s="233"/>
      <c r="S2415" s="234" t="e">
        <f>IF(C2415="",NA(),MATCH($B2415&amp;$C2415,'Smelter Reference List'!$J:$J,0))</f>
        <v>#N/A</v>
      </c>
      <c r="T2415" s="235"/>
      <c r="U2415" s="235">
        <f t="shared" ca="1" si="76"/>
        <v>0</v>
      </c>
      <c r="V2415" s="235"/>
      <c r="W2415" s="235"/>
      <c r="Y2415" s="228" t="str">
        <f t="shared" si="77"/>
        <v/>
      </c>
    </row>
    <row r="2416" spans="1:25" s="228" customFormat="1" ht="20.25">
      <c r="A2416" s="257"/>
      <c r="B2416" s="232" t="str">
        <f>IF(LEN(A2416)=0,"",INDEX('Smelter Reference List'!$A:$A,MATCH($A2416,'Smelter Reference List'!$E:$E,0)))</f>
        <v/>
      </c>
      <c r="C2416" s="297" t="str">
        <f>IF(LEN(A2416)=0,"",INDEX('Smelter Reference List'!$C:$C,MATCH($A2416,'Smelter Reference List'!$E:$E,0)))</f>
        <v/>
      </c>
      <c r="D2416" s="161" t="str">
        <f ca="1">IF(ISERROR($S2416),"",OFFSET('Smelter Reference List'!$C$4,$S2416-4,0)&amp;"")</f>
        <v/>
      </c>
      <c r="E2416" s="161" t="str">
        <f ca="1">IF(ISERROR($S2416),"",OFFSET('Smelter Reference List'!$D$4,$S2416-4,0)&amp;"")</f>
        <v/>
      </c>
      <c r="F2416" s="161" t="str">
        <f ca="1">IF(ISERROR($S2416),"",OFFSET('Smelter Reference List'!$E$4,$S2416-4,0))</f>
        <v/>
      </c>
      <c r="G2416" s="161" t="str">
        <f ca="1">IF(C2416=$U$4,"Enter smelter details", IF(ISERROR($S2416),"",OFFSET('Smelter Reference List'!$F$4,$S2416-4,0)))</f>
        <v/>
      </c>
      <c r="H2416" s="247" t="str">
        <f ca="1">IF(ISERROR($S2416),"",OFFSET('Smelter Reference List'!$G$4,$S2416-4,0))</f>
        <v/>
      </c>
      <c r="I2416" s="248" t="str">
        <f ca="1">IF(ISERROR($S2416),"",OFFSET('Smelter Reference List'!$H$4,$S2416-4,0))</f>
        <v/>
      </c>
      <c r="J2416" s="248" t="str">
        <f ca="1">IF(ISERROR($S2416),"",OFFSET('Smelter Reference List'!$I$4,$S2416-4,0))</f>
        <v/>
      </c>
      <c r="K2416" s="245"/>
      <c r="L2416" s="245"/>
      <c r="M2416" s="245"/>
      <c r="N2416" s="245"/>
      <c r="O2416" s="245"/>
      <c r="P2416" s="245"/>
      <c r="Q2416" s="246"/>
      <c r="R2416" s="233"/>
      <c r="S2416" s="234" t="e">
        <f>IF(C2416="",NA(),MATCH($B2416&amp;$C2416,'Smelter Reference List'!$J:$J,0))</f>
        <v>#N/A</v>
      </c>
      <c r="T2416" s="235"/>
      <c r="U2416" s="235">
        <f t="shared" ca="1" si="76"/>
        <v>0</v>
      </c>
      <c r="V2416" s="235"/>
      <c r="W2416" s="235"/>
      <c r="Y2416" s="228" t="str">
        <f t="shared" si="77"/>
        <v/>
      </c>
    </row>
    <row r="2417" spans="1:25" s="228" customFormat="1" ht="20.25">
      <c r="A2417" s="257"/>
      <c r="B2417" s="232" t="str">
        <f>IF(LEN(A2417)=0,"",INDEX('Smelter Reference List'!$A:$A,MATCH($A2417,'Smelter Reference List'!$E:$E,0)))</f>
        <v/>
      </c>
      <c r="C2417" s="297" t="str">
        <f>IF(LEN(A2417)=0,"",INDEX('Smelter Reference List'!$C:$C,MATCH($A2417,'Smelter Reference List'!$E:$E,0)))</f>
        <v/>
      </c>
      <c r="D2417" s="161" t="str">
        <f ca="1">IF(ISERROR($S2417),"",OFFSET('Smelter Reference List'!$C$4,$S2417-4,0)&amp;"")</f>
        <v/>
      </c>
      <c r="E2417" s="161" t="str">
        <f ca="1">IF(ISERROR($S2417),"",OFFSET('Smelter Reference List'!$D$4,$S2417-4,0)&amp;"")</f>
        <v/>
      </c>
      <c r="F2417" s="161" t="str">
        <f ca="1">IF(ISERROR($S2417),"",OFFSET('Smelter Reference List'!$E$4,$S2417-4,0))</f>
        <v/>
      </c>
      <c r="G2417" s="161" t="str">
        <f ca="1">IF(C2417=$U$4,"Enter smelter details", IF(ISERROR($S2417),"",OFFSET('Smelter Reference List'!$F$4,$S2417-4,0)))</f>
        <v/>
      </c>
      <c r="H2417" s="247" t="str">
        <f ca="1">IF(ISERROR($S2417),"",OFFSET('Smelter Reference List'!$G$4,$S2417-4,0))</f>
        <v/>
      </c>
      <c r="I2417" s="248" t="str">
        <f ca="1">IF(ISERROR($S2417),"",OFFSET('Smelter Reference List'!$H$4,$S2417-4,0))</f>
        <v/>
      </c>
      <c r="J2417" s="248" t="str">
        <f ca="1">IF(ISERROR($S2417),"",OFFSET('Smelter Reference List'!$I$4,$S2417-4,0))</f>
        <v/>
      </c>
      <c r="K2417" s="245"/>
      <c r="L2417" s="245"/>
      <c r="M2417" s="245"/>
      <c r="N2417" s="245"/>
      <c r="O2417" s="245"/>
      <c r="P2417" s="245"/>
      <c r="Q2417" s="246"/>
      <c r="R2417" s="233"/>
      <c r="S2417" s="234" t="e">
        <f>IF(C2417="",NA(),MATCH($B2417&amp;$C2417,'Smelter Reference List'!$J:$J,0))</f>
        <v>#N/A</v>
      </c>
      <c r="T2417" s="235"/>
      <c r="U2417" s="235">
        <f t="shared" ca="1" si="76"/>
        <v>0</v>
      </c>
      <c r="V2417" s="235"/>
      <c r="W2417" s="235"/>
      <c r="Y2417" s="228" t="str">
        <f t="shared" si="77"/>
        <v/>
      </c>
    </row>
    <row r="2418" spans="1:25" s="228" customFormat="1" ht="20.25">
      <c r="A2418" s="257"/>
      <c r="B2418" s="232" t="str">
        <f>IF(LEN(A2418)=0,"",INDEX('Smelter Reference List'!$A:$A,MATCH($A2418,'Smelter Reference List'!$E:$E,0)))</f>
        <v/>
      </c>
      <c r="C2418" s="297" t="str">
        <f>IF(LEN(A2418)=0,"",INDEX('Smelter Reference List'!$C:$C,MATCH($A2418,'Smelter Reference List'!$E:$E,0)))</f>
        <v/>
      </c>
      <c r="D2418" s="161" t="str">
        <f ca="1">IF(ISERROR($S2418),"",OFFSET('Smelter Reference List'!$C$4,$S2418-4,0)&amp;"")</f>
        <v/>
      </c>
      <c r="E2418" s="161" t="str">
        <f ca="1">IF(ISERROR($S2418),"",OFFSET('Smelter Reference List'!$D$4,$S2418-4,0)&amp;"")</f>
        <v/>
      </c>
      <c r="F2418" s="161" t="str">
        <f ca="1">IF(ISERROR($S2418),"",OFFSET('Smelter Reference List'!$E$4,$S2418-4,0))</f>
        <v/>
      </c>
      <c r="G2418" s="161" t="str">
        <f ca="1">IF(C2418=$U$4,"Enter smelter details", IF(ISERROR($S2418),"",OFFSET('Smelter Reference List'!$F$4,$S2418-4,0)))</f>
        <v/>
      </c>
      <c r="H2418" s="247" t="str">
        <f ca="1">IF(ISERROR($S2418),"",OFFSET('Smelter Reference List'!$G$4,$S2418-4,0))</f>
        <v/>
      </c>
      <c r="I2418" s="248" t="str">
        <f ca="1">IF(ISERROR($S2418),"",OFFSET('Smelter Reference List'!$H$4,$S2418-4,0))</f>
        <v/>
      </c>
      <c r="J2418" s="248" t="str">
        <f ca="1">IF(ISERROR($S2418),"",OFFSET('Smelter Reference List'!$I$4,$S2418-4,0))</f>
        <v/>
      </c>
      <c r="K2418" s="245"/>
      <c r="L2418" s="245"/>
      <c r="M2418" s="245"/>
      <c r="N2418" s="245"/>
      <c r="O2418" s="245"/>
      <c r="P2418" s="245"/>
      <c r="Q2418" s="246"/>
      <c r="R2418" s="233"/>
      <c r="S2418" s="234" t="e">
        <f>IF(C2418="",NA(),MATCH($B2418&amp;$C2418,'Smelter Reference List'!$J:$J,0))</f>
        <v>#N/A</v>
      </c>
      <c r="T2418" s="235"/>
      <c r="U2418" s="235">
        <f t="shared" ca="1" si="76"/>
        <v>0</v>
      </c>
      <c r="V2418" s="235"/>
      <c r="W2418" s="235"/>
      <c r="Y2418" s="228" t="str">
        <f t="shared" si="77"/>
        <v/>
      </c>
    </row>
    <row r="2419" spans="1:25" s="228" customFormat="1" ht="20.25">
      <c r="A2419" s="257"/>
      <c r="B2419" s="232" t="str">
        <f>IF(LEN(A2419)=0,"",INDEX('Smelter Reference List'!$A:$A,MATCH($A2419,'Smelter Reference List'!$E:$E,0)))</f>
        <v/>
      </c>
      <c r="C2419" s="297" t="str">
        <f>IF(LEN(A2419)=0,"",INDEX('Smelter Reference List'!$C:$C,MATCH($A2419,'Smelter Reference List'!$E:$E,0)))</f>
        <v/>
      </c>
      <c r="D2419" s="161" t="str">
        <f ca="1">IF(ISERROR($S2419),"",OFFSET('Smelter Reference List'!$C$4,$S2419-4,0)&amp;"")</f>
        <v/>
      </c>
      <c r="E2419" s="161" t="str">
        <f ca="1">IF(ISERROR($S2419),"",OFFSET('Smelter Reference List'!$D$4,$S2419-4,0)&amp;"")</f>
        <v/>
      </c>
      <c r="F2419" s="161" t="str">
        <f ca="1">IF(ISERROR($S2419),"",OFFSET('Smelter Reference List'!$E$4,$S2419-4,0))</f>
        <v/>
      </c>
      <c r="G2419" s="161" t="str">
        <f ca="1">IF(C2419=$U$4,"Enter smelter details", IF(ISERROR($S2419),"",OFFSET('Smelter Reference List'!$F$4,$S2419-4,0)))</f>
        <v/>
      </c>
      <c r="H2419" s="247" t="str">
        <f ca="1">IF(ISERROR($S2419),"",OFFSET('Smelter Reference List'!$G$4,$S2419-4,0))</f>
        <v/>
      </c>
      <c r="I2419" s="248" t="str">
        <f ca="1">IF(ISERROR($S2419),"",OFFSET('Smelter Reference List'!$H$4,$S2419-4,0))</f>
        <v/>
      </c>
      <c r="J2419" s="248" t="str">
        <f ca="1">IF(ISERROR($S2419),"",OFFSET('Smelter Reference List'!$I$4,$S2419-4,0))</f>
        <v/>
      </c>
      <c r="K2419" s="245"/>
      <c r="L2419" s="245"/>
      <c r="M2419" s="245"/>
      <c r="N2419" s="245"/>
      <c r="O2419" s="245"/>
      <c r="P2419" s="245"/>
      <c r="Q2419" s="246"/>
      <c r="R2419" s="233"/>
      <c r="S2419" s="234" t="e">
        <f>IF(C2419="",NA(),MATCH($B2419&amp;$C2419,'Smelter Reference List'!$J:$J,0))</f>
        <v>#N/A</v>
      </c>
      <c r="T2419" s="235"/>
      <c r="U2419" s="235">
        <f t="shared" ca="1" si="76"/>
        <v>0</v>
      </c>
      <c r="V2419" s="235"/>
      <c r="W2419" s="235"/>
      <c r="Y2419" s="228" t="str">
        <f t="shared" si="77"/>
        <v/>
      </c>
    </row>
    <row r="2420" spans="1:25" s="228" customFormat="1" ht="20.25">
      <c r="A2420" s="257"/>
      <c r="B2420" s="232" t="str">
        <f>IF(LEN(A2420)=0,"",INDEX('Smelter Reference List'!$A:$A,MATCH($A2420,'Smelter Reference List'!$E:$E,0)))</f>
        <v/>
      </c>
      <c r="C2420" s="297" t="str">
        <f>IF(LEN(A2420)=0,"",INDEX('Smelter Reference List'!$C:$C,MATCH($A2420,'Smelter Reference List'!$E:$E,0)))</f>
        <v/>
      </c>
      <c r="D2420" s="161" t="str">
        <f ca="1">IF(ISERROR($S2420),"",OFFSET('Smelter Reference List'!$C$4,$S2420-4,0)&amp;"")</f>
        <v/>
      </c>
      <c r="E2420" s="161" t="str">
        <f ca="1">IF(ISERROR($S2420),"",OFFSET('Smelter Reference List'!$D$4,$S2420-4,0)&amp;"")</f>
        <v/>
      </c>
      <c r="F2420" s="161" t="str">
        <f ca="1">IF(ISERROR($S2420),"",OFFSET('Smelter Reference List'!$E$4,$S2420-4,0))</f>
        <v/>
      </c>
      <c r="G2420" s="161" t="str">
        <f ca="1">IF(C2420=$U$4,"Enter smelter details", IF(ISERROR($S2420),"",OFFSET('Smelter Reference List'!$F$4,$S2420-4,0)))</f>
        <v/>
      </c>
      <c r="H2420" s="247" t="str">
        <f ca="1">IF(ISERROR($S2420),"",OFFSET('Smelter Reference List'!$G$4,$S2420-4,0))</f>
        <v/>
      </c>
      <c r="I2420" s="248" t="str">
        <f ca="1">IF(ISERROR($S2420),"",OFFSET('Smelter Reference List'!$H$4,$S2420-4,0))</f>
        <v/>
      </c>
      <c r="J2420" s="248" t="str">
        <f ca="1">IF(ISERROR($S2420),"",OFFSET('Smelter Reference List'!$I$4,$S2420-4,0))</f>
        <v/>
      </c>
      <c r="K2420" s="245"/>
      <c r="L2420" s="245"/>
      <c r="M2420" s="245"/>
      <c r="N2420" s="245"/>
      <c r="O2420" s="245"/>
      <c r="P2420" s="245"/>
      <c r="Q2420" s="246"/>
      <c r="R2420" s="233"/>
      <c r="S2420" s="234" t="e">
        <f>IF(C2420="",NA(),MATCH($B2420&amp;$C2420,'Smelter Reference List'!$J:$J,0))</f>
        <v>#N/A</v>
      </c>
      <c r="T2420" s="235"/>
      <c r="U2420" s="235">
        <f t="shared" ca="1" si="76"/>
        <v>0</v>
      </c>
      <c r="V2420" s="235"/>
      <c r="W2420" s="235"/>
      <c r="Y2420" s="228" t="str">
        <f t="shared" si="77"/>
        <v/>
      </c>
    </row>
    <row r="2421" spans="1:25" s="228" customFormat="1" ht="20.25">
      <c r="A2421" s="257"/>
      <c r="B2421" s="232" t="str">
        <f>IF(LEN(A2421)=0,"",INDEX('Smelter Reference List'!$A:$A,MATCH($A2421,'Smelter Reference List'!$E:$E,0)))</f>
        <v/>
      </c>
      <c r="C2421" s="297" t="str">
        <f>IF(LEN(A2421)=0,"",INDEX('Smelter Reference List'!$C:$C,MATCH($A2421,'Smelter Reference List'!$E:$E,0)))</f>
        <v/>
      </c>
      <c r="D2421" s="161" t="str">
        <f ca="1">IF(ISERROR($S2421),"",OFFSET('Smelter Reference List'!$C$4,$S2421-4,0)&amp;"")</f>
        <v/>
      </c>
      <c r="E2421" s="161" t="str">
        <f ca="1">IF(ISERROR($S2421),"",OFFSET('Smelter Reference List'!$D$4,$S2421-4,0)&amp;"")</f>
        <v/>
      </c>
      <c r="F2421" s="161" t="str">
        <f ca="1">IF(ISERROR($S2421),"",OFFSET('Smelter Reference List'!$E$4,$S2421-4,0))</f>
        <v/>
      </c>
      <c r="G2421" s="161" t="str">
        <f ca="1">IF(C2421=$U$4,"Enter smelter details", IF(ISERROR($S2421),"",OFFSET('Smelter Reference List'!$F$4,$S2421-4,0)))</f>
        <v/>
      </c>
      <c r="H2421" s="247" t="str">
        <f ca="1">IF(ISERROR($S2421),"",OFFSET('Smelter Reference List'!$G$4,$S2421-4,0))</f>
        <v/>
      </c>
      <c r="I2421" s="248" t="str">
        <f ca="1">IF(ISERROR($S2421),"",OFFSET('Smelter Reference List'!$H$4,$S2421-4,0))</f>
        <v/>
      </c>
      <c r="J2421" s="248" t="str">
        <f ca="1">IF(ISERROR($S2421),"",OFFSET('Smelter Reference List'!$I$4,$S2421-4,0))</f>
        <v/>
      </c>
      <c r="K2421" s="245"/>
      <c r="L2421" s="245"/>
      <c r="M2421" s="245"/>
      <c r="N2421" s="245"/>
      <c r="O2421" s="245"/>
      <c r="P2421" s="245"/>
      <c r="Q2421" s="246"/>
      <c r="R2421" s="233"/>
      <c r="S2421" s="234" t="e">
        <f>IF(C2421="",NA(),MATCH($B2421&amp;$C2421,'Smelter Reference List'!$J:$J,0))</f>
        <v>#N/A</v>
      </c>
      <c r="T2421" s="235"/>
      <c r="U2421" s="235">
        <f t="shared" ca="1" si="76"/>
        <v>0</v>
      </c>
      <c r="V2421" s="235"/>
      <c r="W2421" s="235"/>
      <c r="Y2421" s="228" t="str">
        <f t="shared" si="77"/>
        <v/>
      </c>
    </row>
    <row r="2422" spans="1:25" s="228" customFormat="1" ht="20.25">
      <c r="A2422" s="257"/>
      <c r="B2422" s="232" t="str">
        <f>IF(LEN(A2422)=0,"",INDEX('Smelter Reference List'!$A:$A,MATCH($A2422,'Smelter Reference List'!$E:$E,0)))</f>
        <v/>
      </c>
      <c r="C2422" s="297" t="str">
        <f>IF(LEN(A2422)=0,"",INDEX('Smelter Reference List'!$C:$C,MATCH($A2422,'Smelter Reference List'!$E:$E,0)))</f>
        <v/>
      </c>
      <c r="D2422" s="161" t="str">
        <f ca="1">IF(ISERROR($S2422),"",OFFSET('Smelter Reference List'!$C$4,$S2422-4,0)&amp;"")</f>
        <v/>
      </c>
      <c r="E2422" s="161" t="str">
        <f ca="1">IF(ISERROR($S2422),"",OFFSET('Smelter Reference List'!$D$4,$S2422-4,0)&amp;"")</f>
        <v/>
      </c>
      <c r="F2422" s="161" t="str">
        <f ca="1">IF(ISERROR($S2422),"",OFFSET('Smelter Reference List'!$E$4,$S2422-4,0))</f>
        <v/>
      </c>
      <c r="G2422" s="161" t="str">
        <f ca="1">IF(C2422=$U$4,"Enter smelter details", IF(ISERROR($S2422),"",OFFSET('Smelter Reference List'!$F$4,$S2422-4,0)))</f>
        <v/>
      </c>
      <c r="H2422" s="247" t="str">
        <f ca="1">IF(ISERROR($S2422),"",OFFSET('Smelter Reference List'!$G$4,$S2422-4,0))</f>
        <v/>
      </c>
      <c r="I2422" s="248" t="str">
        <f ca="1">IF(ISERROR($S2422),"",OFFSET('Smelter Reference List'!$H$4,$S2422-4,0))</f>
        <v/>
      </c>
      <c r="J2422" s="248" t="str">
        <f ca="1">IF(ISERROR($S2422),"",OFFSET('Smelter Reference List'!$I$4,$S2422-4,0))</f>
        <v/>
      </c>
      <c r="K2422" s="245"/>
      <c r="L2422" s="245"/>
      <c r="M2422" s="245"/>
      <c r="N2422" s="245"/>
      <c r="O2422" s="245"/>
      <c r="P2422" s="245"/>
      <c r="Q2422" s="246"/>
      <c r="R2422" s="233"/>
      <c r="S2422" s="234" t="e">
        <f>IF(C2422="",NA(),MATCH($B2422&amp;$C2422,'Smelter Reference List'!$J:$J,0))</f>
        <v>#N/A</v>
      </c>
      <c r="T2422" s="235"/>
      <c r="U2422" s="235">
        <f t="shared" ca="1" si="76"/>
        <v>0</v>
      </c>
      <c r="V2422" s="235"/>
      <c r="W2422" s="235"/>
      <c r="Y2422" s="228" t="str">
        <f t="shared" si="77"/>
        <v/>
      </c>
    </row>
    <row r="2423" spans="1:25" s="228" customFormat="1" ht="20.25">
      <c r="A2423" s="257"/>
      <c r="B2423" s="232" t="str">
        <f>IF(LEN(A2423)=0,"",INDEX('Smelter Reference List'!$A:$A,MATCH($A2423,'Smelter Reference List'!$E:$E,0)))</f>
        <v/>
      </c>
      <c r="C2423" s="297" t="str">
        <f>IF(LEN(A2423)=0,"",INDEX('Smelter Reference List'!$C:$C,MATCH($A2423,'Smelter Reference List'!$E:$E,0)))</f>
        <v/>
      </c>
      <c r="D2423" s="161" t="str">
        <f ca="1">IF(ISERROR($S2423),"",OFFSET('Smelter Reference List'!$C$4,$S2423-4,0)&amp;"")</f>
        <v/>
      </c>
      <c r="E2423" s="161" t="str">
        <f ca="1">IF(ISERROR($S2423),"",OFFSET('Smelter Reference List'!$D$4,$S2423-4,0)&amp;"")</f>
        <v/>
      </c>
      <c r="F2423" s="161" t="str">
        <f ca="1">IF(ISERROR($S2423),"",OFFSET('Smelter Reference List'!$E$4,$S2423-4,0))</f>
        <v/>
      </c>
      <c r="G2423" s="161" t="str">
        <f ca="1">IF(C2423=$U$4,"Enter smelter details", IF(ISERROR($S2423),"",OFFSET('Smelter Reference List'!$F$4,$S2423-4,0)))</f>
        <v/>
      </c>
      <c r="H2423" s="247" t="str">
        <f ca="1">IF(ISERROR($S2423),"",OFFSET('Smelter Reference List'!$G$4,$S2423-4,0))</f>
        <v/>
      </c>
      <c r="I2423" s="248" t="str">
        <f ca="1">IF(ISERROR($S2423),"",OFFSET('Smelter Reference List'!$H$4,$S2423-4,0))</f>
        <v/>
      </c>
      <c r="J2423" s="248" t="str">
        <f ca="1">IF(ISERROR($S2423),"",OFFSET('Smelter Reference List'!$I$4,$S2423-4,0))</f>
        <v/>
      </c>
      <c r="K2423" s="245"/>
      <c r="L2423" s="245"/>
      <c r="M2423" s="245"/>
      <c r="N2423" s="245"/>
      <c r="O2423" s="245"/>
      <c r="P2423" s="245"/>
      <c r="Q2423" s="246"/>
      <c r="R2423" s="233"/>
      <c r="S2423" s="234" t="e">
        <f>IF(C2423="",NA(),MATCH($B2423&amp;$C2423,'Smelter Reference List'!$J:$J,0))</f>
        <v>#N/A</v>
      </c>
      <c r="T2423" s="235"/>
      <c r="U2423" s="235">
        <f t="shared" ca="1" si="76"/>
        <v>0</v>
      </c>
      <c r="V2423" s="235"/>
      <c r="W2423" s="235"/>
      <c r="Y2423" s="228" t="str">
        <f t="shared" si="77"/>
        <v/>
      </c>
    </row>
    <row r="2424" spans="1:25" s="228" customFormat="1" ht="20.25">
      <c r="A2424" s="257"/>
      <c r="B2424" s="232" t="str">
        <f>IF(LEN(A2424)=0,"",INDEX('Smelter Reference List'!$A:$A,MATCH($A2424,'Smelter Reference List'!$E:$E,0)))</f>
        <v/>
      </c>
      <c r="C2424" s="297" t="str">
        <f>IF(LEN(A2424)=0,"",INDEX('Smelter Reference List'!$C:$C,MATCH($A2424,'Smelter Reference List'!$E:$E,0)))</f>
        <v/>
      </c>
      <c r="D2424" s="161" t="str">
        <f ca="1">IF(ISERROR($S2424),"",OFFSET('Smelter Reference List'!$C$4,$S2424-4,0)&amp;"")</f>
        <v/>
      </c>
      <c r="E2424" s="161" t="str">
        <f ca="1">IF(ISERROR($S2424),"",OFFSET('Smelter Reference List'!$D$4,$S2424-4,0)&amp;"")</f>
        <v/>
      </c>
      <c r="F2424" s="161" t="str">
        <f ca="1">IF(ISERROR($S2424),"",OFFSET('Smelter Reference List'!$E$4,$S2424-4,0))</f>
        <v/>
      </c>
      <c r="G2424" s="161" t="str">
        <f ca="1">IF(C2424=$U$4,"Enter smelter details", IF(ISERROR($S2424),"",OFFSET('Smelter Reference List'!$F$4,$S2424-4,0)))</f>
        <v/>
      </c>
      <c r="H2424" s="247" t="str">
        <f ca="1">IF(ISERROR($S2424),"",OFFSET('Smelter Reference List'!$G$4,$S2424-4,0))</f>
        <v/>
      </c>
      <c r="I2424" s="248" t="str">
        <f ca="1">IF(ISERROR($S2424),"",OFFSET('Smelter Reference List'!$H$4,$S2424-4,0))</f>
        <v/>
      </c>
      <c r="J2424" s="248" t="str">
        <f ca="1">IF(ISERROR($S2424),"",OFFSET('Smelter Reference List'!$I$4,$S2424-4,0))</f>
        <v/>
      </c>
      <c r="K2424" s="245"/>
      <c r="L2424" s="245"/>
      <c r="M2424" s="245"/>
      <c r="N2424" s="245"/>
      <c r="O2424" s="245"/>
      <c r="P2424" s="245"/>
      <c r="Q2424" s="246"/>
      <c r="R2424" s="233"/>
      <c r="S2424" s="234" t="e">
        <f>IF(C2424="",NA(),MATCH($B2424&amp;$C2424,'Smelter Reference List'!$J:$J,0))</f>
        <v>#N/A</v>
      </c>
      <c r="T2424" s="235"/>
      <c r="U2424" s="235">
        <f t="shared" ca="1" si="76"/>
        <v>0</v>
      </c>
      <c r="V2424" s="235"/>
      <c r="W2424" s="235"/>
      <c r="Y2424" s="228" t="str">
        <f t="shared" si="77"/>
        <v/>
      </c>
    </row>
    <row r="2425" spans="1:25" s="228" customFormat="1" ht="20.25">
      <c r="A2425" s="257"/>
      <c r="B2425" s="232" t="str">
        <f>IF(LEN(A2425)=0,"",INDEX('Smelter Reference List'!$A:$A,MATCH($A2425,'Smelter Reference List'!$E:$E,0)))</f>
        <v/>
      </c>
      <c r="C2425" s="297" t="str">
        <f>IF(LEN(A2425)=0,"",INDEX('Smelter Reference List'!$C:$C,MATCH($A2425,'Smelter Reference List'!$E:$E,0)))</f>
        <v/>
      </c>
      <c r="D2425" s="161" t="str">
        <f ca="1">IF(ISERROR($S2425),"",OFFSET('Smelter Reference List'!$C$4,$S2425-4,0)&amp;"")</f>
        <v/>
      </c>
      <c r="E2425" s="161" t="str">
        <f ca="1">IF(ISERROR($S2425),"",OFFSET('Smelter Reference List'!$D$4,$S2425-4,0)&amp;"")</f>
        <v/>
      </c>
      <c r="F2425" s="161" t="str">
        <f ca="1">IF(ISERROR($S2425),"",OFFSET('Smelter Reference List'!$E$4,$S2425-4,0))</f>
        <v/>
      </c>
      <c r="G2425" s="161" t="str">
        <f ca="1">IF(C2425=$U$4,"Enter smelter details", IF(ISERROR($S2425),"",OFFSET('Smelter Reference List'!$F$4,$S2425-4,0)))</f>
        <v/>
      </c>
      <c r="H2425" s="247" t="str">
        <f ca="1">IF(ISERROR($S2425),"",OFFSET('Smelter Reference List'!$G$4,$S2425-4,0))</f>
        <v/>
      </c>
      <c r="I2425" s="248" t="str">
        <f ca="1">IF(ISERROR($S2425),"",OFFSET('Smelter Reference List'!$H$4,$S2425-4,0))</f>
        <v/>
      </c>
      <c r="J2425" s="248" t="str">
        <f ca="1">IF(ISERROR($S2425),"",OFFSET('Smelter Reference List'!$I$4,$S2425-4,0))</f>
        <v/>
      </c>
      <c r="K2425" s="245"/>
      <c r="L2425" s="245"/>
      <c r="M2425" s="245"/>
      <c r="N2425" s="245"/>
      <c r="O2425" s="245"/>
      <c r="P2425" s="245"/>
      <c r="Q2425" s="246"/>
      <c r="R2425" s="233"/>
      <c r="S2425" s="234" t="e">
        <f>IF(C2425="",NA(),MATCH($B2425&amp;$C2425,'Smelter Reference List'!$J:$J,0))</f>
        <v>#N/A</v>
      </c>
      <c r="T2425" s="235"/>
      <c r="U2425" s="235">
        <f t="shared" ca="1" si="76"/>
        <v>0</v>
      </c>
      <c r="V2425" s="235"/>
      <c r="W2425" s="235"/>
      <c r="Y2425" s="228" t="str">
        <f t="shared" si="77"/>
        <v/>
      </c>
    </row>
    <row r="2426" spans="1:25" s="228" customFormat="1" ht="20.25">
      <c r="A2426" s="257"/>
      <c r="B2426" s="232" t="str">
        <f>IF(LEN(A2426)=0,"",INDEX('Smelter Reference List'!$A:$A,MATCH($A2426,'Smelter Reference List'!$E:$E,0)))</f>
        <v/>
      </c>
      <c r="C2426" s="297" t="str">
        <f>IF(LEN(A2426)=0,"",INDEX('Smelter Reference List'!$C:$C,MATCH($A2426,'Smelter Reference List'!$E:$E,0)))</f>
        <v/>
      </c>
      <c r="D2426" s="161" t="str">
        <f ca="1">IF(ISERROR($S2426),"",OFFSET('Smelter Reference List'!$C$4,$S2426-4,0)&amp;"")</f>
        <v/>
      </c>
      <c r="E2426" s="161" t="str">
        <f ca="1">IF(ISERROR($S2426),"",OFFSET('Smelter Reference List'!$D$4,$S2426-4,0)&amp;"")</f>
        <v/>
      </c>
      <c r="F2426" s="161" t="str">
        <f ca="1">IF(ISERROR($S2426),"",OFFSET('Smelter Reference List'!$E$4,$S2426-4,0))</f>
        <v/>
      </c>
      <c r="G2426" s="161" t="str">
        <f ca="1">IF(C2426=$U$4,"Enter smelter details", IF(ISERROR($S2426),"",OFFSET('Smelter Reference List'!$F$4,$S2426-4,0)))</f>
        <v/>
      </c>
      <c r="H2426" s="247" t="str">
        <f ca="1">IF(ISERROR($S2426),"",OFFSET('Smelter Reference List'!$G$4,$S2426-4,0))</f>
        <v/>
      </c>
      <c r="I2426" s="248" t="str">
        <f ca="1">IF(ISERROR($S2426),"",OFFSET('Smelter Reference List'!$H$4,$S2426-4,0))</f>
        <v/>
      </c>
      <c r="J2426" s="248" t="str">
        <f ca="1">IF(ISERROR($S2426),"",OFFSET('Smelter Reference List'!$I$4,$S2426-4,0))</f>
        <v/>
      </c>
      <c r="K2426" s="245"/>
      <c r="L2426" s="245"/>
      <c r="M2426" s="245"/>
      <c r="N2426" s="245"/>
      <c r="O2426" s="245"/>
      <c r="P2426" s="245"/>
      <c r="Q2426" s="246"/>
      <c r="R2426" s="233"/>
      <c r="S2426" s="234" t="e">
        <f>IF(C2426="",NA(),MATCH($B2426&amp;$C2426,'Smelter Reference List'!$J:$J,0))</f>
        <v>#N/A</v>
      </c>
      <c r="T2426" s="235"/>
      <c r="U2426" s="235">
        <f t="shared" ca="1" si="76"/>
        <v>0</v>
      </c>
      <c r="V2426" s="235"/>
      <c r="W2426" s="235"/>
      <c r="Y2426" s="228" t="str">
        <f t="shared" si="77"/>
        <v/>
      </c>
    </row>
    <row r="2427" spans="1:25" s="228" customFormat="1" ht="20.25">
      <c r="A2427" s="257"/>
      <c r="B2427" s="232" t="str">
        <f>IF(LEN(A2427)=0,"",INDEX('Smelter Reference List'!$A:$A,MATCH($A2427,'Smelter Reference List'!$E:$E,0)))</f>
        <v/>
      </c>
      <c r="C2427" s="297" t="str">
        <f>IF(LEN(A2427)=0,"",INDEX('Smelter Reference List'!$C:$C,MATCH($A2427,'Smelter Reference List'!$E:$E,0)))</f>
        <v/>
      </c>
      <c r="D2427" s="161" t="str">
        <f ca="1">IF(ISERROR($S2427),"",OFFSET('Smelter Reference List'!$C$4,$S2427-4,0)&amp;"")</f>
        <v/>
      </c>
      <c r="E2427" s="161" t="str">
        <f ca="1">IF(ISERROR($S2427),"",OFFSET('Smelter Reference List'!$D$4,$S2427-4,0)&amp;"")</f>
        <v/>
      </c>
      <c r="F2427" s="161" t="str">
        <f ca="1">IF(ISERROR($S2427),"",OFFSET('Smelter Reference List'!$E$4,$S2427-4,0))</f>
        <v/>
      </c>
      <c r="G2427" s="161" t="str">
        <f ca="1">IF(C2427=$U$4,"Enter smelter details", IF(ISERROR($S2427),"",OFFSET('Smelter Reference List'!$F$4,$S2427-4,0)))</f>
        <v/>
      </c>
      <c r="H2427" s="247" t="str">
        <f ca="1">IF(ISERROR($S2427),"",OFFSET('Smelter Reference List'!$G$4,$S2427-4,0))</f>
        <v/>
      </c>
      <c r="I2427" s="248" t="str">
        <f ca="1">IF(ISERROR($S2427),"",OFFSET('Smelter Reference List'!$H$4,$S2427-4,0))</f>
        <v/>
      </c>
      <c r="J2427" s="248" t="str">
        <f ca="1">IF(ISERROR($S2427),"",OFFSET('Smelter Reference List'!$I$4,$S2427-4,0))</f>
        <v/>
      </c>
      <c r="K2427" s="245"/>
      <c r="L2427" s="245"/>
      <c r="M2427" s="245"/>
      <c r="N2427" s="245"/>
      <c r="O2427" s="245"/>
      <c r="P2427" s="245"/>
      <c r="Q2427" s="246"/>
      <c r="R2427" s="233"/>
      <c r="S2427" s="234" t="e">
        <f>IF(C2427="",NA(),MATCH($B2427&amp;$C2427,'Smelter Reference List'!$J:$J,0))</f>
        <v>#N/A</v>
      </c>
      <c r="T2427" s="235"/>
      <c r="U2427" s="235">
        <f t="shared" ca="1" si="76"/>
        <v>0</v>
      </c>
      <c r="V2427" s="235"/>
      <c r="W2427" s="235"/>
      <c r="Y2427" s="228" t="str">
        <f t="shared" si="77"/>
        <v/>
      </c>
    </row>
    <row r="2428" spans="1:25" s="228" customFormat="1" ht="20.25">
      <c r="A2428" s="257"/>
      <c r="B2428" s="232" t="str">
        <f>IF(LEN(A2428)=0,"",INDEX('Smelter Reference List'!$A:$A,MATCH($A2428,'Smelter Reference List'!$E:$E,0)))</f>
        <v/>
      </c>
      <c r="C2428" s="297" t="str">
        <f>IF(LEN(A2428)=0,"",INDEX('Smelter Reference List'!$C:$C,MATCH($A2428,'Smelter Reference List'!$E:$E,0)))</f>
        <v/>
      </c>
      <c r="D2428" s="161" t="str">
        <f ca="1">IF(ISERROR($S2428),"",OFFSET('Smelter Reference List'!$C$4,$S2428-4,0)&amp;"")</f>
        <v/>
      </c>
      <c r="E2428" s="161" t="str">
        <f ca="1">IF(ISERROR($S2428),"",OFFSET('Smelter Reference List'!$D$4,$S2428-4,0)&amp;"")</f>
        <v/>
      </c>
      <c r="F2428" s="161" t="str">
        <f ca="1">IF(ISERROR($S2428),"",OFFSET('Smelter Reference List'!$E$4,$S2428-4,0))</f>
        <v/>
      </c>
      <c r="G2428" s="161" t="str">
        <f ca="1">IF(C2428=$U$4,"Enter smelter details", IF(ISERROR($S2428),"",OFFSET('Smelter Reference List'!$F$4,$S2428-4,0)))</f>
        <v/>
      </c>
      <c r="H2428" s="247" t="str">
        <f ca="1">IF(ISERROR($S2428),"",OFFSET('Smelter Reference List'!$G$4,$S2428-4,0))</f>
        <v/>
      </c>
      <c r="I2428" s="248" t="str">
        <f ca="1">IF(ISERROR($S2428),"",OFFSET('Smelter Reference List'!$H$4,$S2428-4,0))</f>
        <v/>
      </c>
      <c r="J2428" s="248" t="str">
        <f ca="1">IF(ISERROR($S2428),"",OFFSET('Smelter Reference List'!$I$4,$S2428-4,0))</f>
        <v/>
      </c>
      <c r="K2428" s="245"/>
      <c r="L2428" s="245"/>
      <c r="M2428" s="245"/>
      <c r="N2428" s="245"/>
      <c r="O2428" s="245"/>
      <c r="P2428" s="245"/>
      <c r="Q2428" s="246"/>
      <c r="R2428" s="233"/>
      <c r="S2428" s="234" t="e">
        <f>IF(C2428="",NA(),MATCH($B2428&amp;$C2428,'Smelter Reference List'!$J:$J,0))</f>
        <v>#N/A</v>
      </c>
      <c r="T2428" s="235"/>
      <c r="U2428" s="235">
        <f t="shared" ca="1" si="76"/>
        <v>0</v>
      </c>
      <c r="V2428" s="235"/>
      <c r="W2428" s="235"/>
      <c r="Y2428" s="228" t="str">
        <f t="shared" si="77"/>
        <v/>
      </c>
    </row>
    <row r="2429" spans="1:25" s="228" customFormat="1" ht="20.25">
      <c r="A2429" s="257"/>
      <c r="B2429" s="232" t="str">
        <f>IF(LEN(A2429)=0,"",INDEX('Smelter Reference List'!$A:$A,MATCH($A2429,'Smelter Reference List'!$E:$E,0)))</f>
        <v/>
      </c>
      <c r="C2429" s="297" t="str">
        <f>IF(LEN(A2429)=0,"",INDEX('Smelter Reference List'!$C:$C,MATCH($A2429,'Smelter Reference List'!$E:$E,0)))</f>
        <v/>
      </c>
      <c r="D2429" s="161" t="str">
        <f ca="1">IF(ISERROR($S2429),"",OFFSET('Smelter Reference List'!$C$4,$S2429-4,0)&amp;"")</f>
        <v/>
      </c>
      <c r="E2429" s="161" t="str">
        <f ca="1">IF(ISERROR($S2429),"",OFFSET('Smelter Reference List'!$D$4,$S2429-4,0)&amp;"")</f>
        <v/>
      </c>
      <c r="F2429" s="161" t="str">
        <f ca="1">IF(ISERROR($S2429),"",OFFSET('Smelter Reference List'!$E$4,$S2429-4,0))</f>
        <v/>
      </c>
      <c r="G2429" s="161" t="str">
        <f ca="1">IF(C2429=$U$4,"Enter smelter details", IF(ISERROR($S2429),"",OFFSET('Smelter Reference List'!$F$4,$S2429-4,0)))</f>
        <v/>
      </c>
      <c r="H2429" s="247" t="str">
        <f ca="1">IF(ISERROR($S2429),"",OFFSET('Smelter Reference List'!$G$4,$S2429-4,0))</f>
        <v/>
      </c>
      <c r="I2429" s="248" t="str">
        <f ca="1">IF(ISERROR($S2429),"",OFFSET('Smelter Reference List'!$H$4,$S2429-4,0))</f>
        <v/>
      </c>
      <c r="J2429" s="248" t="str">
        <f ca="1">IF(ISERROR($S2429),"",OFFSET('Smelter Reference List'!$I$4,$S2429-4,0))</f>
        <v/>
      </c>
      <c r="K2429" s="245"/>
      <c r="L2429" s="245"/>
      <c r="M2429" s="245"/>
      <c r="N2429" s="245"/>
      <c r="O2429" s="245"/>
      <c r="P2429" s="245"/>
      <c r="Q2429" s="246"/>
      <c r="R2429" s="233"/>
      <c r="S2429" s="234" t="e">
        <f>IF(C2429="",NA(),MATCH($B2429&amp;$C2429,'Smelter Reference List'!$J:$J,0))</f>
        <v>#N/A</v>
      </c>
      <c r="T2429" s="235"/>
      <c r="U2429" s="235">
        <f t="shared" ca="1" si="76"/>
        <v>0</v>
      </c>
      <c r="V2429" s="235"/>
      <c r="W2429" s="235"/>
      <c r="Y2429" s="228" t="str">
        <f t="shared" si="77"/>
        <v/>
      </c>
    </row>
    <row r="2430" spans="1:25" s="228" customFormat="1" ht="20.25">
      <c r="A2430" s="257"/>
      <c r="B2430" s="232" t="str">
        <f>IF(LEN(A2430)=0,"",INDEX('Smelter Reference List'!$A:$A,MATCH($A2430,'Smelter Reference List'!$E:$E,0)))</f>
        <v/>
      </c>
      <c r="C2430" s="297" t="str">
        <f>IF(LEN(A2430)=0,"",INDEX('Smelter Reference List'!$C:$C,MATCH($A2430,'Smelter Reference List'!$E:$E,0)))</f>
        <v/>
      </c>
      <c r="D2430" s="161" t="str">
        <f ca="1">IF(ISERROR($S2430),"",OFFSET('Smelter Reference List'!$C$4,$S2430-4,0)&amp;"")</f>
        <v/>
      </c>
      <c r="E2430" s="161" t="str">
        <f ca="1">IF(ISERROR($S2430),"",OFFSET('Smelter Reference List'!$D$4,$S2430-4,0)&amp;"")</f>
        <v/>
      </c>
      <c r="F2430" s="161" t="str">
        <f ca="1">IF(ISERROR($S2430),"",OFFSET('Smelter Reference List'!$E$4,$S2430-4,0))</f>
        <v/>
      </c>
      <c r="G2430" s="161" t="str">
        <f ca="1">IF(C2430=$U$4,"Enter smelter details", IF(ISERROR($S2430),"",OFFSET('Smelter Reference List'!$F$4,$S2430-4,0)))</f>
        <v/>
      </c>
      <c r="H2430" s="247" t="str">
        <f ca="1">IF(ISERROR($S2430),"",OFFSET('Smelter Reference List'!$G$4,$S2430-4,0))</f>
        <v/>
      </c>
      <c r="I2430" s="248" t="str">
        <f ca="1">IF(ISERROR($S2430),"",OFFSET('Smelter Reference List'!$H$4,$S2430-4,0))</f>
        <v/>
      </c>
      <c r="J2430" s="248" t="str">
        <f ca="1">IF(ISERROR($S2430),"",OFFSET('Smelter Reference List'!$I$4,$S2430-4,0))</f>
        <v/>
      </c>
      <c r="K2430" s="245"/>
      <c r="L2430" s="245"/>
      <c r="M2430" s="245"/>
      <c r="N2430" s="245"/>
      <c r="O2430" s="245"/>
      <c r="P2430" s="245"/>
      <c r="Q2430" s="246"/>
      <c r="R2430" s="233"/>
      <c r="S2430" s="234" t="e">
        <f>IF(C2430="",NA(),MATCH($B2430&amp;$C2430,'Smelter Reference List'!$J:$J,0))</f>
        <v>#N/A</v>
      </c>
      <c r="T2430" s="235"/>
      <c r="U2430" s="235">
        <f t="shared" ca="1" si="76"/>
        <v>0</v>
      </c>
      <c r="V2430" s="235"/>
      <c r="W2430" s="235"/>
      <c r="Y2430" s="228" t="str">
        <f t="shared" si="77"/>
        <v/>
      </c>
    </row>
    <row r="2431" spans="1:25" s="228" customFormat="1" ht="20.25">
      <c r="A2431" s="257"/>
      <c r="B2431" s="232" t="str">
        <f>IF(LEN(A2431)=0,"",INDEX('Smelter Reference List'!$A:$A,MATCH($A2431,'Smelter Reference List'!$E:$E,0)))</f>
        <v/>
      </c>
      <c r="C2431" s="297" t="str">
        <f>IF(LEN(A2431)=0,"",INDEX('Smelter Reference List'!$C:$C,MATCH($A2431,'Smelter Reference List'!$E:$E,0)))</f>
        <v/>
      </c>
      <c r="D2431" s="161" t="str">
        <f ca="1">IF(ISERROR($S2431),"",OFFSET('Smelter Reference List'!$C$4,$S2431-4,0)&amp;"")</f>
        <v/>
      </c>
      <c r="E2431" s="161" t="str">
        <f ca="1">IF(ISERROR($S2431),"",OFFSET('Smelter Reference List'!$D$4,$S2431-4,0)&amp;"")</f>
        <v/>
      </c>
      <c r="F2431" s="161" t="str">
        <f ca="1">IF(ISERROR($S2431),"",OFFSET('Smelter Reference List'!$E$4,$S2431-4,0))</f>
        <v/>
      </c>
      <c r="G2431" s="161" t="str">
        <f ca="1">IF(C2431=$U$4,"Enter smelter details", IF(ISERROR($S2431),"",OFFSET('Smelter Reference List'!$F$4,$S2431-4,0)))</f>
        <v/>
      </c>
      <c r="H2431" s="247" t="str">
        <f ca="1">IF(ISERROR($S2431),"",OFFSET('Smelter Reference List'!$G$4,$S2431-4,0))</f>
        <v/>
      </c>
      <c r="I2431" s="248" t="str">
        <f ca="1">IF(ISERROR($S2431),"",OFFSET('Smelter Reference List'!$H$4,$S2431-4,0))</f>
        <v/>
      </c>
      <c r="J2431" s="248" t="str">
        <f ca="1">IF(ISERROR($S2431),"",OFFSET('Smelter Reference List'!$I$4,$S2431-4,0))</f>
        <v/>
      </c>
      <c r="K2431" s="245"/>
      <c r="L2431" s="245"/>
      <c r="M2431" s="245"/>
      <c r="N2431" s="245"/>
      <c r="O2431" s="245"/>
      <c r="P2431" s="245"/>
      <c r="Q2431" s="246"/>
      <c r="R2431" s="233"/>
      <c r="S2431" s="234" t="e">
        <f>IF(C2431="",NA(),MATCH($B2431&amp;$C2431,'Smelter Reference List'!$J:$J,0))</f>
        <v>#N/A</v>
      </c>
      <c r="T2431" s="235"/>
      <c r="U2431" s="235">
        <f t="shared" ca="1" si="76"/>
        <v>0</v>
      </c>
      <c r="V2431" s="235"/>
      <c r="W2431" s="235"/>
      <c r="Y2431" s="228" t="str">
        <f t="shared" si="77"/>
        <v/>
      </c>
    </row>
    <row r="2432" spans="1:25" s="228" customFormat="1" ht="20.25">
      <c r="A2432" s="257"/>
      <c r="B2432" s="232" t="str">
        <f>IF(LEN(A2432)=0,"",INDEX('Smelter Reference List'!$A:$A,MATCH($A2432,'Smelter Reference List'!$E:$E,0)))</f>
        <v/>
      </c>
      <c r="C2432" s="297" t="str">
        <f>IF(LEN(A2432)=0,"",INDEX('Smelter Reference List'!$C:$C,MATCH($A2432,'Smelter Reference List'!$E:$E,0)))</f>
        <v/>
      </c>
      <c r="D2432" s="161" t="str">
        <f ca="1">IF(ISERROR($S2432),"",OFFSET('Smelter Reference List'!$C$4,$S2432-4,0)&amp;"")</f>
        <v/>
      </c>
      <c r="E2432" s="161" t="str">
        <f ca="1">IF(ISERROR($S2432),"",OFFSET('Smelter Reference List'!$D$4,$S2432-4,0)&amp;"")</f>
        <v/>
      </c>
      <c r="F2432" s="161" t="str">
        <f ca="1">IF(ISERROR($S2432),"",OFFSET('Smelter Reference List'!$E$4,$S2432-4,0))</f>
        <v/>
      </c>
      <c r="G2432" s="161" t="str">
        <f ca="1">IF(C2432=$U$4,"Enter smelter details", IF(ISERROR($S2432),"",OFFSET('Smelter Reference List'!$F$4,$S2432-4,0)))</f>
        <v/>
      </c>
      <c r="H2432" s="247" t="str">
        <f ca="1">IF(ISERROR($S2432),"",OFFSET('Smelter Reference List'!$G$4,$S2432-4,0))</f>
        <v/>
      </c>
      <c r="I2432" s="248" t="str">
        <f ca="1">IF(ISERROR($S2432),"",OFFSET('Smelter Reference List'!$H$4,$S2432-4,0))</f>
        <v/>
      </c>
      <c r="J2432" s="248" t="str">
        <f ca="1">IF(ISERROR($S2432),"",OFFSET('Smelter Reference List'!$I$4,$S2432-4,0))</f>
        <v/>
      </c>
      <c r="K2432" s="245"/>
      <c r="L2432" s="245"/>
      <c r="M2432" s="245"/>
      <c r="N2432" s="245"/>
      <c r="O2432" s="245"/>
      <c r="P2432" s="245"/>
      <c r="Q2432" s="246"/>
      <c r="R2432" s="233"/>
      <c r="S2432" s="234" t="e">
        <f>IF(C2432="",NA(),MATCH($B2432&amp;$C2432,'Smelter Reference List'!$J:$J,0))</f>
        <v>#N/A</v>
      </c>
      <c r="T2432" s="235"/>
      <c r="U2432" s="235">
        <f t="shared" ca="1" si="76"/>
        <v>0</v>
      </c>
      <c r="V2432" s="235"/>
      <c r="W2432" s="235"/>
      <c r="Y2432" s="228" t="str">
        <f t="shared" si="77"/>
        <v/>
      </c>
    </row>
    <row r="2433" spans="1:25" s="228" customFormat="1" ht="20.25">
      <c r="A2433" s="257"/>
      <c r="B2433" s="232" t="str">
        <f>IF(LEN(A2433)=0,"",INDEX('Smelter Reference List'!$A:$A,MATCH($A2433,'Smelter Reference List'!$E:$E,0)))</f>
        <v/>
      </c>
      <c r="C2433" s="297" t="str">
        <f>IF(LEN(A2433)=0,"",INDEX('Smelter Reference List'!$C:$C,MATCH($A2433,'Smelter Reference List'!$E:$E,0)))</f>
        <v/>
      </c>
      <c r="D2433" s="161" t="str">
        <f ca="1">IF(ISERROR($S2433),"",OFFSET('Smelter Reference List'!$C$4,$S2433-4,0)&amp;"")</f>
        <v/>
      </c>
      <c r="E2433" s="161" t="str">
        <f ca="1">IF(ISERROR($S2433),"",OFFSET('Smelter Reference List'!$D$4,$S2433-4,0)&amp;"")</f>
        <v/>
      </c>
      <c r="F2433" s="161" t="str">
        <f ca="1">IF(ISERROR($S2433),"",OFFSET('Smelter Reference List'!$E$4,$S2433-4,0))</f>
        <v/>
      </c>
      <c r="G2433" s="161" t="str">
        <f ca="1">IF(C2433=$U$4,"Enter smelter details", IF(ISERROR($S2433),"",OFFSET('Smelter Reference List'!$F$4,$S2433-4,0)))</f>
        <v/>
      </c>
      <c r="H2433" s="247" t="str">
        <f ca="1">IF(ISERROR($S2433),"",OFFSET('Smelter Reference List'!$G$4,$S2433-4,0))</f>
        <v/>
      </c>
      <c r="I2433" s="248" t="str">
        <f ca="1">IF(ISERROR($S2433),"",OFFSET('Smelter Reference List'!$H$4,$S2433-4,0))</f>
        <v/>
      </c>
      <c r="J2433" s="248" t="str">
        <f ca="1">IF(ISERROR($S2433),"",OFFSET('Smelter Reference List'!$I$4,$S2433-4,0))</f>
        <v/>
      </c>
      <c r="K2433" s="245"/>
      <c r="L2433" s="245"/>
      <c r="M2433" s="245"/>
      <c r="N2433" s="245"/>
      <c r="O2433" s="245"/>
      <c r="P2433" s="245"/>
      <c r="Q2433" s="246"/>
      <c r="R2433" s="233"/>
      <c r="S2433" s="234" t="e">
        <f>IF(C2433="",NA(),MATCH($B2433&amp;$C2433,'Smelter Reference List'!$J:$J,0))</f>
        <v>#N/A</v>
      </c>
      <c r="T2433" s="235"/>
      <c r="U2433" s="235">
        <f t="shared" ca="1" si="76"/>
        <v>0</v>
      </c>
      <c r="V2433" s="235"/>
      <c r="W2433" s="235"/>
      <c r="Y2433" s="228" t="str">
        <f t="shared" si="77"/>
        <v/>
      </c>
    </row>
    <row r="2434" spans="1:25" s="228" customFormat="1" ht="20.25">
      <c r="A2434" s="257"/>
      <c r="B2434" s="232" t="str">
        <f>IF(LEN(A2434)=0,"",INDEX('Smelter Reference List'!$A:$A,MATCH($A2434,'Smelter Reference List'!$E:$E,0)))</f>
        <v/>
      </c>
      <c r="C2434" s="297" t="str">
        <f>IF(LEN(A2434)=0,"",INDEX('Smelter Reference List'!$C:$C,MATCH($A2434,'Smelter Reference List'!$E:$E,0)))</f>
        <v/>
      </c>
      <c r="D2434" s="161" t="str">
        <f ca="1">IF(ISERROR($S2434),"",OFFSET('Smelter Reference List'!$C$4,$S2434-4,0)&amp;"")</f>
        <v/>
      </c>
      <c r="E2434" s="161" t="str">
        <f ca="1">IF(ISERROR($S2434),"",OFFSET('Smelter Reference List'!$D$4,$S2434-4,0)&amp;"")</f>
        <v/>
      </c>
      <c r="F2434" s="161" t="str">
        <f ca="1">IF(ISERROR($S2434),"",OFFSET('Smelter Reference List'!$E$4,$S2434-4,0))</f>
        <v/>
      </c>
      <c r="G2434" s="161" t="str">
        <f ca="1">IF(C2434=$U$4,"Enter smelter details", IF(ISERROR($S2434),"",OFFSET('Smelter Reference List'!$F$4,$S2434-4,0)))</f>
        <v/>
      </c>
      <c r="H2434" s="247" t="str">
        <f ca="1">IF(ISERROR($S2434),"",OFFSET('Smelter Reference List'!$G$4,$S2434-4,0))</f>
        <v/>
      </c>
      <c r="I2434" s="248" t="str">
        <f ca="1">IF(ISERROR($S2434),"",OFFSET('Smelter Reference List'!$H$4,$S2434-4,0))</f>
        <v/>
      </c>
      <c r="J2434" s="248" t="str">
        <f ca="1">IF(ISERROR($S2434),"",OFFSET('Smelter Reference List'!$I$4,$S2434-4,0))</f>
        <v/>
      </c>
      <c r="K2434" s="245"/>
      <c r="L2434" s="245"/>
      <c r="M2434" s="245"/>
      <c r="N2434" s="245"/>
      <c r="O2434" s="245"/>
      <c r="P2434" s="245"/>
      <c r="Q2434" s="246"/>
      <c r="R2434" s="233"/>
      <c r="S2434" s="234" t="e">
        <f>IF(C2434="",NA(),MATCH($B2434&amp;$C2434,'Smelter Reference List'!$J:$J,0))</f>
        <v>#N/A</v>
      </c>
      <c r="T2434" s="235"/>
      <c r="U2434" s="235">
        <f t="shared" ca="1" si="76"/>
        <v>0</v>
      </c>
      <c r="V2434" s="235"/>
      <c r="W2434" s="235"/>
      <c r="Y2434" s="228" t="str">
        <f t="shared" si="77"/>
        <v/>
      </c>
    </row>
    <row r="2435" spans="1:25" s="228" customFormat="1" ht="20.25">
      <c r="A2435" s="257"/>
      <c r="B2435" s="232" t="str">
        <f>IF(LEN(A2435)=0,"",INDEX('Smelter Reference List'!$A:$A,MATCH($A2435,'Smelter Reference List'!$E:$E,0)))</f>
        <v/>
      </c>
      <c r="C2435" s="297" t="str">
        <f>IF(LEN(A2435)=0,"",INDEX('Smelter Reference List'!$C:$C,MATCH($A2435,'Smelter Reference List'!$E:$E,0)))</f>
        <v/>
      </c>
      <c r="D2435" s="161" t="str">
        <f ca="1">IF(ISERROR($S2435),"",OFFSET('Smelter Reference List'!$C$4,$S2435-4,0)&amp;"")</f>
        <v/>
      </c>
      <c r="E2435" s="161" t="str">
        <f ca="1">IF(ISERROR($S2435),"",OFFSET('Smelter Reference List'!$D$4,$S2435-4,0)&amp;"")</f>
        <v/>
      </c>
      <c r="F2435" s="161" t="str">
        <f ca="1">IF(ISERROR($S2435),"",OFFSET('Smelter Reference List'!$E$4,$S2435-4,0))</f>
        <v/>
      </c>
      <c r="G2435" s="161" t="str">
        <f ca="1">IF(C2435=$U$4,"Enter smelter details", IF(ISERROR($S2435),"",OFFSET('Smelter Reference List'!$F$4,$S2435-4,0)))</f>
        <v/>
      </c>
      <c r="H2435" s="247" t="str">
        <f ca="1">IF(ISERROR($S2435),"",OFFSET('Smelter Reference List'!$G$4,$S2435-4,0))</f>
        <v/>
      </c>
      <c r="I2435" s="248" t="str">
        <f ca="1">IF(ISERROR($S2435),"",OFFSET('Smelter Reference List'!$H$4,$S2435-4,0))</f>
        <v/>
      </c>
      <c r="J2435" s="248" t="str">
        <f ca="1">IF(ISERROR($S2435),"",OFFSET('Smelter Reference List'!$I$4,$S2435-4,0))</f>
        <v/>
      </c>
      <c r="K2435" s="245"/>
      <c r="L2435" s="245"/>
      <c r="M2435" s="245"/>
      <c r="N2435" s="245"/>
      <c r="O2435" s="245"/>
      <c r="P2435" s="245"/>
      <c r="Q2435" s="246"/>
      <c r="R2435" s="233"/>
      <c r="S2435" s="234" t="e">
        <f>IF(C2435="",NA(),MATCH($B2435&amp;$C2435,'Smelter Reference List'!$J:$J,0))</f>
        <v>#N/A</v>
      </c>
      <c r="T2435" s="235"/>
      <c r="U2435" s="235">
        <f t="shared" ca="1" si="76"/>
        <v>0</v>
      </c>
      <c r="V2435" s="235"/>
      <c r="W2435" s="235"/>
      <c r="Y2435" s="228" t="str">
        <f t="shared" si="77"/>
        <v/>
      </c>
    </row>
    <row r="2436" spans="1:25" s="228" customFormat="1" ht="20.25">
      <c r="A2436" s="257"/>
      <c r="B2436" s="232" t="str">
        <f>IF(LEN(A2436)=0,"",INDEX('Smelter Reference List'!$A:$A,MATCH($A2436,'Smelter Reference List'!$E:$E,0)))</f>
        <v/>
      </c>
      <c r="C2436" s="297" t="str">
        <f>IF(LEN(A2436)=0,"",INDEX('Smelter Reference List'!$C:$C,MATCH($A2436,'Smelter Reference List'!$E:$E,0)))</f>
        <v/>
      </c>
      <c r="D2436" s="161" t="str">
        <f ca="1">IF(ISERROR($S2436),"",OFFSET('Smelter Reference List'!$C$4,$S2436-4,0)&amp;"")</f>
        <v/>
      </c>
      <c r="E2436" s="161" t="str">
        <f ca="1">IF(ISERROR($S2436),"",OFFSET('Smelter Reference List'!$D$4,$S2436-4,0)&amp;"")</f>
        <v/>
      </c>
      <c r="F2436" s="161" t="str">
        <f ca="1">IF(ISERROR($S2436),"",OFFSET('Smelter Reference List'!$E$4,$S2436-4,0))</f>
        <v/>
      </c>
      <c r="G2436" s="161" t="str">
        <f ca="1">IF(C2436=$U$4,"Enter smelter details", IF(ISERROR($S2436),"",OFFSET('Smelter Reference List'!$F$4,$S2436-4,0)))</f>
        <v/>
      </c>
      <c r="H2436" s="247" t="str">
        <f ca="1">IF(ISERROR($S2436),"",OFFSET('Smelter Reference List'!$G$4,$S2436-4,0))</f>
        <v/>
      </c>
      <c r="I2436" s="248" t="str">
        <f ca="1">IF(ISERROR($S2436),"",OFFSET('Smelter Reference List'!$H$4,$S2436-4,0))</f>
        <v/>
      </c>
      <c r="J2436" s="248" t="str">
        <f ca="1">IF(ISERROR($S2436),"",OFFSET('Smelter Reference List'!$I$4,$S2436-4,0))</f>
        <v/>
      </c>
      <c r="K2436" s="245"/>
      <c r="L2436" s="245"/>
      <c r="M2436" s="245"/>
      <c r="N2436" s="245"/>
      <c r="O2436" s="245"/>
      <c r="P2436" s="245"/>
      <c r="Q2436" s="246"/>
      <c r="R2436" s="233"/>
      <c r="S2436" s="234" t="e">
        <f>IF(C2436="",NA(),MATCH($B2436&amp;$C2436,'Smelter Reference List'!$J:$J,0))</f>
        <v>#N/A</v>
      </c>
      <c r="T2436" s="235"/>
      <c r="U2436" s="235">
        <f t="shared" ca="1" si="76"/>
        <v>0</v>
      </c>
      <c r="V2436" s="235"/>
      <c r="W2436" s="235"/>
      <c r="Y2436" s="228" t="str">
        <f t="shared" si="77"/>
        <v/>
      </c>
    </row>
    <row r="2437" spans="1:25" s="228" customFormat="1" ht="20.25">
      <c r="A2437" s="257"/>
      <c r="B2437" s="232" t="str">
        <f>IF(LEN(A2437)=0,"",INDEX('Smelter Reference List'!$A:$A,MATCH($A2437,'Smelter Reference List'!$E:$E,0)))</f>
        <v/>
      </c>
      <c r="C2437" s="297" t="str">
        <f>IF(LEN(A2437)=0,"",INDEX('Smelter Reference List'!$C:$C,MATCH($A2437,'Smelter Reference List'!$E:$E,0)))</f>
        <v/>
      </c>
      <c r="D2437" s="161" t="str">
        <f ca="1">IF(ISERROR($S2437),"",OFFSET('Smelter Reference List'!$C$4,$S2437-4,0)&amp;"")</f>
        <v/>
      </c>
      <c r="E2437" s="161" t="str">
        <f ca="1">IF(ISERROR($S2437),"",OFFSET('Smelter Reference List'!$D$4,$S2437-4,0)&amp;"")</f>
        <v/>
      </c>
      <c r="F2437" s="161" t="str">
        <f ca="1">IF(ISERROR($S2437),"",OFFSET('Smelter Reference List'!$E$4,$S2437-4,0))</f>
        <v/>
      </c>
      <c r="G2437" s="161" t="str">
        <f ca="1">IF(C2437=$U$4,"Enter smelter details", IF(ISERROR($S2437),"",OFFSET('Smelter Reference List'!$F$4,$S2437-4,0)))</f>
        <v/>
      </c>
      <c r="H2437" s="247" t="str">
        <f ca="1">IF(ISERROR($S2437),"",OFFSET('Smelter Reference List'!$G$4,$S2437-4,0))</f>
        <v/>
      </c>
      <c r="I2437" s="248" t="str">
        <f ca="1">IF(ISERROR($S2437),"",OFFSET('Smelter Reference List'!$H$4,$S2437-4,0))</f>
        <v/>
      </c>
      <c r="J2437" s="248" t="str">
        <f ca="1">IF(ISERROR($S2437),"",OFFSET('Smelter Reference List'!$I$4,$S2437-4,0))</f>
        <v/>
      </c>
      <c r="K2437" s="245"/>
      <c r="L2437" s="245"/>
      <c r="M2437" s="245"/>
      <c r="N2437" s="245"/>
      <c r="O2437" s="245"/>
      <c r="P2437" s="245"/>
      <c r="Q2437" s="246"/>
      <c r="R2437" s="233"/>
      <c r="S2437" s="234" t="e">
        <f>IF(C2437="",NA(),MATCH($B2437&amp;$C2437,'Smelter Reference List'!$J:$J,0))</f>
        <v>#N/A</v>
      </c>
      <c r="T2437" s="235"/>
      <c r="U2437" s="235">
        <f t="shared" ca="1" si="76"/>
        <v>0</v>
      </c>
      <c r="V2437" s="235"/>
      <c r="W2437" s="235"/>
      <c r="Y2437" s="228" t="str">
        <f t="shared" si="77"/>
        <v/>
      </c>
    </row>
    <row r="2438" spans="1:25" s="228" customFormat="1" ht="20.25">
      <c r="A2438" s="257"/>
      <c r="B2438" s="232" t="str">
        <f>IF(LEN(A2438)=0,"",INDEX('Smelter Reference List'!$A:$A,MATCH($A2438,'Smelter Reference List'!$E:$E,0)))</f>
        <v/>
      </c>
      <c r="C2438" s="297" t="str">
        <f>IF(LEN(A2438)=0,"",INDEX('Smelter Reference List'!$C:$C,MATCH($A2438,'Smelter Reference List'!$E:$E,0)))</f>
        <v/>
      </c>
      <c r="D2438" s="161" t="str">
        <f ca="1">IF(ISERROR($S2438),"",OFFSET('Smelter Reference List'!$C$4,$S2438-4,0)&amp;"")</f>
        <v/>
      </c>
      <c r="E2438" s="161" t="str">
        <f ca="1">IF(ISERROR($S2438),"",OFFSET('Smelter Reference List'!$D$4,$S2438-4,0)&amp;"")</f>
        <v/>
      </c>
      <c r="F2438" s="161" t="str">
        <f ca="1">IF(ISERROR($S2438),"",OFFSET('Smelter Reference List'!$E$4,$S2438-4,0))</f>
        <v/>
      </c>
      <c r="G2438" s="161" t="str">
        <f ca="1">IF(C2438=$U$4,"Enter smelter details", IF(ISERROR($S2438),"",OFFSET('Smelter Reference List'!$F$4,$S2438-4,0)))</f>
        <v/>
      </c>
      <c r="H2438" s="247" t="str">
        <f ca="1">IF(ISERROR($S2438),"",OFFSET('Smelter Reference List'!$G$4,$S2438-4,0))</f>
        <v/>
      </c>
      <c r="I2438" s="248" t="str">
        <f ca="1">IF(ISERROR($S2438),"",OFFSET('Smelter Reference List'!$H$4,$S2438-4,0))</f>
        <v/>
      </c>
      <c r="J2438" s="248" t="str">
        <f ca="1">IF(ISERROR($S2438),"",OFFSET('Smelter Reference List'!$I$4,$S2438-4,0))</f>
        <v/>
      </c>
      <c r="K2438" s="245"/>
      <c r="L2438" s="245"/>
      <c r="M2438" s="245"/>
      <c r="N2438" s="245"/>
      <c r="O2438" s="245"/>
      <c r="P2438" s="245"/>
      <c r="Q2438" s="246"/>
      <c r="R2438" s="233"/>
      <c r="S2438" s="234" t="e">
        <f>IF(C2438="",NA(),MATCH($B2438&amp;$C2438,'Smelter Reference List'!$J:$J,0))</f>
        <v>#N/A</v>
      </c>
      <c r="T2438" s="235"/>
      <c r="U2438" s="235">
        <f t="shared" ca="1" si="76"/>
        <v>0</v>
      </c>
      <c r="V2438" s="235"/>
      <c r="W2438" s="235"/>
      <c r="Y2438" s="228" t="str">
        <f t="shared" si="77"/>
        <v/>
      </c>
    </row>
    <row r="2439" spans="1:25" s="228" customFormat="1" ht="20.25">
      <c r="A2439" s="257"/>
      <c r="B2439" s="232" t="str">
        <f>IF(LEN(A2439)=0,"",INDEX('Smelter Reference List'!$A:$A,MATCH($A2439,'Smelter Reference List'!$E:$E,0)))</f>
        <v/>
      </c>
      <c r="C2439" s="297" t="str">
        <f>IF(LEN(A2439)=0,"",INDEX('Smelter Reference List'!$C:$C,MATCH($A2439,'Smelter Reference List'!$E:$E,0)))</f>
        <v/>
      </c>
      <c r="D2439" s="161" t="str">
        <f ca="1">IF(ISERROR($S2439),"",OFFSET('Smelter Reference List'!$C$4,$S2439-4,0)&amp;"")</f>
        <v/>
      </c>
      <c r="E2439" s="161" t="str">
        <f ca="1">IF(ISERROR($S2439),"",OFFSET('Smelter Reference List'!$D$4,$S2439-4,0)&amp;"")</f>
        <v/>
      </c>
      <c r="F2439" s="161" t="str">
        <f ca="1">IF(ISERROR($S2439),"",OFFSET('Smelter Reference List'!$E$4,$S2439-4,0))</f>
        <v/>
      </c>
      <c r="G2439" s="161" t="str">
        <f ca="1">IF(C2439=$U$4,"Enter smelter details", IF(ISERROR($S2439),"",OFFSET('Smelter Reference List'!$F$4,$S2439-4,0)))</f>
        <v/>
      </c>
      <c r="H2439" s="247" t="str">
        <f ca="1">IF(ISERROR($S2439),"",OFFSET('Smelter Reference List'!$G$4,$S2439-4,0))</f>
        <v/>
      </c>
      <c r="I2439" s="248" t="str">
        <f ca="1">IF(ISERROR($S2439),"",OFFSET('Smelter Reference List'!$H$4,$S2439-4,0))</f>
        <v/>
      </c>
      <c r="J2439" s="248" t="str">
        <f ca="1">IF(ISERROR($S2439),"",OFFSET('Smelter Reference List'!$I$4,$S2439-4,0))</f>
        <v/>
      </c>
      <c r="K2439" s="245"/>
      <c r="L2439" s="245"/>
      <c r="M2439" s="245"/>
      <c r="N2439" s="245"/>
      <c r="O2439" s="245"/>
      <c r="P2439" s="245"/>
      <c r="Q2439" s="246"/>
      <c r="R2439" s="233"/>
      <c r="S2439" s="234" t="e">
        <f>IF(C2439="",NA(),MATCH($B2439&amp;$C2439,'Smelter Reference List'!$J:$J,0))</f>
        <v>#N/A</v>
      </c>
      <c r="T2439" s="235"/>
      <c r="U2439" s="235">
        <f t="shared" ca="1" si="76"/>
        <v>0</v>
      </c>
      <c r="V2439" s="235"/>
      <c r="W2439" s="235"/>
      <c r="Y2439" s="228" t="str">
        <f t="shared" si="77"/>
        <v/>
      </c>
    </row>
    <row r="2440" spans="1:25" s="228" customFormat="1" ht="20.25">
      <c r="A2440" s="257"/>
      <c r="B2440" s="232" t="str">
        <f>IF(LEN(A2440)=0,"",INDEX('Smelter Reference List'!$A:$A,MATCH($A2440,'Smelter Reference List'!$E:$E,0)))</f>
        <v/>
      </c>
      <c r="C2440" s="297" t="str">
        <f>IF(LEN(A2440)=0,"",INDEX('Smelter Reference List'!$C:$C,MATCH($A2440,'Smelter Reference List'!$E:$E,0)))</f>
        <v/>
      </c>
      <c r="D2440" s="161" t="str">
        <f ca="1">IF(ISERROR($S2440),"",OFFSET('Smelter Reference List'!$C$4,$S2440-4,0)&amp;"")</f>
        <v/>
      </c>
      <c r="E2440" s="161" t="str">
        <f ca="1">IF(ISERROR($S2440),"",OFFSET('Smelter Reference List'!$D$4,$S2440-4,0)&amp;"")</f>
        <v/>
      </c>
      <c r="F2440" s="161" t="str">
        <f ca="1">IF(ISERROR($S2440),"",OFFSET('Smelter Reference List'!$E$4,$S2440-4,0))</f>
        <v/>
      </c>
      <c r="G2440" s="161" t="str">
        <f ca="1">IF(C2440=$U$4,"Enter smelter details", IF(ISERROR($S2440),"",OFFSET('Smelter Reference List'!$F$4,$S2440-4,0)))</f>
        <v/>
      </c>
      <c r="H2440" s="247" t="str">
        <f ca="1">IF(ISERROR($S2440),"",OFFSET('Smelter Reference List'!$G$4,$S2440-4,0))</f>
        <v/>
      </c>
      <c r="I2440" s="248" t="str">
        <f ca="1">IF(ISERROR($S2440),"",OFFSET('Smelter Reference List'!$H$4,$S2440-4,0))</f>
        <v/>
      </c>
      <c r="J2440" s="248" t="str">
        <f ca="1">IF(ISERROR($S2440),"",OFFSET('Smelter Reference List'!$I$4,$S2440-4,0))</f>
        <v/>
      </c>
      <c r="K2440" s="245"/>
      <c r="L2440" s="245"/>
      <c r="M2440" s="245"/>
      <c r="N2440" s="245"/>
      <c r="O2440" s="245"/>
      <c r="P2440" s="245"/>
      <c r="Q2440" s="246"/>
      <c r="R2440" s="233"/>
      <c r="S2440" s="234" t="e">
        <f>IF(C2440="",NA(),MATCH($B2440&amp;$C2440,'Smelter Reference List'!$J:$J,0))</f>
        <v>#N/A</v>
      </c>
      <c r="T2440" s="235"/>
      <c r="U2440" s="235">
        <f t="shared" ca="1" si="76"/>
        <v>0</v>
      </c>
      <c r="V2440" s="235"/>
      <c r="W2440" s="235"/>
      <c r="Y2440" s="228" t="str">
        <f t="shared" si="77"/>
        <v/>
      </c>
    </row>
    <row r="2441" spans="1:25" s="228" customFormat="1" ht="20.25">
      <c r="A2441" s="257"/>
      <c r="B2441" s="232" t="str">
        <f>IF(LEN(A2441)=0,"",INDEX('Smelter Reference List'!$A:$A,MATCH($A2441,'Smelter Reference List'!$E:$E,0)))</f>
        <v/>
      </c>
      <c r="C2441" s="297" t="str">
        <f>IF(LEN(A2441)=0,"",INDEX('Smelter Reference List'!$C:$C,MATCH($A2441,'Smelter Reference List'!$E:$E,0)))</f>
        <v/>
      </c>
      <c r="D2441" s="161" t="str">
        <f ca="1">IF(ISERROR($S2441),"",OFFSET('Smelter Reference List'!$C$4,$S2441-4,0)&amp;"")</f>
        <v/>
      </c>
      <c r="E2441" s="161" t="str">
        <f ca="1">IF(ISERROR($S2441),"",OFFSET('Smelter Reference List'!$D$4,$S2441-4,0)&amp;"")</f>
        <v/>
      </c>
      <c r="F2441" s="161" t="str">
        <f ca="1">IF(ISERROR($S2441),"",OFFSET('Smelter Reference List'!$E$4,$S2441-4,0))</f>
        <v/>
      </c>
      <c r="G2441" s="161" t="str">
        <f ca="1">IF(C2441=$U$4,"Enter smelter details", IF(ISERROR($S2441),"",OFFSET('Smelter Reference List'!$F$4,$S2441-4,0)))</f>
        <v/>
      </c>
      <c r="H2441" s="247" t="str">
        <f ca="1">IF(ISERROR($S2441),"",OFFSET('Smelter Reference List'!$G$4,$S2441-4,0))</f>
        <v/>
      </c>
      <c r="I2441" s="248" t="str">
        <f ca="1">IF(ISERROR($S2441),"",OFFSET('Smelter Reference List'!$H$4,$S2441-4,0))</f>
        <v/>
      </c>
      <c r="J2441" s="248" t="str">
        <f ca="1">IF(ISERROR($S2441),"",OFFSET('Smelter Reference List'!$I$4,$S2441-4,0))</f>
        <v/>
      </c>
      <c r="K2441" s="245"/>
      <c r="L2441" s="245"/>
      <c r="M2441" s="245"/>
      <c r="N2441" s="245"/>
      <c r="O2441" s="245"/>
      <c r="P2441" s="245"/>
      <c r="Q2441" s="246"/>
      <c r="R2441" s="233"/>
      <c r="S2441" s="234" t="e">
        <f>IF(C2441="",NA(),MATCH($B2441&amp;$C2441,'Smelter Reference List'!$J:$J,0))</f>
        <v>#N/A</v>
      </c>
      <c r="T2441" s="235"/>
      <c r="U2441" s="235">
        <f t="shared" ca="1" si="76"/>
        <v>0</v>
      </c>
      <c r="V2441" s="235"/>
      <c r="W2441" s="235"/>
      <c r="Y2441" s="228" t="str">
        <f t="shared" si="77"/>
        <v/>
      </c>
    </row>
    <row r="2442" spans="1:25" s="228" customFormat="1" ht="20.25">
      <c r="A2442" s="257"/>
      <c r="B2442" s="232" t="str">
        <f>IF(LEN(A2442)=0,"",INDEX('Smelter Reference List'!$A:$A,MATCH($A2442,'Smelter Reference List'!$E:$E,0)))</f>
        <v/>
      </c>
      <c r="C2442" s="297" t="str">
        <f>IF(LEN(A2442)=0,"",INDEX('Smelter Reference List'!$C:$C,MATCH($A2442,'Smelter Reference List'!$E:$E,0)))</f>
        <v/>
      </c>
      <c r="D2442" s="161" t="str">
        <f ca="1">IF(ISERROR($S2442),"",OFFSET('Smelter Reference List'!$C$4,$S2442-4,0)&amp;"")</f>
        <v/>
      </c>
      <c r="E2442" s="161" t="str">
        <f ca="1">IF(ISERROR($S2442),"",OFFSET('Smelter Reference List'!$D$4,$S2442-4,0)&amp;"")</f>
        <v/>
      </c>
      <c r="F2442" s="161" t="str">
        <f ca="1">IF(ISERROR($S2442),"",OFFSET('Smelter Reference List'!$E$4,$S2442-4,0))</f>
        <v/>
      </c>
      <c r="G2442" s="161" t="str">
        <f ca="1">IF(C2442=$U$4,"Enter smelter details", IF(ISERROR($S2442),"",OFFSET('Smelter Reference List'!$F$4,$S2442-4,0)))</f>
        <v/>
      </c>
      <c r="H2442" s="247" t="str">
        <f ca="1">IF(ISERROR($S2442),"",OFFSET('Smelter Reference List'!$G$4,$S2442-4,0))</f>
        <v/>
      </c>
      <c r="I2442" s="248" t="str">
        <f ca="1">IF(ISERROR($S2442),"",OFFSET('Smelter Reference List'!$H$4,$S2442-4,0))</f>
        <v/>
      </c>
      <c r="J2442" s="248" t="str">
        <f ca="1">IF(ISERROR($S2442),"",OFFSET('Smelter Reference List'!$I$4,$S2442-4,0))</f>
        <v/>
      </c>
      <c r="K2442" s="245"/>
      <c r="L2442" s="245"/>
      <c r="M2442" s="245"/>
      <c r="N2442" s="245"/>
      <c r="O2442" s="245"/>
      <c r="P2442" s="245"/>
      <c r="Q2442" s="246"/>
      <c r="R2442" s="233"/>
      <c r="S2442" s="234" t="e">
        <f>IF(C2442="",NA(),MATCH($B2442&amp;$C2442,'Smelter Reference List'!$J:$J,0))</f>
        <v>#N/A</v>
      </c>
      <c r="T2442" s="235"/>
      <c r="U2442" s="235">
        <f t="shared" ca="1" si="76"/>
        <v>0</v>
      </c>
      <c r="V2442" s="235"/>
      <c r="W2442" s="235"/>
      <c r="Y2442" s="228" t="str">
        <f t="shared" si="77"/>
        <v/>
      </c>
    </row>
    <row r="2443" spans="1:25" s="228" customFormat="1" ht="20.25">
      <c r="A2443" s="257"/>
      <c r="B2443" s="232" t="str">
        <f>IF(LEN(A2443)=0,"",INDEX('Smelter Reference List'!$A:$A,MATCH($A2443,'Smelter Reference List'!$E:$E,0)))</f>
        <v/>
      </c>
      <c r="C2443" s="297" t="str">
        <f>IF(LEN(A2443)=0,"",INDEX('Smelter Reference List'!$C:$C,MATCH($A2443,'Smelter Reference List'!$E:$E,0)))</f>
        <v/>
      </c>
      <c r="D2443" s="161" t="str">
        <f ca="1">IF(ISERROR($S2443),"",OFFSET('Smelter Reference List'!$C$4,$S2443-4,0)&amp;"")</f>
        <v/>
      </c>
      <c r="E2443" s="161" t="str">
        <f ca="1">IF(ISERROR($S2443),"",OFFSET('Smelter Reference List'!$D$4,$S2443-4,0)&amp;"")</f>
        <v/>
      </c>
      <c r="F2443" s="161" t="str">
        <f ca="1">IF(ISERROR($S2443),"",OFFSET('Smelter Reference List'!$E$4,$S2443-4,0))</f>
        <v/>
      </c>
      <c r="G2443" s="161" t="str">
        <f ca="1">IF(C2443=$U$4,"Enter smelter details", IF(ISERROR($S2443),"",OFFSET('Smelter Reference List'!$F$4,$S2443-4,0)))</f>
        <v/>
      </c>
      <c r="H2443" s="247" t="str">
        <f ca="1">IF(ISERROR($S2443),"",OFFSET('Smelter Reference List'!$G$4,$S2443-4,0))</f>
        <v/>
      </c>
      <c r="I2443" s="248" t="str">
        <f ca="1">IF(ISERROR($S2443),"",OFFSET('Smelter Reference List'!$H$4,$S2443-4,0))</f>
        <v/>
      </c>
      <c r="J2443" s="248" t="str">
        <f ca="1">IF(ISERROR($S2443),"",OFFSET('Smelter Reference List'!$I$4,$S2443-4,0))</f>
        <v/>
      </c>
      <c r="K2443" s="245"/>
      <c r="L2443" s="245"/>
      <c r="M2443" s="245"/>
      <c r="N2443" s="245"/>
      <c r="O2443" s="245"/>
      <c r="P2443" s="245"/>
      <c r="Q2443" s="246"/>
      <c r="R2443" s="233"/>
      <c r="S2443" s="234" t="e">
        <f>IF(C2443="",NA(),MATCH($B2443&amp;$C2443,'Smelter Reference List'!$J:$J,0))</f>
        <v>#N/A</v>
      </c>
      <c r="T2443" s="235"/>
      <c r="U2443" s="235">
        <f t="shared" ca="1" si="76"/>
        <v>0</v>
      </c>
      <c r="V2443" s="235"/>
      <c r="W2443" s="235"/>
      <c r="Y2443" s="228" t="str">
        <f t="shared" si="77"/>
        <v/>
      </c>
    </row>
    <row r="2444" spans="1:25" s="228" customFormat="1" ht="20.25">
      <c r="A2444" s="257"/>
      <c r="B2444" s="232" t="str">
        <f>IF(LEN(A2444)=0,"",INDEX('Smelter Reference List'!$A:$A,MATCH($A2444,'Smelter Reference List'!$E:$E,0)))</f>
        <v/>
      </c>
      <c r="C2444" s="297" t="str">
        <f>IF(LEN(A2444)=0,"",INDEX('Smelter Reference List'!$C:$C,MATCH($A2444,'Smelter Reference List'!$E:$E,0)))</f>
        <v/>
      </c>
      <c r="D2444" s="161" t="str">
        <f ca="1">IF(ISERROR($S2444),"",OFFSET('Smelter Reference List'!$C$4,$S2444-4,0)&amp;"")</f>
        <v/>
      </c>
      <c r="E2444" s="161" t="str">
        <f ca="1">IF(ISERROR($S2444),"",OFFSET('Smelter Reference List'!$D$4,$S2444-4,0)&amp;"")</f>
        <v/>
      </c>
      <c r="F2444" s="161" t="str">
        <f ca="1">IF(ISERROR($S2444),"",OFFSET('Smelter Reference List'!$E$4,$S2444-4,0))</f>
        <v/>
      </c>
      <c r="G2444" s="161" t="str">
        <f ca="1">IF(C2444=$U$4,"Enter smelter details", IF(ISERROR($S2444),"",OFFSET('Smelter Reference List'!$F$4,$S2444-4,0)))</f>
        <v/>
      </c>
      <c r="H2444" s="247" t="str">
        <f ca="1">IF(ISERROR($S2444),"",OFFSET('Smelter Reference List'!$G$4,$S2444-4,0))</f>
        <v/>
      </c>
      <c r="I2444" s="248" t="str">
        <f ca="1">IF(ISERROR($S2444),"",OFFSET('Smelter Reference List'!$H$4,$S2444-4,0))</f>
        <v/>
      </c>
      <c r="J2444" s="248" t="str">
        <f ca="1">IF(ISERROR($S2444),"",OFFSET('Smelter Reference List'!$I$4,$S2444-4,0))</f>
        <v/>
      </c>
      <c r="K2444" s="245"/>
      <c r="L2444" s="245"/>
      <c r="M2444" s="245"/>
      <c r="N2444" s="245"/>
      <c r="O2444" s="245"/>
      <c r="P2444" s="245"/>
      <c r="Q2444" s="246"/>
      <c r="R2444" s="233"/>
      <c r="S2444" s="234" t="e">
        <f>IF(C2444="",NA(),MATCH($B2444&amp;$C2444,'Smelter Reference List'!$J:$J,0))</f>
        <v>#N/A</v>
      </c>
      <c r="T2444" s="235"/>
      <c r="U2444" s="235">
        <f t="shared" ca="1" si="76"/>
        <v>0</v>
      </c>
      <c r="V2444" s="235"/>
      <c r="W2444" s="235"/>
      <c r="Y2444" s="228" t="str">
        <f t="shared" si="77"/>
        <v/>
      </c>
    </row>
    <row r="2445" spans="1:25" s="228" customFormat="1" ht="20.25">
      <c r="A2445" s="257"/>
      <c r="B2445" s="232" t="str">
        <f>IF(LEN(A2445)=0,"",INDEX('Smelter Reference List'!$A:$A,MATCH($A2445,'Smelter Reference List'!$E:$E,0)))</f>
        <v/>
      </c>
      <c r="C2445" s="297" t="str">
        <f>IF(LEN(A2445)=0,"",INDEX('Smelter Reference List'!$C:$C,MATCH($A2445,'Smelter Reference List'!$E:$E,0)))</f>
        <v/>
      </c>
      <c r="D2445" s="161" t="str">
        <f ca="1">IF(ISERROR($S2445),"",OFFSET('Smelter Reference List'!$C$4,$S2445-4,0)&amp;"")</f>
        <v/>
      </c>
      <c r="E2445" s="161" t="str">
        <f ca="1">IF(ISERROR($S2445),"",OFFSET('Smelter Reference List'!$D$4,$S2445-4,0)&amp;"")</f>
        <v/>
      </c>
      <c r="F2445" s="161" t="str">
        <f ca="1">IF(ISERROR($S2445),"",OFFSET('Smelter Reference List'!$E$4,$S2445-4,0))</f>
        <v/>
      </c>
      <c r="G2445" s="161" t="str">
        <f ca="1">IF(C2445=$U$4,"Enter smelter details", IF(ISERROR($S2445),"",OFFSET('Smelter Reference List'!$F$4,$S2445-4,0)))</f>
        <v/>
      </c>
      <c r="H2445" s="247" t="str">
        <f ca="1">IF(ISERROR($S2445),"",OFFSET('Smelter Reference List'!$G$4,$S2445-4,0))</f>
        <v/>
      </c>
      <c r="I2445" s="248" t="str">
        <f ca="1">IF(ISERROR($S2445),"",OFFSET('Smelter Reference List'!$H$4,$S2445-4,0))</f>
        <v/>
      </c>
      <c r="J2445" s="248" t="str">
        <f ca="1">IF(ISERROR($S2445),"",OFFSET('Smelter Reference List'!$I$4,$S2445-4,0))</f>
        <v/>
      </c>
      <c r="K2445" s="245"/>
      <c r="L2445" s="245"/>
      <c r="M2445" s="245"/>
      <c r="N2445" s="245"/>
      <c r="O2445" s="245"/>
      <c r="P2445" s="245"/>
      <c r="Q2445" s="246"/>
      <c r="R2445" s="233"/>
      <c r="S2445" s="234" t="e">
        <f>IF(C2445="",NA(),MATCH($B2445&amp;$C2445,'Smelter Reference List'!$J:$J,0))</f>
        <v>#N/A</v>
      </c>
      <c r="T2445" s="235"/>
      <c r="U2445" s="235">
        <f t="shared" ca="1" si="76"/>
        <v>0</v>
      </c>
      <c r="V2445" s="235"/>
      <c r="W2445" s="235"/>
      <c r="Y2445" s="228" t="str">
        <f t="shared" si="77"/>
        <v/>
      </c>
    </row>
    <row r="2446" spans="1:25" s="228" customFormat="1" ht="20.25">
      <c r="A2446" s="257"/>
      <c r="B2446" s="232" t="str">
        <f>IF(LEN(A2446)=0,"",INDEX('Smelter Reference List'!$A:$A,MATCH($A2446,'Smelter Reference List'!$E:$E,0)))</f>
        <v/>
      </c>
      <c r="C2446" s="297" t="str">
        <f>IF(LEN(A2446)=0,"",INDEX('Smelter Reference List'!$C:$C,MATCH($A2446,'Smelter Reference List'!$E:$E,0)))</f>
        <v/>
      </c>
      <c r="D2446" s="161" t="str">
        <f ca="1">IF(ISERROR($S2446),"",OFFSET('Smelter Reference List'!$C$4,$S2446-4,0)&amp;"")</f>
        <v/>
      </c>
      <c r="E2446" s="161" t="str">
        <f ca="1">IF(ISERROR($S2446),"",OFFSET('Smelter Reference List'!$D$4,$S2446-4,0)&amp;"")</f>
        <v/>
      </c>
      <c r="F2446" s="161" t="str">
        <f ca="1">IF(ISERROR($S2446),"",OFFSET('Smelter Reference List'!$E$4,$S2446-4,0))</f>
        <v/>
      </c>
      <c r="G2446" s="161" t="str">
        <f ca="1">IF(C2446=$U$4,"Enter smelter details", IF(ISERROR($S2446),"",OFFSET('Smelter Reference List'!$F$4,$S2446-4,0)))</f>
        <v/>
      </c>
      <c r="H2446" s="247" t="str">
        <f ca="1">IF(ISERROR($S2446),"",OFFSET('Smelter Reference List'!$G$4,$S2446-4,0))</f>
        <v/>
      </c>
      <c r="I2446" s="248" t="str">
        <f ca="1">IF(ISERROR($S2446),"",OFFSET('Smelter Reference List'!$H$4,$S2446-4,0))</f>
        <v/>
      </c>
      <c r="J2446" s="248" t="str">
        <f ca="1">IF(ISERROR($S2446),"",OFFSET('Smelter Reference List'!$I$4,$S2446-4,0))</f>
        <v/>
      </c>
      <c r="K2446" s="245"/>
      <c r="L2446" s="245"/>
      <c r="M2446" s="245"/>
      <c r="N2446" s="245"/>
      <c r="O2446" s="245"/>
      <c r="P2446" s="245"/>
      <c r="Q2446" s="246"/>
      <c r="R2446" s="233"/>
      <c r="S2446" s="234" t="e">
        <f>IF(C2446="",NA(),MATCH($B2446&amp;$C2446,'Smelter Reference List'!$J:$J,0))</f>
        <v>#N/A</v>
      </c>
      <c r="T2446" s="235"/>
      <c r="U2446" s="235">
        <f t="shared" ca="1" si="76"/>
        <v>0</v>
      </c>
      <c r="V2446" s="235"/>
      <c r="W2446" s="235"/>
      <c r="Y2446" s="228" t="str">
        <f t="shared" si="77"/>
        <v/>
      </c>
    </row>
    <row r="2447" spans="1:25" s="228" customFormat="1" ht="20.25">
      <c r="A2447" s="257"/>
      <c r="B2447" s="232" t="str">
        <f>IF(LEN(A2447)=0,"",INDEX('Smelter Reference List'!$A:$A,MATCH($A2447,'Smelter Reference List'!$E:$E,0)))</f>
        <v/>
      </c>
      <c r="C2447" s="297" t="str">
        <f>IF(LEN(A2447)=0,"",INDEX('Smelter Reference List'!$C:$C,MATCH($A2447,'Smelter Reference List'!$E:$E,0)))</f>
        <v/>
      </c>
      <c r="D2447" s="161" t="str">
        <f ca="1">IF(ISERROR($S2447),"",OFFSET('Smelter Reference List'!$C$4,$S2447-4,0)&amp;"")</f>
        <v/>
      </c>
      <c r="E2447" s="161" t="str">
        <f ca="1">IF(ISERROR($S2447),"",OFFSET('Smelter Reference List'!$D$4,$S2447-4,0)&amp;"")</f>
        <v/>
      </c>
      <c r="F2447" s="161" t="str">
        <f ca="1">IF(ISERROR($S2447),"",OFFSET('Smelter Reference List'!$E$4,$S2447-4,0))</f>
        <v/>
      </c>
      <c r="G2447" s="161" t="str">
        <f ca="1">IF(C2447=$U$4,"Enter smelter details", IF(ISERROR($S2447),"",OFFSET('Smelter Reference List'!$F$4,$S2447-4,0)))</f>
        <v/>
      </c>
      <c r="H2447" s="247" t="str">
        <f ca="1">IF(ISERROR($S2447),"",OFFSET('Smelter Reference List'!$G$4,$S2447-4,0))</f>
        <v/>
      </c>
      <c r="I2447" s="248" t="str">
        <f ca="1">IF(ISERROR($S2447),"",OFFSET('Smelter Reference List'!$H$4,$S2447-4,0))</f>
        <v/>
      </c>
      <c r="J2447" s="248" t="str">
        <f ca="1">IF(ISERROR($S2447),"",OFFSET('Smelter Reference List'!$I$4,$S2447-4,0))</f>
        <v/>
      </c>
      <c r="K2447" s="245"/>
      <c r="L2447" s="245"/>
      <c r="M2447" s="245"/>
      <c r="N2447" s="245"/>
      <c r="O2447" s="245"/>
      <c r="P2447" s="245"/>
      <c r="Q2447" s="246"/>
      <c r="R2447" s="233"/>
      <c r="S2447" s="234" t="e">
        <f>IF(C2447="",NA(),MATCH($B2447&amp;$C2447,'Smelter Reference List'!$J:$J,0))</f>
        <v>#N/A</v>
      </c>
      <c r="T2447" s="235"/>
      <c r="U2447" s="235">
        <f t="shared" ca="1" si="76"/>
        <v>0</v>
      </c>
      <c r="V2447" s="235"/>
      <c r="W2447" s="235"/>
      <c r="Y2447" s="228" t="str">
        <f t="shared" si="77"/>
        <v/>
      </c>
    </row>
    <row r="2448" spans="1:25" s="228" customFormat="1" ht="20.25">
      <c r="A2448" s="257"/>
      <c r="B2448" s="232" t="str">
        <f>IF(LEN(A2448)=0,"",INDEX('Smelter Reference List'!$A:$A,MATCH($A2448,'Smelter Reference List'!$E:$E,0)))</f>
        <v/>
      </c>
      <c r="C2448" s="297" t="str">
        <f>IF(LEN(A2448)=0,"",INDEX('Smelter Reference List'!$C:$C,MATCH($A2448,'Smelter Reference List'!$E:$E,0)))</f>
        <v/>
      </c>
      <c r="D2448" s="161" t="str">
        <f ca="1">IF(ISERROR($S2448),"",OFFSET('Smelter Reference List'!$C$4,$S2448-4,0)&amp;"")</f>
        <v/>
      </c>
      <c r="E2448" s="161" t="str">
        <f ca="1">IF(ISERROR($S2448),"",OFFSET('Smelter Reference List'!$D$4,$S2448-4,0)&amp;"")</f>
        <v/>
      </c>
      <c r="F2448" s="161" t="str">
        <f ca="1">IF(ISERROR($S2448),"",OFFSET('Smelter Reference List'!$E$4,$S2448-4,0))</f>
        <v/>
      </c>
      <c r="G2448" s="161" t="str">
        <f ca="1">IF(C2448=$U$4,"Enter smelter details", IF(ISERROR($S2448),"",OFFSET('Smelter Reference List'!$F$4,$S2448-4,0)))</f>
        <v/>
      </c>
      <c r="H2448" s="247" t="str">
        <f ca="1">IF(ISERROR($S2448),"",OFFSET('Smelter Reference List'!$G$4,$S2448-4,0))</f>
        <v/>
      </c>
      <c r="I2448" s="248" t="str">
        <f ca="1">IF(ISERROR($S2448),"",OFFSET('Smelter Reference List'!$H$4,$S2448-4,0))</f>
        <v/>
      </c>
      <c r="J2448" s="248" t="str">
        <f ca="1">IF(ISERROR($S2448),"",OFFSET('Smelter Reference List'!$I$4,$S2448-4,0))</f>
        <v/>
      </c>
      <c r="K2448" s="245"/>
      <c r="L2448" s="245"/>
      <c r="M2448" s="245"/>
      <c r="N2448" s="245"/>
      <c r="O2448" s="245"/>
      <c r="P2448" s="245"/>
      <c r="Q2448" s="246"/>
      <c r="R2448" s="233"/>
      <c r="S2448" s="234" t="e">
        <f>IF(C2448="",NA(),MATCH($B2448&amp;$C2448,'Smelter Reference List'!$J:$J,0))</f>
        <v>#N/A</v>
      </c>
      <c r="T2448" s="235"/>
      <c r="U2448" s="235">
        <f t="shared" ca="1" si="76"/>
        <v>0</v>
      </c>
      <c r="V2448" s="235"/>
      <c r="W2448" s="235"/>
      <c r="Y2448" s="228" t="str">
        <f t="shared" si="77"/>
        <v/>
      </c>
    </row>
    <row r="2449" spans="1:25" s="228" customFormat="1" ht="20.25">
      <c r="A2449" s="257"/>
      <c r="B2449" s="232" t="str">
        <f>IF(LEN(A2449)=0,"",INDEX('Smelter Reference List'!$A:$A,MATCH($A2449,'Smelter Reference List'!$E:$E,0)))</f>
        <v/>
      </c>
      <c r="C2449" s="297" t="str">
        <f>IF(LEN(A2449)=0,"",INDEX('Smelter Reference List'!$C:$C,MATCH($A2449,'Smelter Reference List'!$E:$E,0)))</f>
        <v/>
      </c>
      <c r="D2449" s="161" t="str">
        <f ca="1">IF(ISERROR($S2449),"",OFFSET('Smelter Reference List'!$C$4,$S2449-4,0)&amp;"")</f>
        <v/>
      </c>
      <c r="E2449" s="161" t="str">
        <f ca="1">IF(ISERROR($S2449),"",OFFSET('Smelter Reference List'!$D$4,$S2449-4,0)&amp;"")</f>
        <v/>
      </c>
      <c r="F2449" s="161" t="str">
        <f ca="1">IF(ISERROR($S2449),"",OFFSET('Smelter Reference List'!$E$4,$S2449-4,0))</f>
        <v/>
      </c>
      <c r="G2449" s="161" t="str">
        <f ca="1">IF(C2449=$U$4,"Enter smelter details", IF(ISERROR($S2449),"",OFFSET('Smelter Reference List'!$F$4,$S2449-4,0)))</f>
        <v/>
      </c>
      <c r="H2449" s="247" t="str">
        <f ca="1">IF(ISERROR($S2449),"",OFFSET('Smelter Reference List'!$G$4,$S2449-4,0))</f>
        <v/>
      </c>
      <c r="I2449" s="248" t="str">
        <f ca="1">IF(ISERROR($S2449),"",OFFSET('Smelter Reference List'!$H$4,$S2449-4,0))</f>
        <v/>
      </c>
      <c r="J2449" s="248" t="str">
        <f ca="1">IF(ISERROR($S2449),"",OFFSET('Smelter Reference List'!$I$4,$S2449-4,0))</f>
        <v/>
      </c>
      <c r="K2449" s="245"/>
      <c r="L2449" s="245"/>
      <c r="M2449" s="245"/>
      <c r="N2449" s="245"/>
      <c r="O2449" s="245"/>
      <c r="P2449" s="245"/>
      <c r="Q2449" s="246"/>
      <c r="R2449" s="233"/>
      <c r="S2449" s="234" t="e">
        <f>IF(C2449="",NA(),MATCH($B2449&amp;$C2449,'Smelter Reference List'!$J:$J,0))</f>
        <v>#N/A</v>
      </c>
      <c r="T2449" s="235"/>
      <c r="U2449" s="235">
        <f t="shared" ca="1" si="76"/>
        <v>0</v>
      </c>
      <c r="V2449" s="235"/>
      <c r="W2449" s="235"/>
      <c r="Y2449" s="228" t="str">
        <f t="shared" si="77"/>
        <v/>
      </c>
    </row>
    <row r="2450" spans="1:25" s="228" customFormat="1" ht="20.25">
      <c r="A2450" s="257"/>
      <c r="B2450" s="232" t="str">
        <f>IF(LEN(A2450)=0,"",INDEX('Smelter Reference List'!$A:$A,MATCH($A2450,'Smelter Reference List'!$E:$E,0)))</f>
        <v/>
      </c>
      <c r="C2450" s="297" t="str">
        <f>IF(LEN(A2450)=0,"",INDEX('Smelter Reference List'!$C:$C,MATCH($A2450,'Smelter Reference List'!$E:$E,0)))</f>
        <v/>
      </c>
      <c r="D2450" s="161" t="str">
        <f ca="1">IF(ISERROR($S2450),"",OFFSET('Smelter Reference List'!$C$4,$S2450-4,0)&amp;"")</f>
        <v/>
      </c>
      <c r="E2450" s="161" t="str">
        <f ca="1">IF(ISERROR($S2450),"",OFFSET('Smelter Reference List'!$D$4,$S2450-4,0)&amp;"")</f>
        <v/>
      </c>
      <c r="F2450" s="161" t="str">
        <f ca="1">IF(ISERROR($S2450),"",OFFSET('Smelter Reference List'!$E$4,$S2450-4,0))</f>
        <v/>
      </c>
      <c r="G2450" s="161" t="str">
        <f ca="1">IF(C2450=$U$4,"Enter smelter details", IF(ISERROR($S2450),"",OFFSET('Smelter Reference List'!$F$4,$S2450-4,0)))</f>
        <v/>
      </c>
      <c r="H2450" s="247" t="str">
        <f ca="1">IF(ISERROR($S2450),"",OFFSET('Smelter Reference List'!$G$4,$S2450-4,0))</f>
        <v/>
      </c>
      <c r="I2450" s="248" t="str">
        <f ca="1">IF(ISERROR($S2450),"",OFFSET('Smelter Reference List'!$H$4,$S2450-4,0))</f>
        <v/>
      </c>
      <c r="J2450" s="248" t="str">
        <f ca="1">IF(ISERROR($S2450),"",OFFSET('Smelter Reference List'!$I$4,$S2450-4,0))</f>
        <v/>
      </c>
      <c r="K2450" s="245"/>
      <c r="L2450" s="245"/>
      <c r="M2450" s="245"/>
      <c r="N2450" s="245"/>
      <c r="O2450" s="245"/>
      <c r="P2450" s="245"/>
      <c r="Q2450" s="246"/>
      <c r="R2450" s="233"/>
      <c r="S2450" s="234" t="e">
        <f>IF(C2450="",NA(),MATCH($B2450&amp;$C2450,'Smelter Reference List'!$J:$J,0))</f>
        <v>#N/A</v>
      </c>
      <c r="T2450" s="235"/>
      <c r="U2450" s="235">
        <f t="shared" ca="1" si="76"/>
        <v>0</v>
      </c>
      <c r="V2450" s="235"/>
      <c r="W2450" s="235"/>
      <c r="Y2450" s="228" t="str">
        <f t="shared" si="77"/>
        <v/>
      </c>
    </row>
    <row r="2451" spans="1:25" s="228" customFormat="1" ht="20.25">
      <c r="A2451" s="257"/>
      <c r="B2451" s="232" t="str">
        <f>IF(LEN(A2451)=0,"",INDEX('Smelter Reference List'!$A:$A,MATCH($A2451,'Smelter Reference List'!$E:$E,0)))</f>
        <v/>
      </c>
      <c r="C2451" s="297" t="str">
        <f>IF(LEN(A2451)=0,"",INDEX('Smelter Reference List'!$C:$C,MATCH($A2451,'Smelter Reference List'!$E:$E,0)))</f>
        <v/>
      </c>
      <c r="D2451" s="161" t="str">
        <f ca="1">IF(ISERROR($S2451),"",OFFSET('Smelter Reference List'!$C$4,$S2451-4,0)&amp;"")</f>
        <v/>
      </c>
      <c r="E2451" s="161" t="str">
        <f ca="1">IF(ISERROR($S2451),"",OFFSET('Smelter Reference List'!$D$4,$S2451-4,0)&amp;"")</f>
        <v/>
      </c>
      <c r="F2451" s="161" t="str">
        <f ca="1">IF(ISERROR($S2451),"",OFFSET('Smelter Reference List'!$E$4,$S2451-4,0))</f>
        <v/>
      </c>
      <c r="G2451" s="161" t="str">
        <f ca="1">IF(C2451=$U$4,"Enter smelter details", IF(ISERROR($S2451),"",OFFSET('Smelter Reference List'!$F$4,$S2451-4,0)))</f>
        <v/>
      </c>
      <c r="H2451" s="247" t="str">
        <f ca="1">IF(ISERROR($S2451),"",OFFSET('Smelter Reference List'!$G$4,$S2451-4,0))</f>
        <v/>
      </c>
      <c r="I2451" s="248" t="str">
        <f ca="1">IF(ISERROR($S2451),"",OFFSET('Smelter Reference List'!$H$4,$S2451-4,0))</f>
        <v/>
      </c>
      <c r="J2451" s="248" t="str">
        <f ca="1">IF(ISERROR($S2451),"",OFFSET('Smelter Reference List'!$I$4,$S2451-4,0))</f>
        <v/>
      </c>
      <c r="K2451" s="245"/>
      <c r="L2451" s="245"/>
      <c r="M2451" s="245"/>
      <c r="N2451" s="245"/>
      <c r="O2451" s="245"/>
      <c r="P2451" s="245"/>
      <c r="Q2451" s="246"/>
      <c r="R2451" s="233"/>
      <c r="S2451" s="234" t="e">
        <f>IF(C2451="",NA(),MATCH($B2451&amp;$C2451,'Smelter Reference List'!$J:$J,0))</f>
        <v>#N/A</v>
      </c>
      <c r="T2451" s="235"/>
      <c r="U2451" s="235">
        <f t="shared" ca="1" si="76"/>
        <v>0</v>
      </c>
      <c r="V2451" s="235"/>
      <c r="W2451" s="235"/>
      <c r="Y2451" s="228" t="str">
        <f t="shared" si="77"/>
        <v/>
      </c>
    </row>
    <row r="2452" spans="1:25" s="228" customFormat="1" ht="20.25">
      <c r="A2452" s="257"/>
      <c r="B2452" s="232" t="str">
        <f>IF(LEN(A2452)=0,"",INDEX('Smelter Reference List'!$A:$A,MATCH($A2452,'Smelter Reference List'!$E:$E,0)))</f>
        <v/>
      </c>
      <c r="C2452" s="297" t="str">
        <f>IF(LEN(A2452)=0,"",INDEX('Smelter Reference List'!$C:$C,MATCH($A2452,'Smelter Reference List'!$E:$E,0)))</f>
        <v/>
      </c>
      <c r="D2452" s="161" t="str">
        <f ca="1">IF(ISERROR($S2452),"",OFFSET('Smelter Reference List'!$C$4,$S2452-4,0)&amp;"")</f>
        <v/>
      </c>
      <c r="E2452" s="161" t="str">
        <f ca="1">IF(ISERROR($S2452),"",OFFSET('Smelter Reference List'!$D$4,$S2452-4,0)&amp;"")</f>
        <v/>
      </c>
      <c r="F2452" s="161" t="str">
        <f ca="1">IF(ISERROR($S2452),"",OFFSET('Smelter Reference List'!$E$4,$S2452-4,0))</f>
        <v/>
      </c>
      <c r="G2452" s="161" t="str">
        <f ca="1">IF(C2452=$U$4,"Enter smelter details", IF(ISERROR($S2452),"",OFFSET('Smelter Reference List'!$F$4,$S2452-4,0)))</f>
        <v/>
      </c>
      <c r="H2452" s="247" t="str">
        <f ca="1">IF(ISERROR($S2452),"",OFFSET('Smelter Reference List'!$G$4,$S2452-4,0))</f>
        <v/>
      </c>
      <c r="I2452" s="248" t="str">
        <f ca="1">IF(ISERROR($S2452),"",OFFSET('Smelter Reference List'!$H$4,$S2452-4,0))</f>
        <v/>
      </c>
      <c r="J2452" s="248" t="str">
        <f ca="1">IF(ISERROR($S2452),"",OFFSET('Smelter Reference List'!$I$4,$S2452-4,0))</f>
        <v/>
      </c>
      <c r="K2452" s="245"/>
      <c r="L2452" s="245"/>
      <c r="M2452" s="245"/>
      <c r="N2452" s="245"/>
      <c r="O2452" s="245"/>
      <c r="P2452" s="245"/>
      <c r="Q2452" s="246"/>
      <c r="R2452" s="233"/>
      <c r="S2452" s="234" t="e">
        <f>IF(C2452="",NA(),MATCH($B2452&amp;$C2452,'Smelter Reference List'!$J:$J,0))</f>
        <v>#N/A</v>
      </c>
      <c r="T2452" s="235"/>
      <c r="U2452" s="235">
        <f t="shared" ca="1" si="76"/>
        <v>0</v>
      </c>
      <c r="V2452" s="235"/>
      <c r="W2452" s="235"/>
      <c r="Y2452" s="228" t="str">
        <f t="shared" si="77"/>
        <v/>
      </c>
    </row>
    <row r="2453" spans="1:25" s="228" customFormat="1" ht="20.25">
      <c r="A2453" s="257"/>
      <c r="B2453" s="232" t="str">
        <f>IF(LEN(A2453)=0,"",INDEX('Smelter Reference List'!$A:$A,MATCH($A2453,'Smelter Reference List'!$E:$E,0)))</f>
        <v/>
      </c>
      <c r="C2453" s="297" t="str">
        <f>IF(LEN(A2453)=0,"",INDEX('Smelter Reference List'!$C:$C,MATCH($A2453,'Smelter Reference List'!$E:$E,0)))</f>
        <v/>
      </c>
      <c r="D2453" s="161" t="str">
        <f ca="1">IF(ISERROR($S2453),"",OFFSET('Smelter Reference List'!$C$4,$S2453-4,0)&amp;"")</f>
        <v/>
      </c>
      <c r="E2453" s="161" t="str">
        <f ca="1">IF(ISERROR($S2453),"",OFFSET('Smelter Reference List'!$D$4,$S2453-4,0)&amp;"")</f>
        <v/>
      </c>
      <c r="F2453" s="161" t="str">
        <f ca="1">IF(ISERROR($S2453),"",OFFSET('Smelter Reference List'!$E$4,$S2453-4,0))</f>
        <v/>
      </c>
      <c r="G2453" s="161" t="str">
        <f ca="1">IF(C2453=$U$4,"Enter smelter details", IF(ISERROR($S2453),"",OFFSET('Smelter Reference List'!$F$4,$S2453-4,0)))</f>
        <v/>
      </c>
      <c r="H2453" s="247" t="str">
        <f ca="1">IF(ISERROR($S2453),"",OFFSET('Smelter Reference List'!$G$4,$S2453-4,0))</f>
        <v/>
      </c>
      <c r="I2453" s="248" t="str">
        <f ca="1">IF(ISERROR($S2453),"",OFFSET('Smelter Reference List'!$H$4,$S2453-4,0))</f>
        <v/>
      </c>
      <c r="J2453" s="248" t="str">
        <f ca="1">IF(ISERROR($S2453),"",OFFSET('Smelter Reference List'!$I$4,$S2453-4,0))</f>
        <v/>
      </c>
      <c r="K2453" s="245"/>
      <c r="L2453" s="245"/>
      <c r="M2453" s="245"/>
      <c r="N2453" s="245"/>
      <c r="O2453" s="245"/>
      <c r="P2453" s="245"/>
      <c r="Q2453" s="246"/>
      <c r="R2453" s="233"/>
      <c r="S2453" s="234" t="e">
        <f>IF(C2453="",NA(),MATCH($B2453&amp;$C2453,'Smelter Reference List'!$J:$J,0))</f>
        <v>#N/A</v>
      </c>
      <c r="T2453" s="235"/>
      <c r="U2453" s="235">
        <f t="shared" ca="1" si="76"/>
        <v>0</v>
      </c>
      <c r="V2453" s="235"/>
      <c r="W2453" s="235"/>
      <c r="Y2453" s="228" t="str">
        <f t="shared" si="77"/>
        <v/>
      </c>
    </row>
    <row r="2454" spans="1:25" s="228" customFormat="1" ht="20.25">
      <c r="A2454" s="257"/>
      <c r="B2454" s="232" t="str">
        <f>IF(LEN(A2454)=0,"",INDEX('Smelter Reference List'!$A:$A,MATCH($A2454,'Smelter Reference List'!$E:$E,0)))</f>
        <v/>
      </c>
      <c r="C2454" s="297" t="str">
        <f>IF(LEN(A2454)=0,"",INDEX('Smelter Reference List'!$C:$C,MATCH($A2454,'Smelter Reference List'!$E:$E,0)))</f>
        <v/>
      </c>
      <c r="D2454" s="161" t="str">
        <f ca="1">IF(ISERROR($S2454),"",OFFSET('Smelter Reference List'!$C$4,$S2454-4,0)&amp;"")</f>
        <v/>
      </c>
      <c r="E2454" s="161" t="str">
        <f ca="1">IF(ISERROR($S2454),"",OFFSET('Smelter Reference List'!$D$4,$S2454-4,0)&amp;"")</f>
        <v/>
      </c>
      <c r="F2454" s="161" t="str">
        <f ca="1">IF(ISERROR($S2454),"",OFFSET('Smelter Reference List'!$E$4,$S2454-4,0))</f>
        <v/>
      </c>
      <c r="G2454" s="161" t="str">
        <f ca="1">IF(C2454=$U$4,"Enter smelter details", IF(ISERROR($S2454),"",OFFSET('Smelter Reference List'!$F$4,$S2454-4,0)))</f>
        <v/>
      </c>
      <c r="H2454" s="247" t="str">
        <f ca="1">IF(ISERROR($S2454),"",OFFSET('Smelter Reference List'!$G$4,$S2454-4,0))</f>
        <v/>
      </c>
      <c r="I2454" s="248" t="str">
        <f ca="1">IF(ISERROR($S2454),"",OFFSET('Smelter Reference List'!$H$4,$S2454-4,0))</f>
        <v/>
      </c>
      <c r="J2454" s="248" t="str">
        <f ca="1">IF(ISERROR($S2454),"",OFFSET('Smelter Reference List'!$I$4,$S2454-4,0))</f>
        <v/>
      </c>
      <c r="K2454" s="245"/>
      <c r="L2454" s="245"/>
      <c r="M2454" s="245"/>
      <c r="N2454" s="245"/>
      <c r="O2454" s="245"/>
      <c r="P2454" s="245"/>
      <c r="Q2454" s="246"/>
      <c r="R2454" s="233"/>
      <c r="S2454" s="234" t="e">
        <f>IF(C2454="",NA(),MATCH($B2454&amp;$C2454,'Smelter Reference List'!$J:$J,0))</f>
        <v>#N/A</v>
      </c>
      <c r="T2454" s="235"/>
      <c r="U2454" s="235">
        <f t="shared" ca="1" si="76"/>
        <v>0</v>
      </c>
      <c r="V2454" s="235"/>
      <c r="W2454" s="235"/>
      <c r="Y2454" s="228" t="str">
        <f t="shared" si="77"/>
        <v/>
      </c>
    </row>
    <row r="2455" spans="1:25" s="228" customFormat="1" ht="20.25">
      <c r="A2455" s="257"/>
      <c r="B2455" s="232" t="str">
        <f>IF(LEN(A2455)=0,"",INDEX('Smelter Reference List'!$A:$A,MATCH($A2455,'Smelter Reference List'!$E:$E,0)))</f>
        <v/>
      </c>
      <c r="C2455" s="297" t="str">
        <f>IF(LEN(A2455)=0,"",INDEX('Smelter Reference List'!$C:$C,MATCH($A2455,'Smelter Reference List'!$E:$E,0)))</f>
        <v/>
      </c>
      <c r="D2455" s="161" t="str">
        <f ca="1">IF(ISERROR($S2455),"",OFFSET('Smelter Reference List'!$C$4,$S2455-4,0)&amp;"")</f>
        <v/>
      </c>
      <c r="E2455" s="161" t="str">
        <f ca="1">IF(ISERROR($S2455),"",OFFSET('Smelter Reference List'!$D$4,$S2455-4,0)&amp;"")</f>
        <v/>
      </c>
      <c r="F2455" s="161" t="str">
        <f ca="1">IF(ISERROR($S2455),"",OFFSET('Smelter Reference List'!$E$4,$S2455-4,0))</f>
        <v/>
      </c>
      <c r="G2455" s="161" t="str">
        <f ca="1">IF(C2455=$U$4,"Enter smelter details", IF(ISERROR($S2455),"",OFFSET('Smelter Reference List'!$F$4,$S2455-4,0)))</f>
        <v/>
      </c>
      <c r="H2455" s="247" t="str">
        <f ca="1">IF(ISERROR($S2455),"",OFFSET('Smelter Reference List'!$G$4,$S2455-4,0))</f>
        <v/>
      </c>
      <c r="I2455" s="248" t="str">
        <f ca="1">IF(ISERROR($S2455),"",OFFSET('Smelter Reference List'!$H$4,$S2455-4,0))</f>
        <v/>
      </c>
      <c r="J2455" s="248" t="str">
        <f ca="1">IF(ISERROR($S2455),"",OFFSET('Smelter Reference List'!$I$4,$S2455-4,0))</f>
        <v/>
      </c>
      <c r="K2455" s="245"/>
      <c r="L2455" s="245"/>
      <c r="M2455" s="245"/>
      <c r="N2455" s="245"/>
      <c r="O2455" s="245"/>
      <c r="P2455" s="245"/>
      <c r="Q2455" s="246"/>
      <c r="R2455" s="233"/>
      <c r="S2455" s="234" t="e">
        <f>IF(C2455="",NA(),MATCH($B2455&amp;$C2455,'Smelter Reference List'!$J:$J,0))</f>
        <v>#N/A</v>
      </c>
      <c r="T2455" s="235"/>
      <c r="U2455" s="235">
        <f t="shared" ca="1" si="76"/>
        <v>0</v>
      </c>
      <c r="V2455" s="235"/>
      <c r="W2455" s="235"/>
      <c r="Y2455" s="228" t="str">
        <f t="shared" si="77"/>
        <v/>
      </c>
    </row>
    <row r="2456" spans="1:25" s="228" customFormat="1" ht="20.25">
      <c r="A2456" s="257"/>
      <c r="B2456" s="232" t="str">
        <f>IF(LEN(A2456)=0,"",INDEX('Smelter Reference List'!$A:$A,MATCH($A2456,'Smelter Reference List'!$E:$E,0)))</f>
        <v/>
      </c>
      <c r="C2456" s="297" t="str">
        <f>IF(LEN(A2456)=0,"",INDEX('Smelter Reference List'!$C:$C,MATCH($A2456,'Smelter Reference List'!$E:$E,0)))</f>
        <v/>
      </c>
      <c r="D2456" s="161" t="str">
        <f ca="1">IF(ISERROR($S2456),"",OFFSET('Smelter Reference List'!$C$4,$S2456-4,0)&amp;"")</f>
        <v/>
      </c>
      <c r="E2456" s="161" t="str">
        <f ca="1">IF(ISERROR($S2456),"",OFFSET('Smelter Reference List'!$D$4,$S2456-4,0)&amp;"")</f>
        <v/>
      </c>
      <c r="F2456" s="161" t="str">
        <f ca="1">IF(ISERROR($S2456),"",OFFSET('Smelter Reference List'!$E$4,$S2456-4,0))</f>
        <v/>
      </c>
      <c r="G2456" s="161" t="str">
        <f ca="1">IF(C2456=$U$4,"Enter smelter details", IF(ISERROR($S2456),"",OFFSET('Smelter Reference List'!$F$4,$S2456-4,0)))</f>
        <v/>
      </c>
      <c r="H2456" s="247" t="str">
        <f ca="1">IF(ISERROR($S2456),"",OFFSET('Smelter Reference List'!$G$4,$S2456-4,0))</f>
        <v/>
      </c>
      <c r="I2456" s="248" t="str">
        <f ca="1">IF(ISERROR($S2456),"",OFFSET('Smelter Reference List'!$H$4,$S2456-4,0))</f>
        <v/>
      </c>
      <c r="J2456" s="248" t="str">
        <f ca="1">IF(ISERROR($S2456),"",OFFSET('Smelter Reference List'!$I$4,$S2456-4,0))</f>
        <v/>
      </c>
      <c r="K2456" s="245"/>
      <c r="L2456" s="245"/>
      <c r="M2456" s="245"/>
      <c r="N2456" s="245"/>
      <c r="O2456" s="245"/>
      <c r="P2456" s="245"/>
      <c r="Q2456" s="246"/>
      <c r="R2456" s="233"/>
      <c r="S2456" s="234" t="e">
        <f>IF(C2456="",NA(),MATCH($B2456&amp;$C2456,'Smelter Reference List'!$J:$J,0))</f>
        <v>#N/A</v>
      </c>
      <c r="T2456" s="235"/>
      <c r="U2456" s="235">
        <f ca="1">IF(AND(C2456="Smelter not listed",OR(LEN(D2456)=0,LEN(E2456)=0)),1,0)</f>
        <v>0</v>
      </c>
      <c r="V2456" s="235"/>
      <c r="W2456" s="235"/>
      <c r="Y2456" s="228" t="str">
        <f>B2456&amp;C2456</f>
        <v/>
      </c>
    </row>
    <row r="2457" spans="1:25" s="228" customFormat="1" ht="20.25">
      <c r="A2457" s="257"/>
      <c r="B2457" s="232" t="str">
        <f>IF(LEN(A2457)=0,"",INDEX('Smelter Reference List'!$A:$A,MATCH($A2457,'Smelter Reference List'!$E:$E,0)))</f>
        <v/>
      </c>
      <c r="C2457" s="297" t="str">
        <f>IF(LEN(A2457)=0,"",INDEX('Smelter Reference List'!$C:$C,MATCH($A2457,'Smelter Reference List'!$E:$E,0)))</f>
        <v/>
      </c>
      <c r="D2457" s="161" t="str">
        <f ca="1">IF(ISERROR($S2457),"",OFFSET('Smelter Reference List'!$C$4,$S2457-4,0)&amp;"")</f>
        <v/>
      </c>
      <c r="E2457" s="161" t="str">
        <f ca="1">IF(ISERROR($S2457),"",OFFSET('Smelter Reference List'!$D$4,$S2457-4,0)&amp;"")</f>
        <v/>
      </c>
      <c r="F2457" s="161" t="str">
        <f ca="1">IF(ISERROR($S2457),"",OFFSET('Smelter Reference List'!$E$4,$S2457-4,0))</f>
        <v/>
      </c>
      <c r="G2457" s="161" t="str">
        <f ca="1">IF(C2457=$U$4,"Enter smelter details", IF(ISERROR($S2457),"",OFFSET('Smelter Reference List'!$F$4,$S2457-4,0)))</f>
        <v/>
      </c>
      <c r="H2457" s="247" t="str">
        <f ca="1">IF(ISERROR($S2457),"",OFFSET('Smelter Reference List'!$G$4,$S2457-4,0))</f>
        <v/>
      </c>
      <c r="I2457" s="248" t="str">
        <f ca="1">IF(ISERROR($S2457),"",OFFSET('Smelter Reference List'!$H$4,$S2457-4,0))</f>
        <v/>
      </c>
      <c r="J2457" s="248" t="str">
        <f ca="1">IF(ISERROR($S2457),"",OFFSET('Smelter Reference List'!$I$4,$S2457-4,0))</f>
        <v/>
      </c>
      <c r="K2457" s="245"/>
      <c r="L2457" s="245"/>
      <c r="M2457" s="245"/>
      <c r="N2457" s="245"/>
      <c r="O2457" s="245"/>
      <c r="P2457" s="245"/>
      <c r="Q2457" s="246"/>
      <c r="R2457" s="233"/>
      <c r="S2457" s="234" t="e">
        <f>IF(C2457="",NA(),MATCH($B2457&amp;$C2457,'Smelter Reference List'!$J:$J,0))</f>
        <v>#N/A</v>
      </c>
      <c r="T2457" s="235"/>
      <c r="U2457" s="235">
        <f ca="1">IF(AND(C2457="Smelter not listed",OR(LEN(D2457)=0,LEN(E2457)=0)),1,0)</f>
        <v>0</v>
      </c>
      <c r="V2457" s="235"/>
      <c r="W2457" s="235"/>
      <c r="Y2457" s="228" t="str">
        <f>B2457&amp;C2457</f>
        <v/>
      </c>
    </row>
    <row r="2458" spans="1:25" s="228" customFormat="1" ht="20.25">
      <c r="A2458" s="257"/>
      <c r="B2458" s="232" t="str">
        <f>IF(LEN(A2458)=0,"",INDEX('Smelter Reference List'!$A:$A,MATCH($A2458,'Smelter Reference List'!$E:$E,0)))</f>
        <v/>
      </c>
      <c r="C2458" s="297" t="str">
        <f>IF(LEN(A2458)=0,"",INDEX('Smelter Reference List'!$C:$C,MATCH($A2458,'Smelter Reference List'!$E:$E,0)))</f>
        <v/>
      </c>
      <c r="D2458" s="161" t="str">
        <f ca="1">IF(ISERROR($S2458),"",OFFSET('Smelter Reference List'!$C$4,$S2458-4,0)&amp;"")</f>
        <v/>
      </c>
      <c r="E2458" s="161" t="str">
        <f ca="1">IF(ISERROR($S2458),"",OFFSET('Smelter Reference List'!$D$4,$S2458-4,0)&amp;"")</f>
        <v/>
      </c>
      <c r="F2458" s="161" t="str">
        <f ca="1">IF(ISERROR($S2458),"",OFFSET('Smelter Reference List'!$E$4,$S2458-4,0))</f>
        <v/>
      </c>
      <c r="G2458" s="161" t="str">
        <f ca="1">IF(C2458=$U$4,"Enter smelter details", IF(ISERROR($S2458),"",OFFSET('Smelter Reference List'!$F$4,$S2458-4,0)))</f>
        <v/>
      </c>
      <c r="H2458" s="247" t="str">
        <f ca="1">IF(ISERROR($S2458),"",OFFSET('Smelter Reference List'!$G$4,$S2458-4,0))</f>
        <v/>
      </c>
      <c r="I2458" s="248" t="str">
        <f ca="1">IF(ISERROR($S2458),"",OFFSET('Smelter Reference List'!$H$4,$S2458-4,0))</f>
        <v/>
      </c>
      <c r="J2458" s="248" t="str">
        <f ca="1">IF(ISERROR($S2458),"",OFFSET('Smelter Reference List'!$I$4,$S2458-4,0))</f>
        <v/>
      </c>
      <c r="K2458" s="245"/>
      <c r="L2458" s="245"/>
      <c r="M2458" s="245"/>
      <c r="N2458" s="245"/>
      <c r="O2458" s="245"/>
      <c r="P2458" s="245"/>
      <c r="Q2458" s="246"/>
      <c r="R2458" s="233"/>
      <c r="S2458" s="234" t="e">
        <f>IF(C2458="",NA(),MATCH($B2458&amp;$C2458,'Smelter Reference List'!$J:$J,0))</f>
        <v>#N/A</v>
      </c>
      <c r="T2458" s="235"/>
      <c r="U2458" s="235">
        <f ca="1">IF(AND(C2458="Smelter not listed",OR(LEN(D2458)=0,LEN(E2458)=0)),1,0)</f>
        <v>0</v>
      </c>
      <c r="V2458" s="235"/>
      <c r="W2458" s="235"/>
      <c r="Y2458" s="228" t="str">
        <f>B2458&amp;C2458</f>
        <v/>
      </c>
    </row>
    <row r="2459" spans="1:25" ht="13.5" thickBot="1">
      <c r="A2459" s="244"/>
      <c r="B2459" s="210"/>
      <c r="C2459" s="210"/>
      <c r="D2459" s="210"/>
      <c r="E2459" s="210"/>
      <c r="F2459" s="210"/>
      <c r="G2459" s="210"/>
      <c r="H2459" s="210"/>
      <c r="I2459" s="210"/>
      <c r="J2459" s="210"/>
      <c r="K2459" s="210"/>
      <c r="L2459" s="210"/>
      <c r="M2459" s="210"/>
      <c r="N2459" s="210"/>
      <c r="O2459" s="210"/>
      <c r="P2459" s="210"/>
      <c r="Q2459" s="211"/>
      <c r="R2459" s="208"/>
      <c r="S2459" s="208"/>
      <c r="Y2459" s="228" t="str">
        <f>B2459&amp;C2459</f>
        <v/>
      </c>
    </row>
    <row r="2460" spans="1:25" ht="13.5" thickTop="1">
      <c r="R2460" s="209"/>
      <c r="S2460" s="209"/>
      <c r="T2460" s="209"/>
      <c r="U2460" s="209"/>
      <c r="V2460" s="209"/>
      <c r="W2460" s="209"/>
    </row>
    <row r="2461" spans="1:25">
      <c r="R2461" s="209"/>
      <c r="S2461" s="209"/>
      <c r="T2461" s="209"/>
      <c r="U2461" s="209"/>
      <c r="V2461" s="209"/>
      <c r="W2461" s="209"/>
    </row>
    <row r="2462" spans="1:25">
      <c r="R2462" s="209"/>
      <c r="S2462" s="209"/>
      <c r="T2462" s="209"/>
      <c r="U2462" s="209"/>
      <c r="V2462" s="209"/>
      <c r="W2462" s="209"/>
    </row>
  </sheetData>
  <sheetProtection password="E985" sheet="1" objects="1" scenarios="1" formatRows="0" deleteRows="0"/>
  <dataConsolidate/>
  <mergeCells count="2">
    <mergeCell ref="J2:O2"/>
    <mergeCell ref="B3:E3"/>
  </mergeCells>
  <phoneticPr fontId="29"/>
  <conditionalFormatting sqref="B5:B2458">
    <cfRule type="expression" dxfId="32" priority="6" stopIfTrue="1">
      <formula>IF(B5="",TRUE)</formula>
    </cfRule>
    <cfRule type="expression" dxfId="31" priority="17" stopIfTrue="1">
      <formula>IF(AND(COUNTIF(MetalSmelter,B5&amp;C5)=0,LEN(C5)&gt;0), TRUE, FALSE)</formula>
    </cfRule>
  </conditionalFormatting>
  <conditionalFormatting sqref="D5:E2458">
    <cfRule type="expression" dxfId="30" priority="25" stopIfTrue="1">
      <formula>IF(AND(D5="",$C5=$U$4),TRUE)</formula>
    </cfRule>
    <cfRule type="expression" dxfId="29" priority="26" stopIfTrue="1">
      <formula>IF(FIND("!",D5),TRUE)</formula>
    </cfRule>
  </conditionalFormatting>
  <conditionalFormatting sqref="G5:G2458">
    <cfRule type="expression" dxfId="28" priority="27" stopIfTrue="1">
      <formula>IF(FIND("Enter smelter details",G5),TRUE)</formula>
    </cfRule>
  </conditionalFormatting>
  <conditionalFormatting sqref="F5:F2458">
    <cfRule type="expression" dxfId="27" priority="4" stopIfTrue="1">
      <formula>IF(AND(LEN($A5)&gt;0,$A5&lt;&gt;$F5),TRUE,FALSE)</formula>
    </cfRule>
  </conditionalFormatting>
  <conditionalFormatting sqref="C5:C2458">
    <cfRule type="expression" dxfId="26" priority="3" stopIfTrue="1">
      <formula>IF(AND(B5&lt;&gt;"",C5=""),TRUE)</formula>
    </cfRule>
  </conditionalFormatting>
  <conditionalFormatting sqref="A325">
    <cfRule type="expression" dxfId="25" priority="2" stopIfTrue="1">
      <formula>IF(AND(LEN($A325)&gt;0,$A325&lt;&gt;$F325),TRUE,FALSE)</formula>
    </cfRule>
  </conditionalFormatting>
  <conditionalFormatting sqref="A324">
    <cfRule type="expression" dxfId="24" priority="1" stopIfTrue="1">
      <formula>IF(AND(LEN($A324)&gt;0,$A324&lt;&gt;$F324),TRUE,FALSE)</formula>
    </cfRule>
  </conditionalFormatting>
  <dataValidations count="5">
    <dataValidation type="list" allowBlank="1" showInputMessage="1" showErrorMessage="1" sqref="B5:B2458">
      <formula1>Metal</formula1>
    </dataValidation>
    <dataValidation type="list" allowBlank="1" showInputMessage="1" showErrorMessage="1" sqref="P5:P2458">
      <formula1>"Yes,No"</formula1>
    </dataValidation>
    <dataValidation allowBlank="1" showErrorMessage="1" sqref="F5:G2458"/>
    <dataValidation type="list" allowBlank="1" showInputMessage="1" showErrorMessage="1" sqref="E5:E2458">
      <formula1>CL</formula1>
    </dataValidation>
    <dataValidation type="list" showInputMessage="1" showErrorMessage="1" sqref="C5:C2458">
      <formula1>SN</formula1>
    </dataValidation>
  </dataValidations>
  <hyperlinks>
    <hyperlink ref="J2:O2" r:id="rId1" display="http://www.conflictfreesourcing.org/"/>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60" workbookViewId="0">
      <pane xSplit="1" ySplit="3" topLeftCell="B4" activePane="bottomRight" state="frozen"/>
      <selection pane="topRight" activeCell="B1" sqref="B1"/>
      <selection pane="bottomLeft" activeCell="A4" sqref="A4"/>
      <selection pane="bottomRight" activeCell="B15" sqref="B15"/>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14" hidden="1" customWidth="1"/>
    <col min="10" max="11" width="9" style="22" hidden="1" customWidth="1"/>
    <col min="12" max="12" width="8.75" style="22" hidden="1" customWidth="1"/>
    <col min="13" max="13" width="8.75" style="22" customWidth="1"/>
    <col min="14" max="16384" width="8.75" style="22"/>
  </cols>
  <sheetData>
    <row r="1" spans="1:10" ht="30">
      <c r="A1" s="390" t="str">
        <f ca="1">OFFSET(L!$C$1,MATCH("Checker"&amp;ADDRESS(ROW(),COLUMN(),4),L!$A:$A,0)-1,SL,,)</f>
        <v>To ensure all required fields have been populated before submitting to your customers review form for any line items highlighted in red</v>
      </c>
      <c r="B1" s="390"/>
      <c r="C1" s="390"/>
      <c r="D1" s="164" t="str">
        <f ca="1">OFFSET(L!$C$1,MATCH("Checker"&amp;ADDRESS(ROW(),COLUMN(),4),L!$A:$A,0)-1,SL,,)</f>
        <v>Required fields remaining to be completed</v>
      </c>
      <c r="E1" s="93" t="s">
        <v>1451</v>
      </c>
    </row>
    <row r="2" spans="1:10" ht="15">
      <c r="A2" s="86" t="s">
        <v>1779</v>
      </c>
      <c r="B2" s="87" t="str">
        <f>IF(F62=1,"Click here to return to Smelter List","")</f>
        <v>Click here to return to Smelter List</v>
      </c>
      <c r="C2" s="168" t="str">
        <f>IF(F61=1,"Click here to return to Product List","")</f>
        <v/>
      </c>
      <c r="D2" s="219" t="e">
        <f ca="1">IF(H67=0,"0",H67)</f>
        <v>#N/A</v>
      </c>
    </row>
    <row r="3" spans="1:10" ht="15">
      <c r="A3" s="88"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970</v>
      </c>
      <c r="G3" s="22" t="s">
        <v>969</v>
      </c>
      <c r="H3" s="22" t="s">
        <v>971</v>
      </c>
      <c r="I3" s="214" t="s">
        <v>2566</v>
      </c>
      <c r="J3" s="22" t="s">
        <v>2567</v>
      </c>
    </row>
    <row r="4" spans="1:10" ht="39">
      <c r="A4" s="112" t="str">
        <f ca="1">Declaration!B8</f>
        <v>Company Name (*):</v>
      </c>
      <c r="B4" s="111" t="str">
        <f>Declaration!D8</f>
        <v>Silicom, Ltd</v>
      </c>
      <c r="C4" s="111" t="str">
        <f t="shared" ref="C4:C9" ca="1" si="0">IF(H4=1,J4,I4)</f>
        <v>Complete</v>
      </c>
      <c r="D4" s="121" t="str">
        <f>IF(H4=1,"Click here to enter Company Name","")</f>
        <v/>
      </c>
      <c r="E4" s="93" t="s">
        <v>2556</v>
      </c>
      <c r="F4" s="119">
        <v>1</v>
      </c>
      <c r="G4" s="90">
        <f t="shared" ref="G4:G9" si="1">IF(B4=0,1,0)</f>
        <v>0</v>
      </c>
      <c r="H4" s="91">
        <f>F4*G4</f>
        <v>0</v>
      </c>
      <c r="I4" s="215" t="str">
        <f ca="1">OFFSET(L!$C$1,MATCH("Checker"&amp;"Comp",L!$A:$A,0)-1,SL,,)</f>
        <v>Complete</v>
      </c>
      <c r="J4" s="216" t="str">
        <f ca="1">OFFSET(L!$C$1,MATCH("Checker"&amp;ADDRESS(ROW(),COLUMN(),4),L!$A:$A,0)-1,SL,,)</f>
        <v>Provide your company name on the Declaration tab cell D8</v>
      </c>
    </row>
    <row r="5" spans="1:10" ht="39">
      <c r="A5" s="112" t="str">
        <f ca="1">Declaration!B9</f>
        <v>Declaration Scope or Class (*):</v>
      </c>
      <c r="B5" s="111" t="str">
        <f>Declaration!D9</f>
        <v>A. Company</v>
      </c>
      <c r="C5" s="111" t="str">
        <f t="shared" ca="1" si="0"/>
        <v>Complete</v>
      </c>
      <c r="D5" s="121" t="str">
        <f>IF(H5=1,"Click here to enter Declaration Scope","")</f>
        <v/>
      </c>
      <c r="E5" s="93" t="s">
        <v>2556</v>
      </c>
      <c r="F5" s="119">
        <v>1</v>
      </c>
      <c r="G5" s="90">
        <f t="shared" si="1"/>
        <v>0</v>
      </c>
      <c r="H5" s="91">
        <f t="shared" ref="H5:H23" si="2">F5*G5</f>
        <v>0</v>
      </c>
      <c r="I5" s="215" t="str">
        <f ca="1">OFFSET(L!$C$1,MATCH("Checker"&amp;"Comp",L!$A:$A,0)-1,SL,,)</f>
        <v>Complete</v>
      </c>
      <c r="J5" s="216" t="str">
        <f ca="1">OFFSET(L!$C$1,MATCH("Checker"&amp;ADDRESS(ROW(),COLUMN(),4),L!$A:$A,0)-1,SL,,)</f>
        <v>Select the scope of declaration on the Declaration tab cell D9</v>
      </c>
    </row>
    <row r="6" spans="1:10" ht="39">
      <c r="A6" s="112" t="str">
        <f ca="1">Declaration!B10</f>
        <v>Description of Scope:</v>
      </c>
      <c r="B6" s="111" t="str">
        <f>Declaration!D10</f>
        <v>All Silicom products are covered by this Template. This reporting activities of 2015 year.</v>
      </c>
      <c r="C6" s="111" t="str">
        <f t="shared" ca="1" si="0"/>
        <v>Complete</v>
      </c>
      <c r="D6" s="121" t="str">
        <f>IF(H6=1,"Click here to provide a Description of Scope","")</f>
        <v/>
      </c>
      <c r="E6" s="93" t="s">
        <v>2556</v>
      </c>
      <c r="F6" s="120">
        <f>IF(OR(B5=Declaration!P9,B5=Declaration!Q9,B5=0),0,1)</f>
        <v>0</v>
      </c>
      <c r="G6" s="90">
        <f t="shared" si="1"/>
        <v>0</v>
      </c>
      <c r="H6" s="91">
        <f t="shared" si="2"/>
        <v>0</v>
      </c>
      <c r="I6" s="215" t="str">
        <f ca="1">OFFSET(L!$C$1,MATCH("Checker"&amp;"Comp",L!$A:$A,0)-1,SL,,)</f>
        <v>Complete</v>
      </c>
      <c r="J6" s="22" t="str">
        <f ca="1">OFFSET(L!$C$1,MATCH("Checker"&amp;ADDRESS(ROW(),COLUMN(),4),L!$A:$A,0)-1,SL,,)</f>
        <v>Provide description of scope on Declaration tab cell D10</v>
      </c>
    </row>
    <row r="7" spans="1:10" ht="39">
      <c r="A7" s="112" t="str">
        <f ca="1">Declaration!B15</f>
        <v>Contact Name (*):</v>
      </c>
      <c r="B7" s="111" t="str">
        <f>Declaration!D15</f>
        <v>Maayan Shmuel</v>
      </c>
      <c r="C7" s="111" t="str">
        <f t="shared" ca="1" si="0"/>
        <v>Complete</v>
      </c>
      <c r="D7" s="121" t="str">
        <f>IF(H7=1,"Click here to enter Contact Name","")</f>
        <v/>
      </c>
      <c r="E7" s="93" t="s">
        <v>2556</v>
      </c>
      <c r="F7" s="167">
        <v>1</v>
      </c>
      <c r="G7" s="90">
        <f t="shared" si="1"/>
        <v>0</v>
      </c>
      <c r="H7" s="91">
        <f t="shared" si="2"/>
        <v>0</v>
      </c>
      <c r="I7" s="215" t="str">
        <f ca="1">OFFSET(L!$C$1,MATCH("Checker"&amp;"Comp",L!$A:$A,0)-1,SL,,)</f>
        <v>Complete</v>
      </c>
      <c r="J7" s="22" t="str">
        <f ca="1">OFFSET(L!$C$1,MATCH("Checker"&amp;ADDRESS(ROW(),COLUMN(),4),L!$A:$A,0)-1,SL,,)</f>
        <v>Provide contact name in Declaration tab cell D15</v>
      </c>
    </row>
    <row r="8" spans="1:10" ht="39">
      <c r="A8" s="112" t="str">
        <f ca="1">Declaration!B16</f>
        <v>Email – Contact (*):</v>
      </c>
      <c r="B8" s="111" t="str">
        <f>Declaration!D16</f>
        <v>MaayanS@Silicom.co.il</v>
      </c>
      <c r="C8" s="111" t="str">
        <f t="shared" ca="1" si="0"/>
        <v>Complete</v>
      </c>
      <c r="D8" s="121" t="str">
        <f>IF(H8=1,"Click here to enter Email-Contact","")</f>
        <v/>
      </c>
      <c r="E8" s="93" t="s">
        <v>2556</v>
      </c>
      <c r="F8" s="167">
        <v>1</v>
      </c>
      <c r="G8" s="90">
        <f t="shared" si="1"/>
        <v>0</v>
      </c>
      <c r="H8" s="91">
        <f t="shared" si="2"/>
        <v>0</v>
      </c>
      <c r="I8" s="215" t="str">
        <f ca="1">OFFSET(L!$C$1,MATCH("Checker"&amp;"Comp",L!$A:$A,0)-1,SL,,)</f>
        <v>Complete</v>
      </c>
      <c r="J8" s="22" t="str">
        <f ca="1">OFFSET(L!$C$1,MATCH("Checker"&amp;ADDRESS(ROW(),COLUMN(),4),L!$A:$A,0)-1,SL,,)</f>
        <v>Provide an email for contact in Declaration tab cell D16</v>
      </c>
    </row>
    <row r="9" spans="1:10" ht="39">
      <c r="A9" s="112" t="str">
        <f ca="1">Declaration!B17</f>
        <v>Phone – Contact (*):</v>
      </c>
      <c r="B9" s="111" t="str">
        <f>Declaration!D17</f>
        <v>972 (4) 9092035</v>
      </c>
      <c r="C9" s="111" t="str">
        <f t="shared" ca="1" si="0"/>
        <v>Complete</v>
      </c>
      <c r="D9" s="121" t="str">
        <f>IF(H9=1,"Click here to enter Phone-Contact","")</f>
        <v/>
      </c>
      <c r="E9" s="93" t="s">
        <v>2556</v>
      </c>
      <c r="F9" s="167">
        <v>1</v>
      </c>
      <c r="G9" s="90">
        <f t="shared" si="1"/>
        <v>0</v>
      </c>
      <c r="H9" s="91">
        <f t="shared" si="2"/>
        <v>0</v>
      </c>
      <c r="I9" s="215" t="str">
        <f ca="1">OFFSET(L!$C$1,MATCH("Checker"&amp;"Comp",L!$A:$A,0)-1,SL,,)</f>
        <v>Complete</v>
      </c>
      <c r="J9" s="22" t="str">
        <f ca="1">OFFSET(L!$C$1,MATCH("Checker"&amp;ADDRESS(ROW(),COLUMN(),4),L!$A:$A,0)-1,SL,,)</f>
        <v>Provide a phone number for contact in Declaration tab cell D17</v>
      </c>
    </row>
    <row r="10" spans="1:10" ht="39">
      <c r="A10" s="112" t="str">
        <f ca="1">Declaration!B18</f>
        <v>Authorizer (*):</v>
      </c>
      <c r="B10" s="111" t="str">
        <f>Declaration!D18</f>
        <v>David Kashper</v>
      </c>
      <c r="C10" s="111" t="str">
        <f t="shared" ref="C10:C61" ca="1" si="3">IF(H10=1,J10,I10)</f>
        <v>Complete</v>
      </c>
      <c r="D10" s="121" t="str">
        <f>IF(H10=1,"Click here to enter an Authorized Company Representative's name","")</f>
        <v/>
      </c>
      <c r="E10" s="93" t="s">
        <v>2556</v>
      </c>
      <c r="F10" s="119">
        <v>1</v>
      </c>
      <c r="G10" s="90">
        <f t="shared" ref="G10:G23" si="4">IF(B10=0,1,0)</f>
        <v>0</v>
      </c>
      <c r="H10" s="91">
        <f t="shared" si="2"/>
        <v>0</v>
      </c>
      <c r="I10" s="215" t="str">
        <f ca="1">OFFSET(L!$C$1,MATCH("Checker"&amp;"Comp",L!$A:$A,0)-1,SL,,)</f>
        <v>Complete</v>
      </c>
      <c r="J10" s="22" t="str">
        <f ca="1">OFFSET(L!$C$1,MATCH("Checker"&amp;ADDRESS(ROW(),COLUMN(),4),L!$A:$A,0)-1,SL,,)</f>
        <v>Provide authorized company representative contact name in Declaration tab cell D18</v>
      </c>
    </row>
    <row r="11" spans="1:10" ht="39">
      <c r="A11" s="112" t="str">
        <f ca="1">Declaration!B20</f>
        <v>Email - Authorizer (*):</v>
      </c>
      <c r="B11" s="111" t="str">
        <f>Declaration!D20</f>
        <v>DavidK@Silicom.co.il</v>
      </c>
      <c r="C11" s="111" t="str">
        <f t="shared" ca="1" si="3"/>
        <v>Complete</v>
      </c>
      <c r="D11" s="121" t="str">
        <f>IF(H11=1,"Click here to enter Representative's email","")</f>
        <v/>
      </c>
      <c r="E11" s="93" t="s">
        <v>2556</v>
      </c>
      <c r="F11" s="119">
        <v>1</v>
      </c>
      <c r="G11" s="90">
        <f t="shared" si="4"/>
        <v>0</v>
      </c>
      <c r="H11" s="91">
        <f t="shared" si="2"/>
        <v>0</v>
      </c>
      <c r="I11" s="215" t="str">
        <f ca="1">OFFSET(L!$C$1,MATCH("Checker"&amp;"Comp",L!$A:$A,0)-1,SL,,)</f>
        <v>Complete</v>
      </c>
      <c r="J11" s="22" t="str">
        <f ca="1">OFFSET(L!$C$1,MATCH("Checker"&amp;ADDRESS(ROW(),COLUMN(),4),L!$A:$A,0)-1,SL,,)</f>
        <v>Provide an email for authorized company representative on Declaration tab cell D20</v>
      </c>
    </row>
    <row r="12" spans="1:10" ht="39">
      <c r="A12" s="112" t="str">
        <f ca="1">Declaration!B21</f>
        <v>Phone - Authorizer (*):</v>
      </c>
      <c r="B12" s="111" t="str">
        <f>Declaration!D21</f>
        <v>972 (4) 9092005</v>
      </c>
      <c r="C12" s="111" t="str">
        <f ca="1">IF(H12=1,J12,I12)</f>
        <v>Complete</v>
      </c>
      <c r="D12" s="121" t="str">
        <f>IF(H12=1,"Click here to enter Representative's phone","")</f>
        <v/>
      </c>
      <c r="E12" s="93" t="s">
        <v>2556</v>
      </c>
      <c r="F12" s="119">
        <v>1</v>
      </c>
      <c r="G12" s="90">
        <f>IF(B12=0,1,0)</f>
        <v>0</v>
      </c>
      <c r="H12" s="91">
        <f>F12*G12</f>
        <v>0</v>
      </c>
      <c r="I12" s="215" t="str">
        <f ca="1">OFFSET(L!$C$1,MATCH("Checker"&amp;"Comp",L!$A:$A,0)-1,SL,,)</f>
        <v>Complete</v>
      </c>
      <c r="J12" s="22" t="str">
        <f ca="1">OFFSET(L!$C$1,MATCH("Checker"&amp;ADDRESS(ROW(),COLUMN(),4),L!$A:$A,0)-1,SL,,)</f>
        <v>Provide a phone number for authorized company representative on Declaration tab cell D21</v>
      </c>
    </row>
    <row r="13" spans="1:10" ht="39">
      <c r="A13" s="112" t="str">
        <f ca="1">Declaration!B22</f>
        <v>Effective Date (*):</v>
      </c>
      <c r="B13" s="113">
        <f>Declaration!D22</f>
        <v>42521</v>
      </c>
      <c r="C13" s="111" t="str">
        <f t="shared" ca="1" si="3"/>
        <v>Complete</v>
      </c>
      <c r="D13" s="121" t="str">
        <f>IF(H13=1,"Click here to enter Date of Completion","")</f>
        <v/>
      </c>
      <c r="E13" s="93" t="s">
        <v>2556</v>
      </c>
      <c r="F13" s="119">
        <v>1</v>
      </c>
      <c r="G13" s="90">
        <f t="shared" si="4"/>
        <v>0</v>
      </c>
      <c r="H13" s="91">
        <f t="shared" si="2"/>
        <v>0</v>
      </c>
      <c r="I13" s="215" t="str">
        <f ca="1">OFFSET(L!$C$1,MATCH("Checker"&amp;"Comp",L!$A:$A,0)-1,SL,,)</f>
        <v>Complete</v>
      </c>
      <c r="J13" s="22" t="str">
        <f ca="1">OFFSET(L!$C$1,MATCH("Checker"&amp;ADDRESS(ROW(),COLUMN(),4),L!$A:$A,0)-1,SL,,)</f>
        <v>Provide date the form was completed on Declaration tab cell D22</v>
      </c>
    </row>
    <row r="14" spans="1:10" ht="63.75">
      <c r="A14" s="111" t="str">
        <f ca="1">Declaration!B25</f>
        <v>1) Is the 3TG intentionally added to your product? (*)</v>
      </c>
      <c r="B14" s="114"/>
      <c r="C14" s="114"/>
      <c r="D14" s="122"/>
      <c r="E14" s="93" t="s">
        <v>1455</v>
      </c>
      <c r="F14" s="119"/>
      <c r="G14" s="24"/>
      <c r="H14" s="92">
        <f t="shared" si="2"/>
        <v>0</v>
      </c>
    </row>
    <row r="15" spans="1:10" ht="26.25">
      <c r="A15" s="112" t="str">
        <f ca="1">Declaration!B26</f>
        <v>Tantalum  (*)</v>
      </c>
      <c r="B15" s="111" t="str">
        <f>Declaration!D26</f>
        <v>Yes</v>
      </c>
      <c r="C15" s="111" t="str">
        <f t="shared" ca="1" si="3"/>
        <v>Complete</v>
      </c>
      <c r="D15" s="121" t="str">
        <f>IF(H15=1,"Click here to answer question 1 for Tantalum","")</f>
        <v/>
      </c>
      <c r="E15" s="93" t="s">
        <v>1451</v>
      </c>
      <c r="F15" s="119">
        <v>1</v>
      </c>
      <c r="G15" s="90">
        <f t="shared" si="4"/>
        <v>0</v>
      </c>
      <c r="H15" s="91">
        <f t="shared" si="2"/>
        <v>0</v>
      </c>
      <c r="I15" s="215" t="str">
        <f ca="1">OFFSET(L!$C$1,MATCH("Checker"&amp;"Comp",L!$A:$A,0)-1,SL,,)</f>
        <v>Complete</v>
      </c>
      <c r="J15" s="216" t="str">
        <f ca="1">OFFSET(L!$C$1,MATCH("Checker"&amp;ADDRESS(ROW(),COLUMN(),4),L!$A:$A,0)-1,SL,,)</f>
        <v>Declare if Tantalum is intentionally added to your products on Declaration tab cell D26</v>
      </c>
    </row>
    <row r="16" spans="1:10" ht="39">
      <c r="A16" s="112" t="str">
        <f ca="1">Declaration!B27</f>
        <v>Tin  (*)</v>
      </c>
      <c r="B16" s="111" t="str">
        <f>Declaration!D27</f>
        <v>Yes</v>
      </c>
      <c r="C16" s="111" t="str">
        <f t="shared" ca="1" si="3"/>
        <v>Complete</v>
      </c>
      <c r="D16" s="121" t="str">
        <f>IF(H16=1,"Click here to answer question 1 for Tin","")</f>
        <v/>
      </c>
      <c r="E16" s="93" t="s">
        <v>1452</v>
      </c>
      <c r="F16" s="119">
        <v>1</v>
      </c>
      <c r="G16" s="90">
        <f t="shared" si="4"/>
        <v>0</v>
      </c>
      <c r="H16" s="91">
        <f t="shared" si="2"/>
        <v>0</v>
      </c>
      <c r="I16" s="215" t="str">
        <f ca="1">OFFSET(L!$C$1,MATCH("Checker"&amp;"Comp",L!$A:$A,0)-1,SL,,)</f>
        <v>Complete</v>
      </c>
      <c r="J16" s="216" t="str">
        <f ca="1">OFFSET(L!$C$1,MATCH("Checker"&amp;ADDRESS(ROW(),COLUMN(),4),L!$A:$A,0)-1,SL,,)</f>
        <v>Declare if Tin is intentionally added to your products on Declaration tab cell D27</v>
      </c>
    </row>
    <row r="17" spans="1:10" ht="39">
      <c r="A17" s="112" t="str">
        <f ca="1">Declaration!B28</f>
        <v>Gold  (*)</v>
      </c>
      <c r="B17" s="111" t="str">
        <f>Declaration!D28</f>
        <v>Yes</v>
      </c>
      <c r="C17" s="111" t="str">
        <f t="shared" ca="1" si="3"/>
        <v>Complete</v>
      </c>
      <c r="D17" s="121" t="str">
        <f>IF(H17=1,"Click here to answer question 1 for Gold","")</f>
        <v/>
      </c>
      <c r="E17" s="93" t="s">
        <v>1452</v>
      </c>
      <c r="F17" s="119">
        <v>1</v>
      </c>
      <c r="G17" s="90">
        <f t="shared" si="4"/>
        <v>0</v>
      </c>
      <c r="H17" s="91">
        <f t="shared" si="2"/>
        <v>0</v>
      </c>
      <c r="I17" s="215" t="str">
        <f ca="1">OFFSET(L!$C$1,MATCH("Checker"&amp;"Comp",L!$A:$A,0)-1,SL,,)</f>
        <v>Complete</v>
      </c>
      <c r="J17" s="216" t="str">
        <f ca="1">OFFSET(L!$C$1,MATCH("Checker"&amp;ADDRESS(ROW(),COLUMN(),4),L!$A:$A,0)-1,SL,,)</f>
        <v>Declare if Gold is intentionally added to your products on Declaration tab cell D28</v>
      </c>
    </row>
    <row r="18" spans="1:10" ht="39">
      <c r="A18" s="112" t="str">
        <f ca="1">Declaration!B29</f>
        <v>Tungsten  (*)</v>
      </c>
      <c r="B18" s="111" t="str">
        <f>Declaration!D29</f>
        <v>Yes</v>
      </c>
      <c r="C18" s="111" t="str">
        <f t="shared" ca="1" si="3"/>
        <v>Complete</v>
      </c>
      <c r="D18" s="121" t="str">
        <f>IF(H18=1,"Click here to answer question 1 for Tungsten","")</f>
        <v/>
      </c>
      <c r="E18" s="93" t="s">
        <v>1452</v>
      </c>
      <c r="F18" s="119">
        <v>1</v>
      </c>
      <c r="G18" s="90">
        <f t="shared" si="4"/>
        <v>0</v>
      </c>
      <c r="H18" s="91">
        <f t="shared" si="2"/>
        <v>0</v>
      </c>
      <c r="I18" s="215" t="str">
        <f ca="1">OFFSET(L!$C$1,MATCH("Checker"&amp;"Comp",L!$A:$A,0)-1,SL,,)</f>
        <v>Complete</v>
      </c>
      <c r="J18" s="216" t="str">
        <f ca="1">OFFSET(L!$C$1,MATCH("Checker"&amp;ADDRESS(ROW(),COLUMN(),4),L!$A:$A,0)-1,SL,,)</f>
        <v>Declare if Tungsten is intentionally added to your products on Declaration tab cell D29</v>
      </c>
    </row>
    <row r="19" spans="1:10" ht="51">
      <c r="A19" s="111" t="str">
        <f ca="1">Declaration!B31</f>
        <v>2) Is the 3TG necessary to the production of your company’s products and contained in the finished product that your company manufactures or contracts to manufacture?  (*)</v>
      </c>
      <c r="B19" s="114"/>
      <c r="C19" s="114"/>
      <c r="D19" s="122"/>
      <c r="E19" s="93" t="s">
        <v>1453</v>
      </c>
      <c r="F19" s="119"/>
      <c r="G19" s="24"/>
      <c r="H19" s="24"/>
      <c r="J19" s="216"/>
    </row>
    <row r="20" spans="1:10" ht="39">
      <c r="A20" s="112" t="str">
        <f ca="1">Declaration!B32</f>
        <v>Tantalum  (*)</v>
      </c>
      <c r="B20" s="111" t="str">
        <f>Declaration!D32</f>
        <v>Yes</v>
      </c>
      <c r="C20" s="111" t="str">
        <f t="shared" ca="1" si="3"/>
        <v>Complete</v>
      </c>
      <c r="D20" s="123" t="str">
        <f>IF(H20=1,"Click here to answer question 2 for Tantalum","")</f>
        <v/>
      </c>
      <c r="E20" s="93" t="s">
        <v>1452</v>
      </c>
      <c r="F20" s="119">
        <v>1</v>
      </c>
      <c r="G20" s="90">
        <f t="shared" si="4"/>
        <v>0</v>
      </c>
      <c r="H20" s="91">
        <f t="shared" si="2"/>
        <v>0</v>
      </c>
      <c r="I20" s="215" t="str">
        <f ca="1">OFFSET(L!$C$1,MATCH("Checker"&amp;"Comp",L!$A:$A,0)-1,SL,,)</f>
        <v>Complete</v>
      </c>
      <c r="J20" s="216" t="str">
        <f ca="1">OFFSET(L!$C$1,MATCH("Checker"&amp;ADDRESS(ROW(),COLUMN(),4),L!$A:$A,0)-1,SL,,)</f>
        <v>Declare if Tantalum is necessary to the production of your products and contained within the finished products declared in Declaration tab cell D32</v>
      </c>
    </row>
    <row r="21" spans="1:10" ht="39">
      <c r="A21" s="112" t="str">
        <f ca="1">Declaration!B33</f>
        <v>Tin  (*)</v>
      </c>
      <c r="B21" s="111" t="str">
        <f>Declaration!D33</f>
        <v>Yes</v>
      </c>
      <c r="C21" s="111" t="str">
        <f t="shared" ca="1" si="3"/>
        <v>Complete</v>
      </c>
      <c r="D21" s="123" t="str">
        <f>IF(H21=1,"Click here to answer question 2 for Tin","")</f>
        <v/>
      </c>
      <c r="E21" s="93" t="s">
        <v>1452</v>
      </c>
      <c r="F21" s="119">
        <v>1</v>
      </c>
      <c r="G21" s="90">
        <f t="shared" si="4"/>
        <v>0</v>
      </c>
      <c r="H21" s="91">
        <f t="shared" si="2"/>
        <v>0</v>
      </c>
      <c r="I21" s="215" t="str">
        <f ca="1">OFFSET(L!$C$1,MATCH("Checker"&amp;"Comp",L!$A:$A,0)-1,SL,,)</f>
        <v>Complete</v>
      </c>
      <c r="J21" s="216" t="str">
        <f ca="1">OFFSET(L!$C$1,MATCH("Checker"&amp;ADDRESS(ROW(),COLUMN(),4),L!$A:$A,0)-1,SL,,)</f>
        <v>Declare if Tin is necessary to the production of your products and contained within the finished products declared in Declaration tab cell D33</v>
      </c>
    </row>
    <row r="22" spans="1:10" ht="39">
      <c r="A22" s="112" t="str">
        <f ca="1">Declaration!B34</f>
        <v>Gold  (*)</v>
      </c>
      <c r="B22" s="111" t="str">
        <f>Declaration!D34</f>
        <v>Yes</v>
      </c>
      <c r="C22" s="111" t="str">
        <f t="shared" ca="1" si="3"/>
        <v>Complete</v>
      </c>
      <c r="D22" s="123" t="str">
        <f>IF(H22=1,"Click here to answer question 2 for Gold","")</f>
        <v/>
      </c>
      <c r="E22" s="93" t="s">
        <v>1452</v>
      </c>
      <c r="F22" s="119">
        <v>1</v>
      </c>
      <c r="G22" s="90">
        <f t="shared" si="4"/>
        <v>0</v>
      </c>
      <c r="H22" s="91">
        <f t="shared" si="2"/>
        <v>0</v>
      </c>
      <c r="I22" s="215" t="str">
        <f ca="1">OFFSET(L!$C$1,MATCH("Checker"&amp;"Comp",L!$A:$A,0)-1,SL,,)</f>
        <v>Complete</v>
      </c>
      <c r="J22" s="216" t="str">
        <f ca="1">OFFSET(L!$C$1,MATCH("Checker"&amp;ADDRESS(ROW(),COLUMN(),4),L!$A:$A,0)-1,SL,,)</f>
        <v>Declare if Gold is necessary to the production of your products and contained within the finished products declared in Declaration tab cell D34</v>
      </c>
    </row>
    <row r="23" spans="1:10" ht="39">
      <c r="A23" s="112" t="str">
        <f ca="1">Declaration!B35</f>
        <v>Tungsten  (*)</v>
      </c>
      <c r="B23" s="111" t="str">
        <f>Declaration!D35</f>
        <v>Yes</v>
      </c>
      <c r="C23" s="111" t="str">
        <f t="shared" ca="1" si="3"/>
        <v>Complete</v>
      </c>
      <c r="D23" s="123" t="str">
        <f>IF(H23=1,"Click here to answer question 2 for Tungsten","")</f>
        <v/>
      </c>
      <c r="E23" s="93" t="s">
        <v>1452</v>
      </c>
      <c r="F23" s="119">
        <v>1</v>
      </c>
      <c r="G23" s="90">
        <f t="shared" si="4"/>
        <v>0</v>
      </c>
      <c r="H23" s="91">
        <f t="shared" si="2"/>
        <v>0</v>
      </c>
      <c r="I23" s="215" t="str">
        <f ca="1">OFFSET(L!$C$1,MATCH("Checker"&amp;"Comp",L!$A:$A,0)-1,SL,,)</f>
        <v>Complete</v>
      </c>
      <c r="J23" s="216" t="str">
        <f ca="1">OFFSET(L!$C$1,MATCH("Checker"&amp;ADDRESS(ROW(),COLUMN(),4),L!$A:$A,0)-1,SL,,)</f>
        <v>Declare if Tungsten is necessary to the production of your products and contained within the finished products declared in Declaration tab cell D35</v>
      </c>
    </row>
    <row r="24" spans="1:10" ht="38.25">
      <c r="A24" s="111" t="str">
        <f ca="1">Declaration!B37</f>
        <v>3) Do any of the smelters in your supply chain source the 3TG from the covered countries? (SEC term, see definitions tab) (*)</v>
      </c>
      <c r="B24" s="114"/>
      <c r="C24" s="114"/>
      <c r="D24" s="122"/>
      <c r="E24" s="93" t="s">
        <v>1452</v>
      </c>
      <c r="F24" s="119"/>
      <c r="G24" s="24"/>
      <c r="H24" s="24"/>
      <c r="J24" s="216"/>
    </row>
    <row r="25" spans="1:10" ht="39" customHeight="1">
      <c r="A25" s="112" t="str">
        <f ca="1">Declaration!B38</f>
        <v>Tantalum  (*)</v>
      </c>
      <c r="B25" s="111" t="str">
        <f>Declaration!D38</f>
        <v>Yes</v>
      </c>
      <c r="C25" s="111" t="str">
        <f t="shared" ca="1" si="3"/>
        <v>Complete</v>
      </c>
      <c r="D25" s="123" t="str">
        <f>IF(H25=1,"Click here to answer question 3 for Tantalum","")</f>
        <v/>
      </c>
      <c r="E25" s="93" t="s">
        <v>1452</v>
      </c>
      <c r="F25" s="120">
        <f>IF(AND(B$15="No",B$20="No"),0,1)</f>
        <v>1</v>
      </c>
      <c r="G25" s="90">
        <f t="shared" ref="G25:G60" si="5">IF(B25=0,1,0)</f>
        <v>0</v>
      </c>
      <c r="H25" s="91">
        <f t="shared" ref="H25:H61" si="6">F25*G25</f>
        <v>0</v>
      </c>
      <c r="I25" s="215"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2" t="str">
        <f ca="1">Declaration!B39</f>
        <v>Tin  (*)</v>
      </c>
      <c r="B26" s="111" t="str">
        <f>Declaration!D39</f>
        <v>Yes</v>
      </c>
      <c r="C26" s="111" t="str">
        <f t="shared" ca="1" si="3"/>
        <v>Complete</v>
      </c>
      <c r="D26" s="123" t="str">
        <f>IF(H26=1,"Click here to answer question 3 for Tin","")</f>
        <v/>
      </c>
      <c r="E26" s="93" t="s">
        <v>1452</v>
      </c>
      <c r="F26" s="120">
        <f>IF(AND(B$16="No",B$21="No"),0,1)</f>
        <v>1</v>
      </c>
      <c r="G26" s="90">
        <f t="shared" si="5"/>
        <v>0</v>
      </c>
      <c r="H26" s="91">
        <f t="shared" si="6"/>
        <v>0</v>
      </c>
      <c r="I26" s="215"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2" t="str">
        <f ca="1">Declaration!B40</f>
        <v>Gold  (*)</v>
      </c>
      <c r="B27" s="111" t="str">
        <f>Declaration!D40</f>
        <v>Yes</v>
      </c>
      <c r="C27" s="111" t="str">
        <f t="shared" ca="1" si="3"/>
        <v>Complete</v>
      </c>
      <c r="D27" s="123" t="str">
        <f>IF(H27=1,"Click here to answer question 3 for Gold","")</f>
        <v/>
      </c>
      <c r="E27" s="93" t="s">
        <v>1452</v>
      </c>
      <c r="F27" s="120">
        <f>IF(AND(B$17="No",B$22="No"),0,1)</f>
        <v>1</v>
      </c>
      <c r="G27" s="90">
        <f t="shared" si="5"/>
        <v>0</v>
      </c>
      <c r="H27" s="91">
        <f t="shared" si="6"/>
        <v>0</v>
      </c>
      <c r="I27" s="215"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12" t="str">
        <f ca="1">Declaration!B41</f>
        <v>Tungsten  (*)</v>
      </c>
      <c r="B28" s="111" t="str">
        <f>Declaration!D41</f>
        <v>Yes</v>
      </c>
      <c r="C28" s="111" t="str">
        <f t="shared" ca="1" si="3"/>
        <v>Complete</v>
      </c>
      <c r="D28" s="123" t="str">
        <f>IF(H28=1,"Click here to answer question 3 for Tungsten","")</f>
        <v/>
      </c>
      <c r="E28" s="93" t="s">
        <v>1452</v>
      </c>
      <c r="F28" s="120">
        <f>IF(AND(B$18="No",B$23="No"),0,1)</f>
        <v>1</v>
      </c>
      <c r="G28" s="90">
        <f t="shared" si="5"/>
        <v>0</v>
      </c>
      <c r="H28" s="91">
        <f t="shared" si="6"/>
        <v>0</v>
      </c>
      <c r="I28" s="215"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11" t="str">
        <f ca="1">Declaration!B43</f>
        <v>4) Does 100 percent of the 3TG (necessary to the functionality or production of your products) originate from recycled or scrap sources?  (*)</v>
      </c>
      <c r="B29" s="114"/>
      <c r="C29" s="114"/>
      <c r="D29" s="122"/>
      <c r="E29" s="93" t="s">
        <v>2556</v>
      </c>
      <c r="F29" s="119"/>
      <c r="G29" s="24"/>
      <c r="H29" s="24"/>
      <c r="J29" s="216"/>
    </row>
    <row r="30" spans="1:10" ht="39" customHeight="1">
      <c r="A30" s="112" t="str">
        <f ca="1">Declaration!B44</f>
        <v>Tantalum  (*)</v>
      </c>
      <c r="B30" s="111" t="str">
        <f>Declaration!D44</f>
        <v>No</v>
      </c>
      <c r="C30" s="111" t="str">
        <f ca="1">IF(H30=1,J30,I30)</f>
        <v>Complete</v>
      </c>
      <c r="D30" s="123" t="str">
        <f>IF(H30=1,"Click here to answer question 4 for Tantalum","")</f>
        <v/>
      </c>
      <c r="E30" s="93" t="s">
        <v>2556</v>
      </c>
      <c r="F30" s="120">
        <f>F25</f>
        <v>1</v>
      </c>
      <c r="G30" s="90">
        <f>IF(B30=0,1,0)</f>
        <v>0</v>
      </c>
      <c r="H30" s="91">
        <f>F30*G30</f>
        <v>0</v>
      </c>
      <c r="I30" s="215" t="str">
        <f ca="1">OFFSET(L!$C$1,MATCH("Checker"&amp;"Comp",L!$A:$A,0)-1,SL,,)</f>
        <v>Complete</v>
      </c>
      <c r="J30" s="216" t="str">
        <f ca="1">OFFSET(L!$C$1,MATCH("Checker"&amp;ADDRESS(ROW(),COLUMN(),4),L!$A:$A,0)-1,SL,,)</f>
        <v>Declare if Tantalum used within the scope of products declared within this survey response originated entirely from a recycled or scrap source on the Declaration tab cell D44</v>
      </c>
    </row>
    <row r="31" spans="1:10" ht="39">
      <c r="A31" s="112" t="str">
        <f ca="1">Declaration!B45</f>
        <v>Tin  (*)</v>
      </c>
      <c r="B31" s="111" t="str">
        <f>Declaration!D45</f>
        <v>No</v>
      </c>
      <c r="C31" s="111" t="str">
        <f ca="1">IF(H31=1,J31,I31)</f>
        <v>Complete</v>
      </c>
      <c r="D31" s="123" t="str">
        <f>IF(H31=1,"Click here to answer question 4 for Tin","")</f>
        <v/>
      </c>
      <c r="E31" s="93" t="s">
        <v>2556</v>
      </c>
      <c r="F31" s="120">
        <f>F26</f>
        <v>1</v>
      </c>
      <c r="G31" s="90">
        <f>IF(B31=0,1,0)</f>
        <v>0</v>
      </c>
      <c r="H31" s="91">
        <f>F31*G31</f>
        <v>0</v>
      </c>
      <c r="I31" s="215" t="str">
        <f ca="1">OFFSET(L!$C$1,MATCH("Checker"&amp;"Comp",L!$A:$A,0)-1,SL,,)</f>
        <v>Complete</v>
      </c>
      <c r="J31" s="216" t="str">
        <f ca="1">OFFSET(L!$C$1,MATCH("Checker"&amp;ADDRESS(ROW(),COLUMN(),4),L!$A:$A,0)-1,SL,,)</f>
        <v>Declare if Tin used within the scope of products declared within this survey response originated entirely from a recycled or scrap source on the Declaration tab cell D45</v>
      </c>
    </row>
    <row r="32" spans="1:10" ht="39">
      <c r="A32" s="112" t="str">
        <f ca="1">Declaration!B46</f>
        <v>Gold  (*)</v>
      </c>
      <c r="B32" s="111" t="str">
        <f>Declaration!D46</f>
        <v>No</v>
      </c>
      <c r="C32" s="111" t="str">
        <f ca="1">IF(H32=1,J32,I32)</f>
        <v>Complete</v>
      </c>
      <c r="D32" s="123" t="str">
        <f>IF(H32=1,"Click here to answer question 4 for Gold","")</f>
        <v/>
      </c>
      <c r="E32" s="93" t="s">
        <v>2556</v>
      </c>
      <c r="F32" s="120">
        <f>F27</f>
        <v>1</v>
      </c>
      <c r="G32" s="90">
        <f>IF(B32=0,1,0)</f>
        <v>0</v>
      </c>
      <c r="H32" s="91">
        <f>F32*G32</f>
        <v>0</v>
      </c>
      <c r="I32" s="215" t="str">
        <f ca="1">OFFSET(L!$C$1,MATCH("Checker"&amp;"Comp",L!$A:$A,0)-1,SL,,)</f>
        <v>Complete</v>
      </c>
      <c r="J32" s="216" t="str">
        <f ca="1">OFFSET(L!$C$1,MATCH("Checker"&amp;ADDRESS(ROW(),COLUMN(),4),L!$A:$A,0)-1,SL,,)</f>
        <v>Declare if Gold used within the scope of products declared within this survey response originated entirely from a recycled or scrap source on the Declaration tab cell D46</v>
      </c>
    </row>
    <row r="33" spans="1:10" ht="39">
      <c r="A33" s="112" t="str">
        <f ca="1">Declaration!B47</f>
        <v>Tungsten  (*)</v>
      </c>
      <c r="B33" s="111" t="str">
        <f>Declaration!D47</f>
        <v>No</v>
      </c>
      <c r="C33" s="111" t="str">
        <f ca="1">IF(H33=1,J33,I33)</f>
        <v>Complete</v>
      </c>
      <c r="D33" s="123" t="str">
        <f>IF(H33=1,"Click here to answer question 4 for Tungsten","")</f>
        <v/>
      </c>
      <c r="E33" s="93" t="s">
        <v>2556</v>
      </c>
      <c r="F33" s="120">
        <f>F28</f>
        <v>1</v>
      </c>
      <c r="G33" s="90">
        <f>IF(B33=0,1,0)</f>
        <v>0</v>
      </c>
      <c r="H33" s="91">
        <f>F33*G33</f>
        <v>0</v>
      </c>
      <c r="I33" s="215" t="str">
        <f ca="1">OFFSET(L!$C$1,MATCH("Checker"&amp;"Comp",L!$A:$A,0)-1,SL,,)</f>
        <v>Complete</v>
      </c>
      <c r="J33" s="216" t="str">
        <f ca="1">OFFSET(L!$C$1,MATCH("Checker"&amp;ADDRESS(ROW(),COLUMN(),4),L!$A:$A,0)-1,SL,,)</f>
        <v>Declare if Tungsten used within the scope of products declared within this survey response originated entirely from a recycled or scrap source on the Declaration tab cell D47</v>
      </c>
    </row>
    <row r="34" spans="1:10" ht="38.25">
      <c r="A34" s="111" t="str">
        <f ca="1">Declaration!B49</f>
        <v>5) Have you received data/information for each 3TG from all relevant suppliers? (*)</v>
      </c>
      <c r="B34" s="114"/>
      <c r="C34" s="114"/>
      <c r="D34" s="122"/>
      <c r="E34" s="93" t="s">
        <v>1452</v>
      </c>
      <c r="F34" s="119"/>
      <c r="G34" s="24"/>
      <c r="H34" s="24"/>
    </row>
    <row r="35" spans="1:10" ht="26.25">
      <c r="A35" s="112" t="str">
        <f ca="1">Declaration!B50</f>
        <v>Tantalum  (*)</v>
      </c>
      <c r="B35" s="111" t="str">
        <f>Declaration!D50</f>
        <v>Yes, 100%</v>
      </c>
      <c r="C35" s="111" t="str">
        <f t="shared" ca="1" si="3"/>
        <v>Complete</v>
      </c>
      <c r="D35" s="121" t="str">
        <f>IF(H35=1,"Click here to answer question 5 for Tantalum","")</f>
        <v/>
      </c>
      <c r="E35" s="93" t="s">
        <v>1451</v>
      </c>
      <c r="F35" s="120">
        <f>F25</f>
        <v>1</v>
      </c>
      <c r="G35" s="90">
        <f t="shared" si="5"/>
        <v>0</v>
      </c>
      <c r="H35" s="91">
        <f t="shared" si="6"/>
        <v>0</v>
      </c>
      <c r="I35" s="215" t="str">
        <f ca="1">OFFSET(L!$C$1,MATCH("Checker"&amp;"Comp",L!$A:$A,0)-1,SL,,)</f>
        <v>Complete</v>
      </c>
      <c r="J35" s="22" t="str">
        <f ca="1">OFFSET(L!$C$1,MATCH("Checker"&amp;ADDRESS(ROW(),COLUMN(),4),L!$A:$A,0)-1,SL,,)</f>
        <v>Provide % of completeness of supplier's smelter information on Declaration tab cell D50</v>
      </c>
    </row>
    <row r="36" spans="1:10" ht="26.25">
      <c r="A36" s="112" t="str">
        <f ca="1">Declaration!B51</f>
        <v>Tin  (*)</v>
      </c>
      <c r="B36" s="111" t="str">
        <f>Declaration!D51</f>
        <v>Yes, 100%</v>
      </c>
      <c r="C36" s="111" t="str">
        <f t="shared" ca="1" si="3"/>
        <v>Complete</v>
      </c>
      <c r="D36" s="121" t="str">
        <f>IF(H36=1,"Click here to answer question 5 for Tin","")</f>
        <v/>
      </c>
      <c r="E36" s="93" t="s">
        <v>1451</v>
      </c>
      <c r="F36" s="120">
        <f>F26</f>
        <v>1</v>
      </c>
      <c r="G36" s="90">
        <f t="shared" si="5"/>
        <v>0</v>
      </c>
      <c r="H36" s="91">
        <f t="shared" si="6"/>
        <v>0</v>
      </c>
      <c r="I36" s="215" t="str">
        <f ca="1">OFFSET(L!$C$1,MATCH("Checker"&amp;"Comp",L!$A:$A,0)-1,SL,,)</f>
        <v>Complete</v>
      </c>
      <c r="J36" s="22" t="str">
        <f ca="1">OFFSET(L!$C$1,MATCH("Checker"&amp;ADDRESS(ROW(),COLUMN(),4),L!$A:$A,0)-1,SL,,)</f>
        <v>Provide % of completeness of supplier's smelter information on Declaration tab cell D51</v>
      </c>
    </row>
    <row r="37" spans="1:10" ht="26.25">
      <c r="A37" s="112" t="str">
        <f ca="1">Declaration!B52</f>
        <v>Gold  (*)</v>
      </c>
      <c r="B37" s="111" t="str">
        <f>Declaration!D52</f>
        <v>Yes, 100%</v>
      </c>
      <c r="C37" s="111" t="str">
        <f t="shared" ca="1" si="3"/>
        <v>Complete</v>
      </c>
      <c r="D37" s="121" t="str">
        <f>IF(H37=1,"Click here to answer question 5 for Gold","")</f>
        <v/>
      </c>
      <c r="E37" s="93" t="s">
        <v>1451</v>
      </c>
      <c r="F37" s="120">
        <f>F27</f>
        <v>1</v>
      </c>
      <c r="G37" s="90">
        <f t="shared" si="5"/>
        <v>0</v>
      </c>
      <c r="H37" s="91">
        <f t="shared" si="6"/>
        <v>0</v>
      </c>
      <c r="I37" s="215" t="str">
        <f ca="1">OFFSET(L!$C$1,MATCH("Checker"&amp;"Comp",L!$A:$A,0)-1,SL,,)</f>
        <v>Complete</v>
      </c>
      <c r="J37" s="22" t="str">
        <f ca="1">OFFSET(L!$C$1,MATCH("Checker"&amp;ADDRESS(ROW(),COLUMN(),4),L!$A:$A,0)-1,SL,,)</f>
        <v>Provide % of completeness of supplier's smelter information on Declaration tab cell D52</v>
      </c>
    </row>
    <row r="38" spans="1:10" ht="26.25">
      <c r="A38" s="112" t="str">
        <f ca="1">Declaration!B53</f>
        <v>Tungsten  (*)</v>
      </c>
      <c r="B38" s="111" t="str">
        <f>Declaration!D53</f>
        <v>Yes, 100%</v>
      </c>
      <c r="C38" s="111" t="str">
        <f t="shared" ca="1" si="3"/>
        <v>Complete</v>
      </c>
      <c r="D38" s="121" t="str">
        <f>IF(H38=1,"Click here to answer question 5 for Tungsten","")</f>
        <v/>
      </c>
      <c r="E38" s="93" t="s">
        <v>1451</v>
      </c>
      <c r="F38" s="120">
        <f>F28</f>
        <v>1</v>
      </c>
      <c r="G38" s="90">
        <f t="shared" si="5"/>
        <v>0</v>
      </c>
      <c r="H38" s="91">
        <f t="shared" si="6"/>
        <v>0</v>
      </c>
      <c r="I38" s="215" t="str">
        <f ca="1">OFFSET(L!$C$1,MATCH("Checker"&amp;"Comp",L!$A:$A,0)-1,SL,,)</f>
        <v>Complete</v>
      </c>
      <c r="J38" s="22" t="str">
        <f ca="1">OFFSET(L!$C$1,MATCH("Checker"&amp;ADDRESS(ROW(),COLUMN(),4),L!$A:$A,0)-1,SL,,)</f>
        <v>Provide % of completeness of supplier's smelter information on Declaration tab cell D53</v>
      </c>
    </row>
    <row r="39" spans="1:10" ht="51">
      <c r="A39" s="111" t="str">
        <f ca="1">Declaration!B55</f>
        <v>6) Have you identified all of the smelters supplying the 3TG to your supply chain?  (*)</v>
      </c>
      <c r="B39" s="114"/>
      <c r="C39" s="114"/>
      <c r="D39" s="122"/>
      <c r="E39" s="93" t="s">
        <v>1453</v>
      </c>
      <c r="F39" s="119"/>
      <c r="G39" s="24"/>
      <c r="H39" s="24"/>
    </row>
    <row r="40" spans="1:10" ht="51.75">
      <c r="A40" s="112" t="str">
        <f ca="1">Declaration!B56</f>
        <v>Tantalum  (*)</v>
      </c>
      <c r="B40" s="111" t="str">
        <f>Declaration!D56</f>
        <v>Yes</v>
      </c>
      <c r="C40" s="111" t="str">
        <f t="shared" ca="1" si="3"/>
        <v>Complete</v>
      </c>
      <c r="D40" s="123" t="str">
        <f>IF(H40=1,"Click here to answer question 6 for Tantalum","")</f>
        <v/>
      </c>
      <c r="E40" s="93" t="s">
        <v>2552</v>
      </c>
      <c r="F40" s="120">
        <f>F25</f>
        <v>1</v>
      </c>
      <c r="G40" s="90">
        <f t="shared" si="5"/>
        <v>0</v>
      </c>
      <c r="H40" s="91">
        <f t="shared" si="6"/>
        <v>0</v>
      </c>
      <c r="I40" s="215"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2" t="str">
        <f ca="1">Declaration!B57</f>
        <v>Tin  (*)</v>
      </c>
      <c r="B41" s="111" t="str">
        <f>Declaration!D57</f>
        <v>Yes</v>
      </c>
      <c r="C41" s="111" t="str">
        <f t="shared" ca="1" si="3"/>
        <v>Complete</v>
      </c>
      <c r="D41" s="123" t="str">
        <f>IF(H41=1,"Click here to answer question 6 for Tin","")</f>
        <v/>
      </c>
      <c r="E41" s="93" t="s">
        <v>2552</v>
      </c>
      <c r="F41" s="120">
        <f>F26</f>
        <v>1</v>
      </c>
      <c r="G41" s="90">
        <f t="shared" si="5"/>
        <v>0</v>
      </c>
      <c r="H41" s="91">
        <f t="shared" si="6"/>
        <v>0</v>
      </c>
      <c r="I41" s="215"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2" t="str">
        <f ca="1">Declaration!B58</f>
        <v>Gold  (*)</v>
      </c>
      <c r="B42" s="111" t="str">
        <f>Declaration!D58</f>
        <v>Yes</v>
      </c>
      <c r="C42" s="111" t="str">
        <f t="shared" ca="1" si="3"/>
        <v>Complete</v>
      </c>
      <c r="D42" s="123" t="str">
        <f>IF(H42=1,"Click here to answer question 6 for Gold","")</f>
        <v/>
      </c>
      <c r="E42" s="93" t="s">
        <v>2552</v>
      </c>
      <c r="F42" s="120">
        <f>F27</f>
        <v>1</v>
      </c>
      <c r="G42" s="90">
        <f t="shared" si="5"/>
        <v>0</v>
      </c>
      <c r="H42" s="91">
        <f t="shared" si="6"/>
        <v>0</v>
      </c>
      <c r="I42" s="215"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2" t="str">
        <f ca="1">Declaration!B59</f>
        <v>Tungsten  (*)</v>
      </c>
      <c r="B43" s="111" t="str">
        <f>Declaration!D59</f>
        <v>Yes</v>
      </c>
      <c r="C43" s="111" t="str">
        <f t="shared" ca="1" si="3"/>
        <v>Complete</v>
      </c>
      <c r="D43" s="123" t="str">
        <f>IF(H43=1,"Click here to answer question 6 for Tungsten","")</f>
        <v/>
      </c>
      <c r="E43" s="93" t="s">
        <v>2552</v>
      </c>
      <c r="F43" s="120">
        <f>F28</f>
        <v>1</v>
      </c>
      <c r="G43" s="90">
        <f t="shared" si="5"/>
        <v>0</v>
      </c>
      <c r="H43" s="91">
        <f t="shared" si="6"/>
        <v>0</v>
      </c>
      <c r="I43" s="215"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11" t="str">
        <f ca="1">Declaration!B61</f>
        <v>7) Has all applicable smelter information received by your company been reported in this declaration?  (*)</v>
      </c>
      <c r="B44" s="114"/>
      <c r="C44" s="114"/>
      <c r="D44" s="122"/>
      <c r="E44" s="93" t="s">
        <v>1454</v>
      </c>
      <c r="F44" s="119"/>
      <c r="G44" s="24"/>
      <c r="H44" s="24"/>
    </row>
    <row r="45" spans="1:10" ht="39">
      <c r="A45" s="112" t="str">
        <f ca="1">Declaration!B62</f>
        <v>Tantalum  (*)</v>
      </c>
      <c r="B45" s="111" t="str">
        <f>Declaration!D62</f>
        <v>Yes</v>
      </c>
      <c r="C45" s="111" t="str">
        <f t="shared" ca="1" si="3"/>
        <v>Complete</v>
      </c>
      <c r="D45" s="124" t="str">
        <f>IF(H45=1,"Click here to answer question 7 for Tantalum","")</f>
        <v/>
      </c>
      <c r="E45" s="93" t="s">
        <v>1452</v>
      </c>
      <c r="F45" s="120">
        <f>F25</f>
        <v>1</v>
      </c>
      <c r="G45" s="90">
        <f t="shared" si="5"/>
        <v>0</v>
      </c>
      <c r="H45" s="91">
        <f t="shared" si="6"/>
        <v>0</v>
      </c>
      <c r="I45" s="215" t="str">
        <f ca="1">OFFSET(L!$C$1,MATCH("Checker"&amp;"Comp",L!$A:$A,0)-1,SL,,)</f>
        <v>Complete</v>
      </c>
      <c r="J45" s="22" t="str">
        <f ca="1">OFFSET(L!$C$1,MATCH("Checker"&amp;ADDRESS(ROW(),COLUMN(),4),L!$A:$A,0)-1,SL,,)</f>
        <v>Declare if all applicable Tantalum smelter information has been provided on Declaration tab cell D62</v>
      </c>
    </row>
    <row r="46" spans="1:10" ht="39">
      <c r="A46" s="112" t="str">
        <f ca="1">Declaration!B63</f>
        <v>Tin  (*)</v>
      </c>
      <c r="B46" s="111" t="str">
        <f>Declaration!D63</f>
        <v>Yes</v>
      </c>
      <c r="C46" s="111" t="str">
        <f t="shared" ca="1" si="3"/>
        <v>Complete</v>
      </c>
      <c r="D46" s="124" t="str">
        <f>IF(H46=1,"Click here to answer question 7 for Tin","")</f>
        <v/>
      </c>
      <c r="E46" s="93" t="s">
        <v>1452</v>
      </c>
      <c r="F46" s="120">
        <f>F26</f>
        <v>1</v>
      </c>
      <c r="G46" s="90">
        <f t="shared" si="5"/>
        <v>0</v>
      </c>
      <c r="H46" s="91">
        <f t="shared" si="6"/>
        <v>0</v>
      </c>
      <c r="I46" s="215" t="str">
        <f ca="1">OFFSET(L!$C$1,MATCH("Checker"&amp;"Comp",L!$A:$A,0)-1,SL,,)</f>
        <v>Complete</v>
      </c>
      <c r="J46" s="22" t="str">
        <f ca="1">OFFSET(L!$C$1,MATCH("Checker"&amp;ADDRESS(ROW(),COLUMN(),4),L!$A:$A,0)-1,SL,,)</f>
        <v>Declare if all applicable Tin smelter information has been provided on Declaration tab cell D63</v>
      </c>
    </row>
    <row r="47" spans="1:10" ht="39">
      <c r="A47" s="112" t="str">
        <f ca="1">Declaration!B64</f>
        <v>Gold  (*)</v>
      </c>
      <c r="B47" s="111" t="str">
        <f>Declaration!D64</f>
        <v>Yes</v>
      </c>
      <c r="C47" s="111" t="str">
        <f t="shared" ca="1" si="3"/>
        <v>Complete</v>
      </c>
      <c r="D47" s="124" t="str">
        <f>IF(H47=1,"Click here to answer question 7 for Gold","")</f>
        <v/>
      </c>
      <c r="E47" s="93" t="s">
        <v>1452</v>
      </c>
      <c r="F47" s="120">
        <f>F27</f>
        <v>1</v>
      </c>
      <c r="G47" s="90">
        <f t="shared" si="5"/>
        <v>0</v>
      </c>
      <c r="H47" s="91">
        <f t="shared" si="6"/>
        <v>0</v>
      </c>
      <c r="I47" s="215" t="str">
        <f ca="1">OFFSET(L!$C$1,MATCH("Checker"&amp;"Comp",L!$A:$A,0)-1,SL,,)</f>
        <v>Complete</v>
      </c>
      <c r="J47" s="22" t="str">
        <f ca="1">OFFSET(L!$C$1,MATCH("Checker"&amp;ADDRESS(ROW(),COLUMN(),4),L!$A:$A,0)-1,SL,,)</f>
        <v>Declare if all applicable Gold smelter information has been provided on Declaration tab cell D64</v>
      </c>
    </row>
    <row r="48" spans="1:10" ht="39">
      <c r="A48" s="112" t="str">
        <f ca="1">Declaration!B65</f>
        <v>Tungsten  (*)</v>
      </c>
      <c r="B48" s="111" t="str">
        <f>Declaration!D65</f>
        <v>Yes</v>
      </c>
      <c r="C48" s="111" t="str">
        <f t="shared" ca="1" si="3"/>
        <v>Complete</v>
      </c>
      <c r="D48" s="124" t="str">
        <f>IF(H48=1,"Click here to answer question 7 for Tungsten","")</f>
        <v/>
      </c>
      <c r="E48" s="93" t="s">
        <v>1452</v>
      </c>
      <c r="F48" s="120">
        <f>F28</f>
        <v>1</v>
      </c>
      <c r="G48" s="90">
        <f t="shared" si="5"/>
        <v>0</v>
      </c>
      <c r="H48" s="91">
        <f t="shared" si="6"/>
        <v>0</v>
      </c>
      <c r="I48" s="215" t="str">
        <f ca="1">OFFSET(L!$C$1,MATCH("Checker"&amp;"Comp",L!$A:$A,0)-1,SL,,)</f>
        <v>Complete</v>
      </c>
      <c r="J48" s="22" t="str">
        <f ca="1">OFFSET(L!$C$1,MATCH("Checker"&amp;ADDRESS(ROW(),COLUMN(),4),L!$A:$A,0)-1,SL,,)</f>
        <v>Declare if all applicable Tungsten smelter information has been provided on Declaration tab cell D65</v>
      </c>
    </row>
    <row r="49" spans="1:12" ht="25.5">
      <c r="A49" s="111" t="str">
        <f ca="1">Declaration!B68</f>
        <v>Question</v>
      </c>
      <c r="B49" s="114"/>
      <c r="C49" s="114"/>
      <c r="D49" s="122"/>
      <c r="E49" s="93" t="s">
        <v>870</v>
      </c>
      <c r="F49" s="119"/>
      <c r="G49" s="119"/>
      <c r="H49" s="119"/>
    </row>
    <row r="50" spans="1:12" ht="39">
      <c r="A50" s="111" t="str">
        <f ca="1">Declaration!B69</f>
        <v>A. Do you have a policy in place that addresses conflict minerals sourcing? (*)</v>
      </c>
      <c r="B50" s="111" t="str">
        <f>Declaration!D69</f>
        <v>Yes</v>
      </c>
      <c r="C50" s="111" t="str">
        <f t="shared" ca="1" si="3"/>
        <v>Complete</v>
      </c>
      <c r="D50" s="121" t="str">
        <f>IF(H50=1,"Click here to answer question (A)","")</f>
        <v/>
      </c>
      <c r="E50" s="93" t="s">
        <v>2556</v>
      </c>
      <c r="F50" s="120">
        <f>IF(SUM(F$25:F$28)=0,0,1)</f>
        <v>1</v>
      </c>
      <c r="G50" s="90">
        <f t="shared" si="5"/>
        <v>0</v>
      </c>
      <c r="H50" s="91">
        <f t="shared" si="6"/>
        <v>0</v>
      </c>
      <c r="I50" s="215" t="str">
        <f ca="1">OFFSET(L!$C$1,MATCH("Checker"&amp;"Comp",L!$A:$A,0)-1,SL,,)</f>
        <v>Complete</v>
      </c>
      <c r="J50" s="22" t="str">
        <f ca="1">OFFSET(L!$C$1,MATCH("Checker"&amp;ADDRESS(ROW(),COLUMN(),4),L!$A:$A,0)-1,SL,,)</f>
        <v>Answer if your company has a DRC conflict-free sourcing policy on the Declaration tab cell D69</v>
      </c>
    </row>
    <row r="51" spans="1:12" ht="39">
      <c r="A51" s="111" t="str">
        <f ca="1">Declaration!B71</f>
        <v>B. Is your conflict minerals sourcing policy publicly available on your website? (Note – If yes, the user shall specify the URL in the comment field.) (*)</v>
      </c>
      <c r="B51" s="111" t="str">
        <f>Declaration!D71</f>
        <v>Yes</v>
      </c>
      <c r="C51" s="111" t="str">
        <f t="shared" ca="1" si="3"/>
        <v>Complete</v>
      </c>
      <c r="D51" s="121" t="str">
        <f>IF(H51=1,"Click here to answer question (B)","")</f>
        <v/>
      </c>
      <c r="E51" s="93" t="s">
        <v>2556</v>
      </c>
      <c r="F51" s="120">
        <f t="shared" ref="F51:F60" si="7">F$50</f>
        <v>1</v>
      </c>
      <c r="G51" s="90">
        <f t="shared" si="5"/>
        <v>0</v>
      </c>
      <c r="H51" s="91">
        <f t="shared" si="6"/>
        <v>0</v>
      </c>
      <c r="I51" s="215"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7.9" customHeight="1">
      <c r="A52" s="194" t="s">
        <v>6</v>
      </c>
      <c r="B52" s="111" t="str">
        <f>Declaration!G71</f>
        <v>http://www.silicom-usa.com/Article.aspx?Item=939&amp;ln=en</v>
      </c>
      <c r="C52" s="111" t="str">
        <f ca="1">IF(H52=1,J52,I52)</f>
        <v>Complete</v>
      </c>
      <c r="D52" s="121" t="str">
        <f>IF(H52=1,"Click here to specify URL for question (B)","")</f>
        <v/>
      </c>
      <c r="E52" s="93"/>
      <c r="F52" s="120">
        <f>IF(AND(F51=1,B51="Yes"),1,0)</f>
        <v>1</v>
      </c>
      <c r="G52" s="90">
        <f>IF(LEN(B52)&gt;1,0,1)</f>
        <v>0</v>
      </c>
      <c r="H52" s="91">
        <f t="shared" si="6"/>
        <v>0</v>
      </c>
      <c r="I52" s="215" t="str">
        <f ca="1">OFFSET(L!$C$1,MATCH("Checker"&amp;"Comp",L!$A:$A,0)-1,SL,,)</f>
        <v>Complete</v>
      </c>
      <c r="J52" s="195" t="str">
        <f ca="1">OFFSET(L!$C$1,MATCH("Checker"&amp;ADDRESS(ROW(),COLUMN(),4),L!$A:$A,0)-1,SL,,)</f>
        <v>Enter the URL in Declaration worksheet cell G71 if you answer "Yes" for question B. The format of the URL should be "www.companyname.com"</v>
      </c>
    </row>
    <row r="53" spans="1:12" ht="37.9" customHeight="1">
      <c r="A53" s="111" t="str">
        <f ca="1">Declaration!B73</f>
        <v>C. Do you require your direct suppliers to be DRC conflict-free? (*)</v>
      </c>
      <c r="B53" s="111" t="str">
        <f>Declaration!D73</f>
        <v>Yes</v>
      </c>
      <c r="C53" s="111" t="str">
        <f t="shared" ca="1" si="3"/>
        <v>Complete</v>
      </c>
      <c r="D53" s="121" t="str">
        <f>IF(H53=1,"Click here to answer question (C)","")</f>
        <v/>
      </c>
      <c r="E53" s="93" t="s">
        <v>2556</v>
      </c>
      <c r="F53" s="120">
        <f t="shared" si="7"/>
        <v>1</v>
      </c>
      <c r="G53" s="90">
        <f t="shared" si="5"/>
        <v>0</v>
      </c>
      <c r="H53" s="91">
        <f t="shared" si="6"/>
        <v>0</v>
      </c>
      <c r="I53" s="215" t="str">
        <f ca="1">OFFSET(L!$C$1,MATCH("Checker"&amp;"Comp",L!$A:$A,0)-1,SL,,)</f>
        <v>Complete</v>
      </c>
      <c r="J53" s="22" t="str">
        <f ca="1">OFFSET(L!$C$1,MATCH("Checker"&amp;ADDRESS(ROW(),COLUMN(),4),L!$A:$A,0)-1,SL,,)</f>
        <v>Answer if you require your direct suppliers to be DRC conflict-free on the Declaration tab cell D73</v>
      </c>
    </row>
    <row r="54" spans="1:12" ht="37.9" customHeight="1">
      <c r="A54" s="111" t="str">
        <f ca="1">Declaration!B75</f>
        <v>D. Do you require your direct suppliers to source the 3TG from smelters whose due diligence practices have been validated by an independent third party audit program? (*)</v>
      </c>
      <c r="B54" s="111" t="str">
        <f>Declaration!D75</f>
        <v>Yes</v>
      </c>
      <c r="C54" s="111" t="str">
        <f t="shared" ca="1" si="3"/>
        <v>Complete</v>
      </c>
      <c r="D54" s="121" t="str">
        <f>IF(H54=1,"Click here to answer question (D)","")</f>
        <v/>
      </c>
      <c r="E54" s="93" t="s">
        <v>2556</v>
      </c>
      <c r="F54" s="120">
        <f t="shared" si="7"/>
        <v>1</v>
      </c>
      <c r="G54" s="90">
        <f t="shared" si="5"/>
        <v>0</v>
      </c>
      <c r="H54" s="91">
        <f t="shared" si="6"/>
        <v>0</v>
      </c>
      <c r="I54" s="215"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11" t="str">
        <f ca="1">Declaration!B77</f>
        <v>E. Have you implemented due diligence measures for conflict-free sourcing? (*)</v>
      </c>
      <c r="B55" s="111" t="str">
        <f>Declaration!D77</f>
        <v>Yes</v>
      </c>
      <c r="C55" s="111" t="str">
        <f t="shared" ca="1" si="3"/>
        <v>Complete</v>
      </c>
      <c r="D55" s="121" t="str">
        <f>IF(H55=1,"Click here to answer question (E)","")</f>
        <v/>
      </c>
      <c r="E55" s="93" t="s">
        <v>2556</v>
      </c>
      <c r="F55" s="120">
        <f t="shared" si="7"/>
        <v>1</v>
      </c>
      <c r="G55" s="90">
        <f t="shared" si="5"/>
        <v>0</v>
      </c>
      <c r="H55" s="91">
        <f t="shared" si="6"/>
        <v>0</v>
      </c>
      <c r="I55" s="215"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11" t="str">
        <f ca="1">Declaration!B79</f>
        <v>F. Do you collect conflict minerals due diligence information from your suppliers which is in conformance with the IPC-1755 Conflict Minerals Data Exchange standard [e.g., the CFSI Conflict Minerals Reporting Template]? (*)</v>
      </c>
      <c r="B56" s="111" t="str">
        <f>Declaration!D79</f>
        <v>Yes</v>
      </c>
      <c r="C56" s="111" t="str">
        <f t="shared" ca="1" si="3"/>
        <v>Complete</v>
      </c>
      <c r="D56" s="121" t="str">
        <f>IF(H56=1,"Click here to answer question (F)","")</f>
        <v/>
      </c>
      <c r="E56" s="93" t="s">
        <v>2556</v>
      </c>
      <c r="F56" s="120">
        <f t="shared" si="7"/>
        <v>1</v>
      </c>
      <c r="G56" s="90">
        <f t="shared" si="5"/>
        <v>0</v>
      </c>
      <c r="H56" s="91">
        <f t="shared" si="6"/>
        <v>0</v>
      </c>
      <c r="I56" s="215"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11" t="str">
        <f ca="1">Declaration!B81</f>
        <v>G. Do you request smelter names from your suppliers? (*)</v>
      </c>
      <c r="B57" s="111" t="str">
        <f>Declaration!D81</f>
        <v>Yes</v>
      </c>
      <c r="C57" s="111" t="str">
        <f t="shared" ca="1" si="3"/>
        <v>Complete</v>
      </c>
      <c r="D57" s="121" t="str">
        <f>IF(H57=1,"Click here to answer question (G)","")</f>
        <v/>
      </c>
      <c r="E57" s="93" t="s">
        <v>2556</v>
      </c>
      <c r="F57" s="120">
        <f t="shared" si="7"/>
        <v>1</v>
      </c>
      <c r="G57" s="90">
        <f t="shared" si="5"/>
        <v>0</v>
      </c>
      <c r="H57" s="91">
        <f t="shared" si="6"/>
        <v>0</v>
      </c>
      <c r="I57" s="215" t="str">
        <f ca="1">OFFSET(L!$C$1,MATCH("Checker"&amp;"Comp",L!$A:$A,0)-1,SL,,)</f>
        <v>Complete</v>
      </c>
      <c r="J57" s="22" t="str">
        <f ca="1">OFFSET(L!$C$1,MATCH("Checker"&amp;ADDRESS(ROW(),COLUMN(),4),L!$A:$A,0)-1,SL,,)</f>
        <v>Answer if you request smelter names from your suppliers on the declaration tab cell D81</v>
      </c>
    </row>
    <row r="58" spans="1:12" ht="39">
      <c r="A58" s="111" t="str">
        <f ca="1">Declaration!B83</f>
        <v>H. Do you review due diligence information received from your suppliers against your company’s expectations? (*)</v>
      </c>
      <c r="B58" s="111" t="str">
        <f>Declaration!D83</f>
        <v>Yes</v>
      </c>
      <c r="C58" s="111" t="str">
        <f t="shared" ca="1" si="3"/>
        <v>Complete</v>
      </c>
      <c r="D58" s="121" t="str">
        <f>IF(H58=1,"Click here to answer question (H)","")</f>
        <v/>
      </c>
      <c r="E58" s="93" t="s">
        <v>2556</v>
      </c>
      <c r="F58" s="120">
        <f t="shared" si="7"/>
        <v>1</v>
      </c>
      <c r="G58" s="90">
        <f t="shared" si="5"/>
        <v>0</v>
      </c>
      <c r="H58" s="91">
        <f t="shared" si="6"/>
        <v>0</v>
      </c>
      <c r="I58" s="215"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11" t="str">
        <f ca="1">Declaration!B85</f>
        <v>I. Does your review process include corrective action management? (*)</v>
      </c>
      <c r="B59" s="111" t="str">
        <f>Declaration!D85</f>
        <v>Yes</v>
      </c>
      <c r="C59" s="111" t="str">
        <f t="shared" ca="1" si="3"/>
        <v>Complete</v>
      </c>
      <c r="D59" s="121" t="str">
        <f>IF(H59=1,"Click here to answer question (I)","")</f>
        <v/>
      </c>
      <c r="E59" s="93" t="s">
        <v>2556</v>
      </c>
      <c r="F59" s="120">
        <f t="shared" si="7"/>
        <v>1</v>
      </c>
      <c r="G59" s="90">
        <f t="shared" si="5"/>
        <v>0</v>
      </c>
      <c r="H59" s="91">
        <f t="shared" si="6"/>
        <v>0</v>
      </c>
      <c r="I59" s="215" t="str">
        <f ca="1">OFFSET(L!$C$1,MATCH("Checker"&amp;"Comp",L!$A:$A,0)-1,SL,,)</f>
        <v>Complete</v>
      </c>
      <c r="J59" s="22" t="str">
        <f ca="1">OFFSET(L!$C$1,MATCH("Checker"&amp;ADDRESS(ROW(),COLUMN(),4),L!$A:$A,0)-1,SL,,)</f>
        <v>Answer if your verification process includes corrective action management on Declaration tab cell D85</v>
      </c>
    </row>
    <row r="60" spans="1:12" ht="39">
      <c r="A60" s="111" t="str">
        <f ca="1">Declaration!B87</f>
        <v>J. Are you subject to the SEC Conflict Minerals rule? (*)</v>
      </c>
      <c r="B60" s="111" t="str">
        <f>Declaration!D87</f>
        <v>Yes</v>
      </c>
      <c r="C60" s="111" t="str">
        <f t="shared" ca="1" si="3"/>
        <v>Complete</v>
      </c>
      <c r="D60" s="121" t="str">
        <f>IF(H60=1,"Click here to answer question (J)","")</f>
        <v/>
      </c>
      <c r="E60" s="93" t="s">
        <v>2556</v>
      </c>
      <c r="F60" s="120">
        <f t="shared" si="7"/>
        <v>1</v>
      </c>
      <c r="G60" s="90">
        <f t="shared" si="5"/>
        <v>0</v>
      </c>
      <c r="H60" s="91">
        <f t="shared" si="6"/>
        <v>0</v>
      </c>
      <c r="I60" s="215" t="str">
        <f ca="1">OFFSET(L!$C$1,MATCH("Checker"&amp;"Comp",L!$A:$A,0)-1,SL,,)</f>
        <v>Complete</v>
      </c>
      <c r="J60" s="22" t="str">
        <f ca="1">OFFSET(L!$C$1,MATCH("Checker"&amp;ADDRESS(ROW(),COLUMN(),4),L!$A:$A,0)-1,SL,,)</f>
        <v>Answer if you are subject to the SEC Disclosure requirement on Declaration tab cell D87</v>
      </c>
    </row>
    <row r="61" spans="1:12" ht="39">
      <c r="A61" s="112" t="s">
        <v>2494</v>
      </c>
      <c r="B61" s="111" t="str">
        <f>IF(G61=1,"No products or item numbers listed","One or more product / item numbers have been provided")</f>
        <v>No products or item numbers listed</v>
      </c>
      <c r="C61" s="111" t="str">
        <f t="shared" ca="1" si="3"/>
        <v>Complete</v>
      </c>
      <c r="D61" s="121" t="str">
        <f>IF(H61=1,"Click here to enter detail on Product List tab","")</f>
        <v/>
      </c>
      <c r="E61" s="93" t="s">
        <v>2556</v>
      </c>
      <c r="F61" s="120">
        <f>IF(B5=Declaration!Q9,1,0)</f>
        <v>0</v>
      </c>
      <c r="G61" s="90">
        <f>IF('Product List'!B6="",1,0)</f>
        <v>1</v>
      </c>
      <c r="H61" s="91">
        <f t="shared" si="6"/>
        <v>0</v>
      </c>
      <c r="I61" s="215"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23" t="s">
        <v>3607</v>
      </c>
      <c r="B62" s="111"/>
      <c r="C62" s="224"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List'!Y$5:Y$1959))&gt;0),I62,J62))))</f>
        <v>Complete</v>
      </c>
      <c r="D62" s="121" t="str">
        <f ca="1">IF(H62=0,"","Click here to provide smelter information")</f>
        <v/>
      </c>
      <c r="E62" s="93" t="s">
        <v>2556</v>
      </c>
      <c r="F62" s="120">
        <f>F$50</f>
        <v>1</v>
      </c>
      <c r="G62" s="90">
        <f ca="1">IF(COUNTIF('Smelter List'!C5:C12,"")&lt;10,0,1)</f>
        <v>0</v>
      </c>
      <c r="H62" s="91">
        <f ca="1">IF(AND(OR(Declaration!D26="Yes",Declaration!D32="Yes"),(COUNTIF(SmelterIdetifiedForMetal,"Tantalum")&lt;1)),(1*K62),(0*K62))</f>
        <v>0</v>
      </c>
      <c r="I62" s="215" t="str">
        <f ca="1">OFFSET(L!$C$1,MATCH("Checker"&amp;"Comp",L!$A:$A,0)-1,SL,,)</f>
        <v>Complete</v>
      </c>
      <c r="J62" s="22" t="str">
        <f ca="1">OFFSET(L!$C$1,MATCH("Checker"&amp;ADDRESS(ROW(),COLUMN(),4),L!$A:$A,0)-1,SL,,)</f>
        <v>Provide list of tantalum smelters contributing material to supply chain on Smelter List tab</v>
      </c>
      <c r="K62" s="222">
        <f>IF(AND(Declaration!D26="No",Declaration!D32="No"),0,1)</f>
        <v>1</v>
      </c>
      <c r="L62" s="22" t="str">
        <f ca="1">OFFSET(L!$C$1,MATCH("Checker"&amp;ADDRESS(ROW(),COLUMN(),4),L!$A:$A,0)-1,SL,,)</f>
        <v>Please answer Questions 1 and 2 on Declaration tab</v>
      </c>
    </row>
    <row r="63" spans="1:12" ht="39">
      <c r="A63" s="223" t="s">
        <v>3608</v>
      </c>
      <c r="B63" s="111"/>
      <c r="C63" s="224"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List'!Y$5:Y$1959))&gt;0),I63,J63))))</f>
        <v>Complete</v>
      </c>
      <c r="D63" s="121" t="str">
        <f ca="1">IF(H63=0,"","Click here to provide smelter information")</f>
        <v/>
      </c>
      <c r="E63" s="93" t="s">
        <v>1452</v>
      </c>
      <c r="F63" s="120">
        <f>F$50</f>
        <v>1</v>
      </c>
      <c r="G63" s="90">
        <f ca="1">IF(COUNTIF('Smelter List'!C6:C13,"")&lt;10,0,1)</f>
        <v>0</v>
      </c>
      <c r="H63" s="91">
        <f ca="1">IF(AND(OR(Declaration!D27="Yes",Declaration!D33="Yes"),(COUNTIF(SmelterIdetifiedForMetal,"Tin")&lt;1)),(1*K63),(0*K63))</f>
        <v>0</v>
      </c>
      <c r="I63" s="215" t="str">
        <f ca="1">OFFSET(L!$C$1,MATCH("Checker"&amp;"Comp",L!$A:$A,0)-1,SL,,)</f>
        <v>Complete</v>
      </c>
      <c r="J63" s="22" t="str">
        <f ca="1">OFFSET(L!$C$1,MATCH("Checker"&amp;ADDRESS(ROW(),COLUMN(),4),L!$A:$A,0)-1,SL,,)</f>
        <v>Provide list of tin smelters contributing material to supply chain on Smelter List tab</v>
      </c>
      <c r="K63" s="222">
        <f>IF(AND(Declaration!D27="No",Declaration!D33="No"),0,1)</f>
        <v>1</v>
      </c>
      <c r="L63" s="22" t="str">
        <f ca="1">OFFSET(L!$C$1,MATCH("Checker"&amp;ADDRESS(ROW(),COLUMN(),4),L!$A:$A,0)-1,SL,,)</f>
        <v>Please answer Questions 1 and 2 on Declaration tab</v>
      </c>
    </row>
    <row r="64" spans="1:12" ht="39">
      <c r="A64" s="223" t="s">
        <v>3609</v>
      </c>
      <c r="B64" s="111"/>
      <c r="C64" s="224"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List'!Y$5:Y$1959))&gt;0),I64,J64))))</f>
        <v>Complete</v>
      </c>
      <c r="D64" s="121" t="str">
        <f ca="1">IF(H64=0,"","Click here to provide smelter information")</f>
        <v/>
      </c>
      <c r="E64" s="93" t="s">
        <v>1452</v>
      </c>
      <c r="F64" s="120">
        <f>F$50</f>
        <v>1</v>
      </c>
      <c r="G64" s="90">
        <f ca="1">IF(COUNTIF('Smelter List'!C7:C14,"")&lt;10,0,1)</f>
        <v>0</v>
      </c>
      <c r="H64" s="91">
        <f ca="1">IF(AND(OR(Declaration!D28="Yes",Declaration!D34="Yes"),(COUNTIF(SmelterIdetifiedForMetal,"Gold")&lt;1)),(1*K64),(0*K64))</f>
        <v>0</v>
      </c>
      <c r="I64" s="215" t="str">
        <f ca="1">OFFSET(L!$C$1,MATCH("Checker"&amp;"Comp",L!$A:$A,0)-1,SL,,)</f>
        <v>Complete</v>
      </c>
      <c r="J64" s="22" t="str">
        <f ca="1">OFFSET(L!$C$1,MATCH("Checker"&amp;ADDRESS(ROW(),COLUMN(),4),L!$A:$A,0)-1,SL,,)</f>
        <v>Provide list of gold smelters contributing material to supply chain on Smelter List tab</v>
      </c>
      <c r="K64" s="222">
        <f>IF(AND(Declaration!D28="No",Declaration!D34="No"),0,1)</f>
        <v>1</v>
      </c>
      <c r="L64" s="22" t="str">
        <f ca="1">OFFSET(L!$C$1,MATCH("Checker"&amp;ADDRESS(ROW(),COLUMN(),4),L!$A:$A,0)-1,SL,,)</f>
        <v>Please answer Questions 1 and 2 on Declaration tab</v>
      </c>
    </row>
    <row r="65" spans="1:12" ht="39">
      <c r="A65" s="223" t="s">
        <v>3610</v>
      </c>
      <c r="B65" s="111"/>
      <c r="C65" s="224"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List'!Y$5:Y$1959))&gt;0),I65,J65))))</f>
        <v>Complete</v>
      </c>
      <c r="D65" s="121" t="str">
        <f ca="1">IF(H65=0,"","Click here to provide smelter information")</f>
        <v/>
      </c>
      <c r="E65" s="93" t="s">
        <v>1452</v>
      </c>
      <c r="F65" s="120">
        <f>F$50</f>
        <v>1</v>
      </c>
      <c r="G65" s="90">
        <f ca="1">IF(COUNTIF('Smelter List'!C8:C15,"")&lt;10,0,1)</f>
        <v>0</v>
      </c>
      <c r="H65" s="91">
        <f ca="1">IF(AND(OR(Declaration!D29="Yes",Declaration!D35="Yes"),(COUNTIF(SmelterIdetifiedForMetal,"Tungsten")&lt;1)),(1*K65),(0*K65))</f>
        <v>0</v>
      </c>
      <c r="I65" s="215" t="str">
        <f ca="1">OFFSET(L!$C$1,MATCH("Checker"&amp;"Comp",L!$A:$A,0)-1,SL,,)</f>
        <v>Complete</v>
      </c>
      <c r="J65" s="22" t="str">
        <f ca="1">OFFSET(L!$C$1,MATCH("Checker"&amp;ADDRESS(ROW(),COLUMN(),4),L!$A:$A,0)-1,SL,,)</f>
        <v>Provide list of tungsten smelters contributing material to supply chain on Smelter List tab</v>
      </c>
      <c r="K65" s="222">
        <f>IF(AND(Declaration!D29="No",Declaration!D35="No"),0,1)</f>
        <v>1</v>
      </c>
      <c r="L65" s="22" t="str">
        <f ca="1">OFFSET(L!$C$1,MATCH("Checker"&amp;ADDRESS(ROW(),COLUMN(),4),L!$A:$A,0)-1,SL,,)</f>
        <v>Please answer Questions 1 and 2 on Declaration tab</v>
      </c>
    </row>
    <row r="66" spans="1:12" ht="48.75" customHeight="1">
      <c r="A66" s="259" t="s">
        <v>4774</v>
      </c>
      <c r="B66" s="111"/>
      <c r="C66" s="259" t="str">
        <f ca="1">IF(F66=0,J66,IF(G66=0,I66,L66))</f>
        <v>N/A</v>
      </c>
      <c r="D66" s="121"/>
      <c r="E66" s="93"/>
      <c r="F66" s="120">
        <f ca="1">IF(COUNTIF('Smelter List'!$C:$C,"Smelter Not Listed")&gt;0,1,0)</f>
        <v>0</v>
      </c>
      <c r="G66" s="90" t="e">
        <f ca="1">SUM('Smelter List'!U5:U2458)</f>
        <v>#N/A</v>
      </c>
      <c r="H66" s="91" t="e">
        <f ca="1">F66*G66</f>
        <v>#N/A</v>
      </c>
      <c r="I66" s="215" t="s">
        <v>2944</v>
      </c>
      <c r="J66" s="22" t="s">
        <v>4775</v>
      </c>
      <c r="K66" s="222"/>
      <c r="L66" s="22" t="s">
        <v>4776</v>
      </c>
    </row>
    <row r="67" spans="1:12" ht="39.75" customHeight="1">
      <c r="H67" s="22" t="e">
        <f ca="1">SUM(H4:H66)</f>
        <v>#N/A</v>
      </c>
    </row>
    <row r="68" spans="1:12">
      <c r="A68" s="24"/>
    </row>
    <row r="69" spans="1:12">
      <c r="A69" s="24"/>
    </row>
    <row r="70" spans="1:12">
      <c r="A70" s="24"/>
    </row>
  </sheetData>
  <sheetProtection password="E985" sheet="1" objects="1" scenarios="1" formatRows="0"/>
  <mergeCells count="1">
    <mergeCell ref="A1:C1"/>
  </mergeCells>
  <phoneticPr fontId="29"/>
  <conditionalFormatting sqref="B62">
    <cfRule type="expression" dxfId="23" priority="331" stopIfTrue="1">
      <formula>IF(F62=0,TRUE)</formula>
    </cfRule>
  </conditionalFormatting>
  <conditionalFormatting sqref="A5:A13">
    <cfRule type="expression" dxfId="22" priority="39" stopIfTrue="1">
      <formula>$F5=0</formula>
    </cfRule>
    <cfRule type="expression" dxfId="21" priority="40" stopIfTrue="1">
      <formula>AND($F5=1,$G5=0)</formula>
    </cfRule>
    <cfRule type="expression" dxfId="20" priority="41" stopIfTrue="1">
      <formula>AND($F5&lt;&gt;0,$G5&lt;&gt;0)</formula>
    </cfRule>
  </conditionalFormatting>
  <conditionalFormatting sqref="B61">
    <cfRule type="expression" dxfId="19" priority="37" stopIfTrue="1">
      <formula>$F61=0</formula>
    </cfRule>
  </conditionalFormatting>
  <conditionalFormatting sqref="D52">
    <cfRule type="expression" dxfId="18" priority="348" stopIfTrue="1">
      <formula>$H$52=0</formula>
    </cfRule>
  </conditionalFormatting>
  <conditionalFormatting sqref="B63">
    <cfRule type="expression" dxfId="17" priority="29" stopIfTrue="1">
      <formula>IF(F63=0,TRUE)</formula>
    </cfRule>
  </conditionalFormatting>
  <conditionalFormatting sqref="B64">
    <cfRule type="expression" dxfId="16" priority="25" stopIfTrue="1">
      <formula>IF(F64=0,TRUE)</formula>
    </cfRule>
  </conditionalFormatting>
  <conditionalFormatting sqref="B65:B66">
    <cfRule type="expression" dxfId="15" priority="21" stopIfTrue="1">
      <formula>IF(F65=0,TRUE)</formula>
    </cfRule>
  </conditionalFormatting>
  <conditionalFormatting sqref="C62:C66">
    <cfRule type="expression" dxfId="14" priority="3" stopIfTrue="1">
      <formula>C62="Not Required"</formula>
    </cfRule>
    <cfRule type="expression" dxfId="13" priority="11" stopIfTrue="1">
      <formula>OR(C62="Complete",C62="填写", C62="記入",C62="완료",C62="Complétez",C62="Concluído",C62="Vollständig",C62="Completare")</formula>
    </cfRule>
  </conditionalFormatting>
  <conditionalFormatting sqref="A62:A66">
    <cfRule type="expression" dxfId="12" priority="4" stopIfTrue="1">
      <formula>C62="Not Required"</formula>
    </cfRule>
    <cfRule type="expression" dxfId="11" priority="12" stopIfTrue="1">
      <formula>OR(C62="Complete",C62="填写", C62="記入",C62="완료",C62="Complétez",C62="Concluído",C62="Vollständig",C62="Completare")</formula>
    </cfRule>
  </conditionalFormatting>
  <conditionalFormatting sqref="A4 A15:A18 A50:A61 C15:C18 A20:A23 C25:C28 A35:A38 A40:A43 C50:C61 C20:C23 A30:A33 C35:C38 C40:C43 A25:A28 C30:C33 C45:C48 A45:A48 C4:C13">
    <cfRule type="expression" dxfId="10" priority="337" stopIfTrue="1">
      <formula>$F4=0</formula>
    </cfRule>
    <cfRule type="expression" dxfId="9" priority="338" stopIfTrue="1">
      <formula>$H4=0</formula>
    </cfRule>
    <cfRule type="expression" dxfId="8" priority="339" stopIfTrue="1">
      <formula>$H4=1</formula>
    </cfRule>
  </conditionalFormatting>
  <conditionalFormatting sqref="C66 A66">
    <cfRule type="expression" dxfId="7"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30" customWidth="1"/>
    <col min="2" max="2" width="39.875" style="131" customWidth="1"/>
    <col min="3" max="3" width="39.875" style="130" customWidth="1"/>
    <col min="4" max="4" width="58.75" style="130" customWidth="1"/>
    <col min="5" max="5" width="1.625" style="130" customWidth="1"/>
    <col min="6" max="35" width="9" customWidth="1"/>
    <col min="36" max="16384" width="8.75" style="26"/>
  </cols>
  <sheetData>
    <row r="1" spans="1:35" ht="34.9" customHeight="1" thickTop="1">
      <c r="A1" s="392" t="str">
        <f ca="1">OFFSET(L!$C$1,MATCH("Product List"&amp;ADDRESS(ROW(),COLUMN(),4),L!$A:$A,0)-1,SL,,)</f>
        <v>Completion required only if reporting level "Product (or List of Products)" selected on the 'Declaration' worksheet.</v>
      </c>
      <c r="B1" s="393"/>
      <c r="C1" s="393"/>
      <c r="D1" s="393"/>
      <c r="E1" s="159"/>
    </row>
    <row r="2" spans="1:35">
      <c r="A2" s="29"/>
      <c r="B2" s="165"/>
      <c r="C2" s="165"/>
      <c r="D2"/>
      <c r="E2" s="30"/>
    </row>
    <row r="3" spans="1:35">
      <c r="A3" s="29"/>
      <c r="B3" s="165"/>
      <c r="C3" s="165"/>
      <c r="D3" s="165"/>
      <c r="E3" s="30"/>
    </row>
    <row r="4" spans="1:35" ht="15.75" customHeight="1">
      <c r="A4" s="29"/>
      <c r="B4" s="391" t="s">
        <v>1779</v>
      </c>
      <c r="C4" s="391"/>
      <c r="D4" s="391"/>
      <c r="E4" s="30"/>
    </row>
    <row r="5" spans="1:35" ht="15.75">
      <c r="A5" s="180"/>
      <c r="B5" s="183" t="str">
        <f ca="1">OFFSET(L!$C$1,MATCH("Product List"&amp;ADDRESS(ROW(),COLUMN(),4),L!$A:$A,0)-1,SL,,)</f>
        <v>Manufacturer’s Product Number (*)</v>
      </c>
      <c r="C5" s="183" t="str">
        <f ca="1">OFFSET(L!$C$1,MATCH("Product List"&amp;ADDRESS(ROW(),COLUMN(),4),L!$A:$A,0)-1,SL,,)</f>
        <v>Manufacturer’s Product Name</v>
      </c>
      <c r="D5" s="94" t="str">
        <f ca="1">OFFSET(L!$C$1,MATCH("Product List"&amp;ADDRESS(ROW(),COLUMN(),4),L!$A:$A,0)-1,SL,,)</f>
        <v>Comments</v>
      </c>
      <c r="E5" s="30"/>
    </row>
    <row r="6" spans="1:35" s="33" customFormat="1" ht="15.75">
      <c r="A6" s="177"/>
      <c r="B6" s="166"/>
      <c r="C6" s="125"/>
      <c r="D6" s="125"/>
      <c r="E6" s="32"/>
      <c r="F6"/>
      <c r="G6"/>
      <c r="H6"/>
      <c r="I6"/>
      <c r="J6"/>
      <c r="K6"/>
      <c r="L6"/>
      <c r="M6"/>
      <c r="N6"/>
      <c r="O6"/>
      <c r="P6"/>
      <c r="Q6"/>
      <c r="R6"/>
      <c r="S6"/>
      <c r="T6"/>
      <c r="U6"/>
      <c r="V6"/>
      <c r="W6"/>
      <c r="X6"/>
      <c r="Y6"/>
      <c r="Z6"/>
      <c r="AA6"/>
      <c r="AB6"/>
      <c r="AC6"/>
      <c r="AD6"/>
      <c r="AE6"/>
      <c r="AF6"/>
      <c r="AG6"/>
      <c r="AH6"/>
      <c r="AI6"/>
    </row>
    <row r="7" spans="1:35" s="33" customFormat="1" ht="15.75">
      <c r="A7" s="178"/>
      <c r="B7" s="166"/>
      <c r="C7" s="125"/>
      <c r="D7" s="125"/>
      <c r="E7" s="32"/>
      <c r="F7"/>
      <c r="G7"/>
      <c r="H7"/>
      <c r="I7"/>
      <c r="J7"/>
      <c r="K7"/>
      <c r="L7"/>
      <c r="M7"/>
      <c r="N7"/>
      <c r="O7"/>
      <c r="P7"/>
      <c r="Q7"/>
      <c r="R7"/>
      <c r="S7"/>
      <c r="T7"/>
      <c r="U7"/>
      <c r="V7"/>
      <c r="W7"/>
      <c r="X7"/>
      <c r="Y7"/>
      <c r="Z7"/>
      <c r="AA7"/>
      <c r="AB7"/>
      <c r="AC7"/>
      <c r="AD7"/>
      <c r="AE7"/>
      <c r="AF7"/>
      <c r="AG7"/>
      <c r="AH7"/>
      <c r="AI7"/>
    </row>
    <row r="8" spans="1:35" s="33" customFormat="1" ht="15.75">
      <c r="A8" s="178"/>
      <c r="B8" s="166"/>
      <c r="C8" s="125"/>
      <c r="D8" s="125"/>
      <c r="E8" s="32"/>
      <c r="F8"/>
      <c r="G8"/>
      <c r="H8"/>
      <c r="I8"/>
      <c r="J8"/>
      <c r="K8"/>
      <c r="L8"/>
      <c r="M8"/>
      <c r="N8"/>
      <c r="O8"/>
      <c r="P8"/>
      <c r="Q8"/>
      <c r="R8"/>
      <c r="S8"/>
      <c r="T8"/>
      <c r="U8"/>
      <c r="V8"/>
      <c r="W8"/>
      <c r="X8"/>
      <c r="Y8"/>
      <c r="Z8"/>
      <c r="AA8"/>
      <c r="AB8"/>
      <c r="AC8"/>
      <c r="AD8"/>
      <c r="AE8"/>
      <c r="AF8"/>
      <c r="AG8"/>
      <c r="AH8"/>
      <c r="AI8"/>
    </row>
    <row r="9" spans="1:35" s="33" customFormat="1" ht="15.75">
      <c r="A9" s="178"/>
      <c r="B9" s="166"/>
      <c r="C9" s="125"/>
      <c r="D9" s="125"/>
      <c r="E9" s="32"/>
      <c r="F9"/>
      <c r="G9"/>
      <c r="H9"/>
      <c r="I9"/>
      <c r="J9"/>
      <c r="K9"/>
      <c r="L9"/>
      <c r="M9"/>
      <c r="N9"/>
      <c r="O9"/>
      <c r="P9"/>
      <c r="Q9"/>
      <c r="R9"/>
      <c r="S9"/>
      <c r="T9"/>
      <c r="U9"/>
      <c r="V9"/>
      <c r="W9"/>
      <c r="X9"/>
      <c r="Y9"/>
      <c r="Z9"/>
      <c r="AA9"/>
      <c r="AB9"/>
      <c r="AC9"/>
      <c r="AD9"/>
      <c r="AE9"/>
      <c r="AF9"/>
      <c r="AG9"/>
      <c r="AH9"/>
      <c r="AI9"/>
    </row>
    <row r="10" spans="1:35" s="33" customFormat="1" ht="15.75">
      <c r="A10" s="178"/>
      <c r="B10" s="166"/>
      <c r="C10" s="125"/>
      <c r="D10" s="125"/>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8"/>
      <c r="B11" s="166"/>
      <c r="C11" s="125"/>
      <c r="D11" s="125"/>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8"/>
      <c r="B12" s="166"/>
      <c r="C12" s="125"/>
      <c r="D12" s="125"/>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8"/>
      <c r="B13" s="166"/>
      <c r="C13" s="125"/>
      <c r="D13" s="125"/>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8"/>
      <c r="B14" s="166"/>
      <c r="C14" s="125"/>
      <c r="D14" s="125"/>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8"/>
      <c r="B15" s="166"/>
      <c r="C15" s="125"/>
      <c r="D15" s="125"/>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8"/>
      <c r="B16" s="166"/>
      <c r="C16" s="125"/>
      <c r="D16" s="125"/>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8"/>
      <c r="B17" s="166"/>
      <c r="C17" s="125"/>
      <c r="D17" s="125"/>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8"/>
      <c r="B18" s="166"/>
      <c r="C18" s="125"/>
      <c r="D18" s="125"/>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8"/>
      <c r="B19" s="166"/>
      <c r="C19" s="125"/>
      <c r="D19" s="125"/>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8"/>
      <c r="B20" s="166"/>
      <c r="C20" s="125"/>
      <c r="D20" s="125"/>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8"/>
      <c r="B21" s="166"/>
      <c r="C21" s="125"/>
      <c r="D21" s="125"/>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8"/>
      <c r="B22" s="166"/>
      <c r="C22" s="125"/>
      <c r="D22" s="125"/>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8"/>
      <c r="B23" s="166"/>
      <c r="C23" s="125"/>
      <c r="D23" s="125"/>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8"/>
      <c r="B24" s="166"/>
      <c r="C24" s="125"/>
      <c r="D24" s="125"/>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8"/>
      <c r="B25" s="166"/>
      <c r="C25" s="125"/>
      <c r="D25" s="125"/>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8"/>
      <c r="B26" s="166"/>
      <c r="C26" s="125"/>
      <c r="D26" s="125"/>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8"/>
      <c r="B27" s="166"/>
      <c r="C27" s="125"/>
      <c r="D27" s="125"/>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8"/>
      <c r="B28" s="166"/>
      <c r="C28" s="125"/>
      <c r="D28" s="125"/>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8"/>
      <c r="B29" s="166"/>
      <c r="C29" s="125"/>
      <c r="D29" s="125"/>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8"/>
      <c r="B30" s="166"/>
      <c r="C30" s="125"/>
      <c r="D30" s="125"/>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8"/>
      <c r="B31" s="166"/>
      <c r="C31" s="125"/>
      <c r="D31" s="125"/>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8"/>
      <c r="B32" s="166"/>
      <c r="C32" s="125"/>
      <c r="D32" s="125"/>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8"/>
      <c r="B33" s="166"/>
      <c r="C33" s="125"/>
      <c r="D33" s="125"/>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8"/>
      <c r="B34" s="166"/>
      <c r="C34" s="125"/>
      <c r="D34" s="125"/>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8"/>
      <c r="B35" s="166"/>
      <c r="C35" s="125"/>
      <c r="D35" s="125"/>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8"/>
      <c r="B36" s="166"/>
      <c r="C36" s="125"/>
      <c r="D36" s="125"/>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8"/>
      <c r="B37" s="166"/>
      <c r="C37" s="125"/>
      <c r="D37" s="125"/>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8"/>
      <c r="B38" s="166"/>
      <c r="C38" s="125"/>
      <c r="D38" s="125"/>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8"/>
      <c r="B39" s="166"/>
      <c r="C39" s="125"/>
      <c r="D39" s="125"/>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8"/>
      <c r="B40" s="166"/>
      <c r="C40" s="125"/>
      <c r="D40" s="125"/>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8"/>
      <c r="B41" s="166"/>
      <c r="C41" s="125"/>
      <c r="D41" s="125"/>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8"/>
      <c r="B42" s="166"/>
      <c r="C42" s="125"/>
      <c r="D42" s="125"/>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8"/>
      <c r="B43" s="166"/>
      <c r="C43" s="125"/>
      <c r="D43" s="125"/>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8"/>
      <c r="B44" s="166"/>
      <c r="C44" s="125"/>
      <c r="D44" s="125"/>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8"/>
      <c r="B45" s="166"/>
      <c r="C45" s="125"/>
      <c r="D45" s="125"/>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8"/>
      <c r="B46" s="166"/>
      <c r="C46" s="125"/>
      <c r="D46" s="125"/>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8"/>
      <c r="B47" s="166"/>
      <c r="C47" s="125"/>
      <c r="D47" s="125"/>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8"/>
      <c r="B48" s="166"/>
      <c r="C48" s="125"/>
      <c r="D48" s="125"/>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8"/>
      <c r="B49" s="166"/>
      <c r="C49" s="125"/>
      <c r="D49" s="125"/>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8"/>
      <c r="B50" s="166"/>
      <c r="C50" s="125"/>
      <c r="D50" s="125"/>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8"/>
      <c r="B51" s="166"/>
      <c r="C51" s="125"/>
      <c r="D51" s="125"/>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8"/>
      <c r="B52" s="166"/>
      <c r="C52" s="125"/>
      <c r="D52" s="125"/>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8"/>
      <c r="B53" s="166"/>
      <c r="C53" s="125"/>
      <c r="D53" s="125"/>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8"/>
      <c r="B54" s="166"/>
      <c r="C54" s="125"/>
      <c r="D54" s="125"/>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8"/>
      <c r="B55" s="166"/>
      <c r="C55" s="125"/>
      <c r="D55" s="125"/>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8"/>
      <c r="B56" s="166"/>
      <c r="C56" s="125"/>
      <c r="D56" s="125"/>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8"/>
      <c r="B57" s="166"/>
      <c r="C57" s="125"/>
      <c r="D57" s="125"/>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8"/>
      <c r="B58" s="166"/>
      <c r="C58" s="125"/>
      <c r="D58" s="125"/>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8"/>
      <c r="B59" s="166"/>
      <c r="C59" s="125"/>
      <c r="D59" s="125"/>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8"/>
      <c r="B60" s="166"/>
      <c r="C60" s="125"/>
      <c r="D60" s="125"/>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8"/>
      <c r="B61" s="166"/>
      <c r="C61" s="125"/>
      <c r="D61" s="125"/>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8"/>
      <c r="B62" s="166"/>
      <c r="C62" s="125"/>
      <c r="D62" s="125"/>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8"/>
      <c r="B63" s="166"/>
      <c r="C63" s="125"/>
      <c r="D63" s="125"/>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8"/>
      <c r="B64" s="166"/>
      <c r="C64" s="125"/>
      <c r="D64" s="125"/>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8"/>
      <c r="B65" s="166"/>
      <c r="C65" s="125"/>
      <c r="D65" s="125"/>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8"/>
      <c r="B66" s="166"/>
      <c r="C66" s="125"/>
      <c r="D66" s="125"/>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8"/>
      <c r="B67" s="166"/>
      <c r="C67" s="125"/>
      <c r="D67" s="125"/>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8"/>
      <c r="B68" s="166"/>
      <c r="C68" s="125"/>
      <c r="D68" s="125"/>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8"/>
      <c r="B69" s="166"/>
      <c r="C69" s="125"/>
      <c r="D69" s="125"/>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8"/>
      <c r="B70" s="166"/>
      <c r="C70" s="125"/>
      <c r="D70" s="125"/>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8"/>
      <c r="B71" s="166"/>
      <c r="C71" s="125"/>
      <c r="D71" s="125"/>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8"/>
      <c r="B72" s="166"/>
      <c r="C72" s="125"/>
      <c r="D72" s="125"/>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8"/>
      <c r="B73" s="166"/>
      <c r="C73" s="125"/>
      <c r="D73" s="125"/>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8"/>
      <c r="B74" s="166"/>
      <c r="C74" s="125"/>
      <c r="D74" s="125"/>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8"/>
      <c r="B75" s="166"/>
      <c r="C75" s="125"/>
      <c r="D75" s="125"/>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8"/>
      <c r="B76" s="166"/>
      <c r="C76" s="125"/>
      <c r="D76" s="125"/>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8"/>
      <c r="B77" s="166"/>
      <c r="C77" s="125"/>
      <c r="D77" s="125"/>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8"/>
      <c r="B78" s="166"/>
      <c r="C78" s="125"/>
      <c r="D78" s="125"/>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8"/>
      <c r="B79" s="166"/>
      <c r="C79" s="125"/>
      <c r="D79" s="125"/>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8"/>
      <c r="B80" s="166"/>
      <c r="C80" s="125"/>
      <c r="D80" s="125"/>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8"/>
      <c r="B81" s="166"/>
      <c r="C81" s="125"/>
      <c r="D81" s="125"/>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8"/>
      <c r="B82" s="166"/>
      <c r="C82" s="125"/>
      <c r="D82" s="125"/>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8"/>
      <c r="B83" s="166"/>
      <c r="C83" s="125"/>
      <c r="D83" s="125"/>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8"/>
      <c r="B84" s="166"/>
      <c r="C84" s="125"/>
      <c r="D84" s="125"/>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8"/>
      <c r="B85" s="166"/>
      <c r="C85" s="125"/>
      <c r="D85" s="125"/>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8"/>
      <c r="B86" s="166"/>
      <c r="C86" s="125"/>
      <c r="D86" s="125"/>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8"/>
      <c r="B87" s="166"/>
      <c r="C87" s="125"/>
      <c r="D87" s="125"/>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8"/>
      <c r="B88" s="166"/>
      <c r="C88" s="125"/>
      <c r="D88" s="125"/>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8"/>
      <c r="B89" s="166"/>
      <c r="C89" s="125"/>
      <c r="D89" s="125"/>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8"/>
      <c r="B90" s="166"/>
      <c r="C90" s="125"/>
      <c r="D90" s="125"/>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8"/>
      <c r="B91" s="166"/>
      <c r="C91" s="125"/>
      <c r="D91" s="125"/>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8"/>
      <c r="B92" s="166"/>
      <c r="C92" s="125"/>
      <c r="D92" s="125"/>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8"/>
      <c r="B93" s="166"/>
      <c r="C93" s="125"/>
      <c r="D93" s="125"/>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8"/>
      <c r="B94" s="166"/>
      <c r="C94" s="125"/>
      <c r="D94" s="125"/>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8"/>
      <c r="B95" s="166"/>
      <c r="C95" s="125"/>
      <c r="D95" s="125"/>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8"/>
      <c r="B96" s="166"/>
      <c r="C96" s="125"/>
      <c r="D96" s="125"/>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8"/>
      <c r="B97" s="166"/>
      <c r="C97" s="125"/>
      <c r="D97" s="125"/>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8"/>
      <c r="B98" s="166"/>
      <c r="C98" s="125"/>
      <c r="D98" s="125"/>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8"/>
      <c r="B99" s="166"/>
      <c r="C99" s="125"/>
      <c r="D99" s="125"/>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8"/>
      <c r="B100" s="166"/>
      <c r="C100" s="125"/>
      <c r="D100" s="125"/>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8"/>
      <c r="B101" s="166"/>
      <c r="C101" s="125"/>
      <c r="D101" s="125"/>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8"/>
      <c r="B102" s="166"/>
      <c r="C102" s="125"/>
      <c r="D102" s="125"/>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8"/>
      <c r="B103" s="166"/>
      <c r="C103" s="125"/>
      <c r="D103" s="125"/>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8"/>
      <c r="B104" s="166"/>
      <c r="C104" s="125"/>
      <c r="D104" s="125"/>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8"/>
      <c r="B105" s="166"/>
      <c r="C105" s="125"/>
      <c r="D105" s="125"/>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8"/>
      <c r="B106" s="166"/>
      <c r="C106" s="125"/>
      <c r="D106" s="125"/>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8"/>
      <c r="B107" s="166"/>
      <c r="C107" s="125"/>
      <c r="D107" s="125"/>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8"/>
      <c r="B108" s="166"/>
      <c r="C108" s="125"/>
      <c r="D108" s="125"/>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8"/>
      <c r="B109" s="166"/>
      <c r="C109" s="125"/>
      <c r="D109" s="125"/>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8"/>
      <c r="B110" s="166"/>
      <c r="C110" s="125"/>
      <c r="D110" s="125"/>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8"/>
      <c r="B111" s="166"/>
      <c r="C111" s="125"/>
      <c r="D111" s="125"/>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8"/>
      <c r="B112" s="166"/>
      <c r="C112" s="125"/>
      <c r="D112" s="125"/>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8"/>
      <c r="B113" s="166"/>
      <c r="C113" s="125"/>
      <c r="D113" s="125"/>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8"/>
      <c r="B114" s="166"/>
      <c r="C114" s="125"/>
      <c r="D114" s="125"/>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8"/>
      <c r="B115" s="166"/>
      <c r="C115" s="125"/>
      <c r="D115" s="125"/>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8"/>
      <c r="B116" s="166"/>
      <c r="C116" s="125"/>
      <c r="D116" s="125"/>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8"/>
      <c r="B117" s="166"/>
      <c r="C117" s="125"/>
      <c r="D117" s="125"/>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8"/>
      <c r="B118" s="166"/>
      <c r="C118" s="125"/>
      <c r="D118" s="125"/>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8"/>
      <c r="B119" s="166"/>
      <c r="C119" s="125"/>
      <c r="D119" s="125"/>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8"/>
      <c r="B120" s="166"/>
      <c r="C120" s="125"/>
      <c r="D120" s="125"/>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8"/>
      <c r="B121" s="166"/>
      <c r="C121" s="125"/>
      <c r="D121" s="125"/>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8"/>
      <c r="B122" s="166"/>
      <c r="C122" s="125"/>
      <c r="D122" s="125"/>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8"/>
      <c r="B123" s="166"/>
      <c r="C123" s="125"/>
      <c r="D123" s="125"/>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8"/>
      <c r="B124" s="166"/>
      <c r="C124" s="125"/>
      <c r="D124" s="125"/>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8"/>
      <c r="B125" s="166"/>
      <c r="C125" s="125"/>
      <c r="D125" s="125"/>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8"/>
      <c r="B126" s="166"/>
      <c r="C126" s="125"/>
      <c r="D126" s="125"/>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8"/>
      <c r="B127" s="166"/>
      <c r="C127" s="125"/>
      <c r="D127" s="125"/>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8"/>
      <c r="B128" s="166"/>
      <c r="C128" s="125"/>
      <c r="D128" s="125"/>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8"/>
      <c r="B129" s="166"/>
      <c r="C129" s="125"/>
      <c r="D129" s="125"/>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8"/>
      <c r="B130" s="166"/>
      <c r="C130" s="125"/>
      <c r="D130" s="125"/>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8"/>
      <c r="B131" s="166"/>
      <c r="C131" s="125"/>
      <c r="D131" s="125"/>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8"/>
      <c r="B132" s="166"/>
      <c r="C132" s="125"/>
      <c r="D132" s="125"/>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8"/>
      <c r="B133" s="166"/>
      <c r="C133" s="125"/>
      <c r="D133" s="125"/>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8"/>
      <c r="B134" s="166"/>
      <c r="C134" s="125"/>
      <c r="D134" s="125"/>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8"/>
      <c r="B135" s="166"/>
      <c r="C135" s="125"/>
      <c r="D135" s="125"/>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8"/>
      <c r="B136" s="166"/>
      <c r="C136" s="125"/>
      <c r="D136" s="125"/>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8"/>
      <c r="B137" s="166"/>
      <c r="C137" s="125"/>
      <c r="D137" s="125"/>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8"/>
      <c r="B138" s="166"/>
      <c r="C138" s="125"/>
      <c r="D138" s="125"/>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8"/>
      <c r="B139" s="166"/>
      <c r="C139" s="125"/>
      <c r="D139" s="125"/>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8"/>
      <c r="B140" s="166"/>
      <c r="C140" s="125"/>
      <c r="D140" s="125"/>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8"/>
      <c r="B141" s="166"/>
      <c r="C141" s="125"/>
      <c r="D141" s="125"/>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8"/>
      <c r="B142" s="166"/>
      <c r="C142" s="125"/>
      <c r="D142" s="125"/>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8"/>
      <c r="B143" s="166"/>
      <c r="C143" s="125"/>
      <c r="D143" s="125"/>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8"/>
      <c r="B144" s="166"/>
      <c r="C144" s="125"/>
      <c r="D144" s="125"/>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8"/>
      <c r="B145" s="166"/>
      <c r="C145" s="125"/>
      <c r="D145" s="125"/>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8"/>
      <c r="B146" s="166"/>
      <c r="C146" s="125"/>
      <c r="D146" s="125"/>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8"/>
      <c r="B147" s="166"/>
      <c r="C147" s="125"/>
      <c r="D147" s="125"/>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8"/>
      <c r="B148" s="166"/>
      <c r="C148" s="125"/>
      <c r="D148" s="125"/>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8"/>
      <c r="B149" s="166"/>
      <c r="C149" s="125"/>
      <c r="D149" s="125"/>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8"/>
      <c r="B150" s="166"/>
      <c r="C150" s="125"/>
      <c r="D150" s="125"/>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8"/>
      <c r="B151" s="166"/>
      <c r="C151" s="125"/>
      <c r="D151" s="125"/>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8"/>
      <c r="B152" s="166"/>
      <c r="C152" s="125"/>
      <c r="D152" s="125"/>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8"/>
      <c r="B153" s="166"/>
      <c r="C153" s="125"/>
      <c r="D153" s="125"/>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8"/>
      <c r="B154" s="166"/>
      <c r="C154" s="125"/>
      <c r="D154" s="125"/>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8"/>
      <c r="B155" s="166"/>
      <c r="C155" s="125"/>
      <c r="D155" s="125"/>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8"/>
      <c r="B156" s="166"/>
      <c r="C156" s="125"/>
      <c r="D156" s="125"/>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8"/>
      <c r="B157" s="166"/>
      <c r="C157" s="125"/>
      <c r="D157" s="125"/>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8"/>
      <c r="B158" s="166"/>
      <c r="C158" s="125"/>
      <c r="D158" s="125"/>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8"/>
      <c r="B159" s="166"/>
      <c r="C159" s="125"/>
      <c r="D159" s="125"/>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8"/>
      <c r="B160" s="166"/>
      <c r="C160" s="125"/>
      <c r="D160" s="125"/>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8"/>
      <c r="B161" s="166"/>
      <c r="C161" s="125"/>
      <c r="D161" s="125"/>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8"/>
      <c r="B162" s="166"/>
      <c r="C162" s="125"/>
      <c r="D162" s="125"/>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8"/>
      <c r="B163" s="166"/>
      <c r="C163" s="125"/>
      <c r="D163" s="125"/>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8"/>
      <c r="B164" s="166"/>
      <c r="C164" s="125"/>
      <c r="D164" s="125"/>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8"/>
      <c r="B165" s="166"/>
      <c r="C165" s="125"/>
      <c r="D165" s="125"/>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8"/>
      <c r="B166" s="166"/>
      <c r="C166" s="125"/>
      <c r="D166" s="125"/>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8"/>
      <c r="B167" s="166"/>
      <c r="C167" s="125"/>
      <c r="D167" s="125"/>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8"/>
      <c r="B168" s="166"/>
      <c r="C168" s="125"/>
      <c r="D168" s="125"/>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8"/>
      <c r="B169" s="166"/>
      <c r="C169" s="125"/>
      <c r="D169" s="125"/>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8"/>
      <c r="B170" s="166"/>
      <c r="C170" s="125"/>
      <c r="D170" s="125"/>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8"/>
      <c r="B171" s="166"/>
      <c r="C171" s="125"/>
      <c r="D171" s="125"/>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8"/>
      <c r="B172" s="166"/>
      <c r="C172" s="125"/>
      <c r="D172" s="125"/>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8"/>
      <c r="B173" s="166"/>
      <c r="C173" s="125"/>
      <c r="D173" s="125"/>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8"/>
      <c r="B174" s="166"/>
      <c r="C174" s="125"/>
      <c r="D174" s="125"/>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8"/>
      <c r="B175" s="166"/>
      <c r="C175" s="125"/>
      <c r="D175" s="125"/>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8"/>
      <c r="B176" s="166"/>
      <c r="C176" s="125"/>
      <c r="D176" s="125"/>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8"/>
      <c r="B177" s="166"/>
      <c r="C177" s="125"/>
      <c r="D177" s="125"/>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8"/>
      <c r="B178" s="166"/>
      <c r="C178" s="125"/>
      <c r="D178" s="125"/>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8"/>
      <c r="B179" s="166"/>
      <c r="C179" s="125"/>
      <c r="D179" s="125"/>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8"/>
      <c r="B180" s="166"/>
      <c r="C180" s="125"/>
      <c r="D180" s="125"/>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8"/>
      <c r="B181" s="166"/>
      <c r="C181" s="125"/>
      <c r="D181" s="125"/>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8"/>
      <c r="B182" s="166"/>
      <c r="C182" s="125"/>
      <c r="D182" s="125"/>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8"/>
      <c r="B183" s="166"/>
      <c r="C183" s="125"/>
      <c r="D183" s="125"/>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8"/>
      <c r="B184" s="166"/>
      <c r="C184" s="125"/>
      <c r="D184" s="125"/>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8"/>
      <c r="B185" s="166"/>
      <c r="C185" s="125"/>
      <c r="D185" s="125"/>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8"/>
      <c r="B186" s="166"/>
      <c r="C186" s="125"/>
      <c r="D186" s="125"/>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8"/>
      <c r="B187" s="166"/>
      <c r="C187" s="125"/>
      <c r="D187" s="125"/>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8"/>
      <c r="B188" s="166"/>
      <c r="C188" s="125"/>
      <c r="D188" s="125"/>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8"/>
      <c r="B189" s="166"/>
      <c r="C189" s="125"/>
      <c r="D189" s="125"/>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8"/>
      <c r="B190" s="166"/>
      <c r="C190" s="125"/>
      <c r="D190" s="125"/>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8"/>
      <c r="B191" s="166"/>
      <c r="C191" s="125"/>
      <c r="D191" s="125"/>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8"/>
      <c r="B192" s="166"/>
      <c r="C192" s="125"/>
      <c r="D192" s="125"/>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8"/>
      <c r="B193" s="166"/>
      <c r="C193" s="125"/>
      <c r="D193" s="125"/>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8"/>
      <c r="B194" s="166"/>
      <c r="C194" s="125"/>
      <c r="D194" s="125"/>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8"/>
      <c r="B195" s="166"/>
      <c r="C195" s="125"/>
      <c r="D195" s="125"/>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8"/>
      <c r="B196" s="166"/>
      <c r="C196" s="125"/>
      <c r="D196" s="125"/>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8"/>
      <c r="B197" s="166"/>
      <c r="C197" s="125"/>
      <c r="D197" s="125"/>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8"/>
      <c r="B198" s="166"/>
      <c r="C198" s="125"/>
      <c r="D198" s="125"/>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8"/>
      <c r="B199" s="166"/>
      <c r="C199" s="125"/>
      <c r="D199" s="125"/>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8"/>
      <c r="B200" s="166"/>
      <c r="C200" s="125"/>
      <c r="D200" s="125"/>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8"/>
      <c r="B201" s="166"/>
      <c r="C201" s="125"/>
      <c r="D201" s="125"/>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8"/>
      <c r="B202" s="166"/>
      <c r="C202" s="125"/>
      <c r="D202" s="125"/>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8"/>
      <c r="B203" s="166"/>
      <c r="C203" s="125"/>
      <c r="D203" s="125"/>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8"/>
      <c r="B204" s="166"/>
      <c r="C204" s="125"/>
      <c r="D204" s="125"/>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8"/>
      <c r="B205" s="166"/>
      <c r="C205" s="125"/>
      <c r="D205" s="125"/>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8"/>
      <c r="B206" s="166"/>
      <c r="C206" s="125"/>
      <c r="D206" s="125"/>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8"/>
      <c r="B207" s="166"/>
      <c r="C207" s="125"/>
      <c r="D207" s="125"/>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8"/>
      <c r="B208" s="166"/>
      <c r="C208" s="125"/>
      <c r="D208" s="125"/>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8"/>
      <c r="B209" s="166"/>
      <c r="C209" s="125"/>
      <c r="D209" s="125"/>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8"/>
      <c r="B210" s="166"/>
      <c r="C210" s="125"/>
      <c r="D210" s="125"/>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8"/>
      <c r="B211" s="166"/>
      <c r="C211" s="125"/>
      <c r="D211" s="125"/>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8"/>
      <c r="B212" s="166"/>
      <c r="C212" s="125"/>
      <c r="D212" s="125"/>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8"/>
      <c r="B213" s="166"/>
      <c r="C213" s="125"/>
      <c r="D213" s="125"/>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8"/>
      <c r="B214" s="166"/>
      <c r="C214" s="125"/>
      <c r="D214" s="125"/>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8"/>
      <c r="B215" s="166"/>
      <c r="C215" s="125"/>
      <c r="D215" s="125"/>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8"/>
      <c r="B216" s="166"/>
      <c r="C216" s="125"/>
      <c r="D216" s="125"/>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8"/>
      <c r="B217" s="166"/>
      <c r="C217" s="125"/>
      <c r="D217" s="125"/>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8"/>
      <c r="B218" s="166"/>
      <c r="C218" s="125"/>
      <c r="D218" s="125"/>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8"/>
      <c r="B219" s="166"/>
      <c r="C219" s="125"/>
      <c r="D219" s="125"/>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8"/>
      <c r="B220" s="166"/>
      <c r="C220" s="125"/>
      <c r="D220" s="125"/>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8"/>
      <c r="B221" s="166"/>
      <c r="C221" s="125"/>
      <c r="D221" s="125"/>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8"/>
      <c r="B222" s="166"/>
      <c r="C222" s="125"/>
      <c r="D222" s="125"/>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8"/>
      <c r="B223" s="166"/>
      <c r="C223" s="125"/>
      <c r="D223" s="125"/>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8"/>
      <c r="B224" s="166"/>
      <c r="C224" s="125"/>
      <c r="D224" s="125"/>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8"/>
      <c r="B225" s="166"/>
      <c r="C225" s="125"/>
      <c r="D225" s="125"/>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8"/>
      <c r="B226" s="166"/>
      <c r="C226" s="125"/>
      <c r="D226" s="125"/>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8"/>
      <c r="B227" s="166"/>
      <c r="C227" s="125"/>
      <c r="D227" s="125"/>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8"/>
      <c r="B228" s="166"/>
      <c r="C228" s="125"/>
      <c r="D228" s="125"/>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8"/>
      <c r="B229" s="166"/>
      <c r="C229" s="125"/>
      <c r="D229" s="125"/>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8"/>
      <c r="B230" s="166"/>
      <c r="C230" s="125"/>
      <c r="D230" s="125"/>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8"/>
      <c r="B231" s="166"/>
      <c r="C231" s="125"/>
      <c r="D231" s="125"/>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8"/>
      <c r="B232" s="166"/>
      <c r="C232" s="125"/>
      <c r="D232" s="125"/>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8"/>
      <c r="B233" s="166"/>
      <c r="C233" s="125"/>
      <c r="D233" s="125"/>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8"/>
      <c r="B234" s="166"/>
      <c r="C234" s="125"/>
      <c r="D234" s="125"/>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8"/>
      <c r="B235" s="166"/>
      <c r="C235" s="125"/>
      <c r="D235" s="125"/>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8"/>
      <c r="B236" s="166"/>
      <c r="C236" s="125"/>
      <c r="D236" s="125"/>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8"/>
      <c r="B237" s="166"/>
      <c r="C237" s="125"/>
      <c r="D237" s="125"/>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8"/>
      <c r="B238" s="166"/>
      <c r="C238" s="125"/>
      <c r="D238" s="125"/>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8"/>
      <c r="B239" s="166"/>
      <c r="C239" s="125"/>
      <c r="D239" s="125"/>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8"/>
      <c r="B240" s="166"/>
      <c r="C240" s="125"/>
      <c r="D240" s="125"/>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8"/>
      <c r="B241" s="166"/>
      <c r="C241" s="125"/>
      <c r="D241" s="125"/>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8"/>
      <c r="B242" s="166"/>
      <c r="C242" s="125"/>
      <c r="D242" s="125"/>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8"/>
      <c r="B243" s="166"/>
      <c r="C243" s="125"/>
      <c r="D243" s="125"/>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8"/>
      <c r="B244" s="166"/>
      <c r="C244" s="125"/>
      <c r="D244" s="125"/>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8"/>
      <c r="B245" s="166"/>
      <c r="C245" s="125"/>
      <c r="D245" s="125"/>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8"/>
      <c r="B246" s="166"/>
      <c r="C246" s="125"/>
      <c r="D246" s="125"/>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8"/>
      <c r="B247" s="166"/>
      <c r="C247" s="125"/>
      <c r="D247" s="125"/>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8"/>
      <c r="B248" s="166"/>
      <c r="C248" s="125"/>
      <c r="D248" s="125"/>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8"/>
      <c r="B249" s="166"/>
      <c r="C249" s="125"/>
      <c r="D249" s="125"/>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8"/>
      <c r="B250" s="166"/>
      <c r="C250" s="125"/>
      <c r="D250" s="125"/>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8"/>
      <c r="B251" s="166"/>
      <c r="C251" s="125"/>
      <c r="D251" s="125"/>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8"/>
      <c r="B252" s="166"/>
      <c r="C252" s="125"/>
      <c r="D252" s="125"/>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8"/>
      <c r="B253" s="166"/>
      <c r="C253" s="125"/>
      <c r="D253" s="125"/>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8"/>
      <c r="B254" s="166"/>
      <c r="C254" s="125"/>
      <c r="D254" s="125"/>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8"/>
      <c r="B255" s="166"/>
      <c r="C255" s="125"/>
      <c r="D255" s="125"/>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8"/>
      <c r="B256" s="166"/>
      <c r="C256" s="125"/>
      <c r="D256" s="125"/>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8"/>
      <c r="B257" s="166"/>
      <c r="C257" s="125"/>
      <c r="D257" s="125"/>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8"/>
      <c r="B258" s="166"/>
      <c r="C258" s="125"/>
      <c r="D258" s="125"/>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8"/>
      <c r="B259" s="166"/>
      <c r="C259" s="125"/>
      <c r="D259" s="125"/>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8"/>
      <c r="B260" s="166"/>
      <c r="C260" s="125"/>
      <c r="D260" s="125"/>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8"/>
      <c r="B261" s="166"/>
      <c r="C261" s="125"/>
      <c r="D261" s="125"/>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8"/>
      <c r="B262" s="166"/>
      <c r="C262" s="125"/>
      <c r="D262" s="125"/>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8"/>
      <c r="B263" s="166"/>
      <c r="C263" s="125"/>
      <c r="D263" s="125"/>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8"/>
      <c r="B264" s="166"/>
      <c r="C264" s="125"/>
      <c r="D264" s="125"/>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8"/>
      <c r="B265" s="166"/>
      <c r="C265" s="125"/>
      <c r="D265" s="125"/>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8"/>
      <c r="B266" s="166"/>
      <c r="C266" s="125"/>
      <c r="D266" s="125"/>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8"/>
      <c r="B267" s="166"/>
      <c r="C267" s="125"/>
      <c r="D267" s="125"/>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8"/>
      <c r="B268" s="166"/>
      <c r="C268" s="125"/>
      <c r="D268" s="125"/>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8"/>
      <c r="B269" s="166"/>
      <c r="C269" s="125"/>
      <c r="D269" s="125"/>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8"/>
      <c r="B270" s="166"/>
      <c r="C270" s="125"/>
      <c r="D270" s="125"/>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8"/>
      <c r="B271" s="166"/>
      <c r="C271" s="125"/>
      <c r="D271" s="125"/>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8"/>
      <c r="B272" s="166"/>
      <c r="C272" s="125"/>
      <c r="D272" s="125"/>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8"/>
      <c r="B273" s="166"/>
      <c r="C273" s="125"/>
      <c r="D273" s="125"/>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8"/>
      <c r="B274" s="166"/>
      <c r="C274" s="125"/>
      <c r="D274" s="125"/>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8"/>
      <c r="B275" s="166"/>
      <c r="C275" s="125"/>
      <c r="D275" s="125"/>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8"/>
      <c r="B276" s="166"/>
      <c r="C276" s="125"/>
      <c r="D276" s="125"/>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8"/>
      <c r="B277" s="166"/>
      <c r="C277" s="125"/>
      <c r="D277" s="125"/>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8"/>
      <c r="B278" s="166"/>
      <c r="C278" s="125"/>
      <c r="D278" s="125"/>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8"/>
      <c r="B279" s="166"/>
      <c r="C279" s="125"/>
      <c r="D279" s="125"/>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8"/>
      <c r="B280" s="166"/>
      <c r="C280" s="125"/>
      <c r="D280" s="125"/>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8"/>
      <c r="B281" s="166"/>
      <c r="C281" s="125"/>
      <c r="D281" s="125"/>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8"/>
      <c r="B282" s="166"/>
      <c r="C282" s="125"/>
      <c r="D282" s="125"/>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8"/>
      <c r="B283" s="166"/>
      <c r="C283" s="125"/>
      <c r="D283" s="125"/>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8"/>
      <c r="B284" s="166"/>
      <c r="C284" s="125"/>
      <c r="D284" s="125"/>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8"/>
      <c r="B285" s="166"/>
      <c r="C285" s="125"/>
      <c r="D285" s="125"/>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8"/>
      <c r="B286" s="166"/>
      <c r="C286" s="125"/>
      <c r="D286" s="125"/>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8"/>
      <c r="B287" s="166"/>
      <c r="C287" s="125"/>
      <c r="D287" s="125"/>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8"/>
      <c r="B288" s="166"/>
      <c r="C288" s="125"/>
      <c r="D288" s="125"/>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8"/>
      <c r="B289" s="166"/>
      <c r="C289" s="125"/>
      <c r="D289" s="125"/>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8"/>
      <c r="B290" s="166"/>
      <c r="C290" s="125"/>
      <c r="D290" s="125"/>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8"/>
      <c r="B291" s="166"/>
      <c r="C291" s="125"/>
      <c r="D291" s="125"/>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8"/>
      <c r="B292" s="166"/>
      <c r="C292" s="125"/>
      <c r="D292" s="125"/>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8"/>
      <c r="B293" s="166"/>
      <c r="C293" s="125"/>
      <c r="D293" s="125"/>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8"/>
      <c r="B294" s="166"/>
      <c r="C294" s="125"/>
      <c r="D294" s="125"/>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8"/>
      <c r="B295" s="166"/>
      <c r="C295" s="125"/>
      <c r="D295" s="125"/>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8"/>
      <c r="B296" s="166"/>
      <c r="C296" s="125"/>
      <c r="D296" s="125"/>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8"/>
      <c r="B297" s="166"/>
      <c r="C297" s="125"/>
      <c r="D297" s="125"/>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8"/>
      <c r="B298" s="166"/>
      <c r="C298" s="125"/>
      <c r="D298" s="125"/>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8"/>
      <c r="B299" s="166"/>
      <c r="C299" s="125"/>
      <c r="D299" s="125"/>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8"/>
      <c r="B300" s="166"/>
      <c r="C300" s="125"/>
      <c r="D300" s="125"/>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8"/>
      <c r="B301" s="166"/>
      <c r="C301" s="125"/>
      <c r="D301" s="125"/>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8"/>
      <c r="B302" s="166"/>
      <c r="C302" s="125"/>
      <c r="D302" s="125"/>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8"/>
      <c r="B303" s="166"/>
      <c r="C303" s="125"/>
      <c r="D303" s="125"/>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8"/>
      <c r="B304" s="166"/>
      <c r="C304" s="125"/>
      <c r="D304" s="125"/>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8"/>
      <c r="B305" s="166"/>
      <c r="C305" s="125"/>
      <c r="D305" s="125"/>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8"/>
      <c r="B306" s="166"/>
      <c r="C306" s="125"/>
      <c r="D306" s="125"/>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8"/>
      <c r="B307" s="166"/>
      <c r="C307" s="125"/>
      <c r="D307" s="125"/>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8"/>
      <c r="B308" s="166"/>
      <c r="C308" s="125"/>
      <c r="D308" s="125"/>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8"/>
      <c r="B309" s="166"/>
      <c r="C309" s="125"/>
      <c r="D309" s="125"/>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8"/>
      <c r="B310" s="166"/>
      <c r="C310" s="125"/>
      <c r="D310" s="125"/>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8"/>
      <c r="B311" s="166"/>
      <c r="C311" s="125"/>
      <c r="D311" s="125"/>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8"/>
      <c r="B312" s="166"/>
      <c r="C312" s="125"/>
      <c r="D312" s="125"/>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8"/>
      <c r="B313" s="166"/>
      <c r="C313" s="125"/>
      <c r="D313" s="125"/>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8"/>
      <c r="B314" s="166"/>
      <c r="C314" s="125"/>
      <c r="D314" s="125"/>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8"/>
      <c r="B315" s="166"/>
      <c r="C315" s="125"/>
      <c r="D315" s="125"/>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8"/>
      <c r="B316" s="166"/>
      <c r="C316" s="125"/>
      <c r="D316" s="125"/>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8"/>
      <c r="B317" s="166"/>
      <c r="C317" s="125"/>
      <c r="D317" s="125"/>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8"/>
      <c r="B318" s="166"/>
      <c r="C318" s="125"/>
      <c r="D318" s="125"/>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8"/>
      <c r="B319" s="166"/>
      <c r="C319" s="125"/>
      <c r="D319" s="125"/>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8"/>
      <c r="B320" s="166"/>
      <c r="C320" s="125"/>
      <c r="D320" s="125"/>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8"/>
      <c r="B321" s="166"/>
      <c r="C321" s="125"/>
      <c r="D321" s="125"/>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8"/>
      <c r="B322" s="166"/>
      <c r="C322" s="125"/>
      <c r="D322" s="125"/>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8"/>
      <c r="B323" s="166"/>
      <c r="C323" s="125"/>
      <c r="D323" s="125"/>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8"/>
      <c r="B324" s="166"/>
      <c r="C324" s="125"/>
      <c r="D324" s="125"/>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8"/>
      <c r="B325" s="166"/>
      <c r="C325" s="125"/>
      <c r="D325" s="125"/>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8"/>
      <c r="B326" s="166"/>
      <c r="C326" s="125"/>
      <c r="D326" s="125"/>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8"/>
      <c r="B327" s="166"/>
      <c r="C327" s="125"/>
      <c r="D327" s="125"/>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8"/>
      <c r="B328" s="166"/>
      <c r="C328" s="125"/>
      <c r="D328" s="125"/>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8"/>
      <c r="B329" s="166"/>
      <c r="C329" s="125"/>
      <c r="D329" s="125"/>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8"/>
      <c r="B330" s="166"/>
      <c r="C330" s="125"/>
      <c r="D330" s="125"/>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8"/>
      <c r="B331" s="166"/>
      <c r="C331" s="125"/>
      <c r="D331" s="125"/>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8"/>
      <c r="B332" s="166"/>
      <c r="C332" s="125"/>
      <c r="D332" s="125"/>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8"/>
      <c r="B333" s="166"/>
      <c r="C333" s="125"/>
      <c r="D333" s="125"/>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8"/>
      <c r="B334" s="166"/>
      <c r="C334" s="125"/>
      <c r="D334" s="125"/>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8"/>
      <c r="B335" s="166"/>
      <c r="C335" s="125"/>
      <c r="D335" s="125"/>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8"/>
      <c r="B336" s="166"/>
      <c r="C336" s="125"/>
      <c r="D336" s="125"/>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8"/>
      <c r="B337" s="166"/>
      <c r="C337" s="125"/>
      <c r="D337" s="125"/>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8"/>
      <c r="B338" s="166"/>
      <c r="C338" s="125"/>
      <c r="D338" s="125"/>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8"/>
      <c r="B339" s="166"/>
      <c r="C339" s="125"/>
      <c r="D339" s="125"/>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8"/>
      <c r="B340" s="166"/>
      <c r="C340" s="125"/>
      <c r="D340" s="125"/>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8"/>
      <c r="B341" s="166"/>
      <c r="C341" s="125"/>
      <c r="D341" s="125"/>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8"/>
      <c r="B342" s="166"/>
      <c r="C342" s="125"/>
      <c r="D342" s="125"/>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8"/>
      <c r="B343" s="166"/>
      <c r="C343" s="125"/>
      <c r="D343" s="125"/>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8"/>
      <c r="B344" s="166"/>
      <c r="C344" s="125"/>
      <c r="D344" s="125"/>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8"/>
      <c r="B345" s="166"/>
      <c r="C345" s="125"/>
      <c r="D345" s="125"/>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8"/>
      <c r="B346" s="166"/>
      <c r="C346" s="125"/>
      <c r="D346" s="125"/>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8"/>
      <c r="B347" s="166"/>
      <c r="C347" s="125"/>
      <c r="D347" s="125"/>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8"/>
      <c r="B348" s="166"/>
      <c r="C348" s="125"/>
      <c r="D348" s="125"/>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8"/>
      <c r="B349" s="166"/>
      <c r="C349" s="125"/>
      <c r="D349" s="125"/>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8"/>
      <c r="B350" s="166"/>
      <c r="C350" s="125"/>
      <c r="D350" s="125"/>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8"/>
      <c r="B351" s="166"/>
      <c r="C351" s="125"/>
      <c r="D351" s="125"/>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8"/>
      <c r="B352" s="166"/>
      <c r="C352" s="125"/>
      <c r="D352" s="125"/>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8"/>
      <c r="B353" s="166"/>
      <c r="C353" s="125"/>
      <c r="D353" s="125"/>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8"/>
      <c r="B354" s="166"/>
      <c r="C354" s="125"/>
      <c r="D354" s="125"/>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8"/>
      <c r="B355" s="166"/>
      <c r="C355" s="125"/>
      <c r="D355" s="125"/>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8"/>
      <c r="B356" s="166"/>
      <c r="C356" s="125"/>
      <c r="D356" s="125"/>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8"/>
      <c r="B357" s="166"/>
      <c r="C357" s="125"/>
      <c r="D357" s="125"/>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8"/>
      <c r="B358" s="166"/>
      <c r="C358" s="125"/>
      <c r="D358" s="125"/>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8"/>
      <c r="B359" s="166"/>
      <c r="C359" s="125"/>
      <c r="D359" s="125"/>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8"/>
      <c r="B360" s="166"/>
      <c r="C360" s="125"/>
      <c r="D360" s="125"/>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8"/>
      <c r="B361" s="166"/>
      <c r="C361" s="125"/>
      <c r="D361" s="125"/>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8"/>
      <c r="B362" s="166"/>
      <c r="C362" s="125"/>
      <c r="D362" s="125"/>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8"/>
      <c r="B363" s="166"/>
      <c r="C363" s="125"/>
      <c r="D363" s="125"/>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8"/>
      <c r="B364" s="166"/>
      <c r="C364" s="125"/>
      <c r="D364" s="125"/>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8"/>
      <c r="B365" s="166"/>
      <c r="C365" s="125"/>
      <c r="D365" s="125"/>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8"/>
      <c r="B366" s="166"/>
      <c r="C366" s="125"/>
      <c r="D366" s="125"/>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8"/>
      <c r="B367" s="166"/>
      <c r="C367" s="125"/>
      <c r="D367" s="125"/>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8"/>
      <c r="B368" s="166"/>
      <c r="C368" s="125"/>
      <c r="D368" s="125"/>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8"/>
      <c r="B369" s="166"/>
      <c r="C369" s="125"/>
      <c r="D369" s="125"/>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8"/>
      <c r="B370" s="166"/>
      <c r="C370" s="125"/>
      <c r="D370" s="125"/>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8"/>
      <c r="B371" s="166"/>
      <c r="C371" s="125"/>
      <c r="D371" s="125"/>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8"/>
      <c r="B372" s="166"/>
      <c r="C372" s="125"/>
      <c r="D372" s="125"/>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8"/>
      <c r="B373" s="166"/>
      <c r="C373" s="125"/>
      <c r="D373" s="125"/>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8"/>
      <c r="B374" s="166"/>
      <c r="C374" s="125"/>
      <c r="D374" s="125"/>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8"/>
      <c r="B375" s="166"/>
      <c r="C375" s="125"/>
      <c r="D375" s="125"/>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8"/>
      <c r="B376" s="166"/>
      <c r="C376" s="125"/>
      <c r="D376" s="125"/>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8"/>
      <c r="B377" s="166"/>
      <c r="C377" s="125"/>
      <c r="D377" s="125"/>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8"/>
      <c r="B378" s="166"/>
      <c r="C378" s="125"/>
      <c r="D378" s="125"/>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8"/>
      <c r="B379" s="166"/>
      <c r="C379" s="125"/>
      <c r="D379" s="125"/>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8"/>
      <c r="B380" s="166"/>
      <c r="C380" s="125"/>
      <c r="D380" s="125"/>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8"/>
      <c r="B381" s="166"/>
      <c r="C381" s="125"/>
      <c r="D381" s="125"/>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8"/>
      <c r="B382" s="166"/>
      <c r="C382" s="125"/>
      <c r="D382" s="125"/>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8"/>
      <c r="B383" s="166"/>
      <c r="C383" s="125"/>
      <c r="D383" s="125"/>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8"/>
      <c r="B384" s="166"/>
      <c r="C384" s="125"/>
      <c r="D384" s="125"/>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8"/>
      <c r="B385" s="166"/>
      <c r="C385" s="125"/>
      <c r="D385" s="125"/>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8"/>
      <c r="B386" s="166"/>
      <c r="C386" s="125"/>
      <c r="D386" s="125"/>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8"/>
      <c r="B387" s="166"/>
      <c r="C387" s="125"/>
      <c r="D387" s="125"/>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8"/>
      <c r="B388" s="166"/>
      <c r="C388" s="125"/>
      <c r="D388" s="125"/>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8"/>
      <c r="B389" s="166"/>
      <c r="C389" s="125"/>
      <c r="D389" s="125"/>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8"/>
      <c r="B390" s="166"/>
      <c r="C390" s="125"/>
      <c r="D390" s="125"/>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8"/>
      <c r="B391" s="166"/>
      <c r="C391" s="125"/>
      <c r="D391" s="125"/>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8"/>
      <c r="B392" s="166"/>
      <c r="C392" s="125"/>
      <c r="D392" s="125"/>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8"/>
      <c r="B393" s="166"/>
      <c r="C393" s="125"/>
      <c r="D393" s="125"/>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8"/>
      <c r="B394" s="166"/>
      <c r="C394" s="125"/>
      <c r="D394" s="125"/>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8"/>
      <c r="B395" s="166"/>
      <c r="C395" s="125"/>
      <c r="D395" s="125"/>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8"/>
      <c r="B396" s="166"/>
      <c r="C396" s="125"/>
      <c r="D396" s="125"/>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8"/>
      <c r="B397" s="166"/>
      <c r="C397" s="125"/>
      <c r="D397" s="125"/>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8"/>
      <c r="B398" s="166"/>
      <c r="C398" s="125"/>
      <c r="D398" s="125"/>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8"/>
      <c r="B399" s="166"/>
      <c r="C399" s="125"/>
      <c r="D399" s="125"/>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8"/>
      <c r="B400" s="166"/>
      <c r="C400" s="125"/>
      <c r="D400" s="125"/>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8"/>
      <c r="B401" s="166"/>
      <c r="C401" s="125"/>
      <c r="D401" s="125"/>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8"/>
      <c r="B402" s="166"/>
      <c r="C402" s="125"/>
      <c r="D402" s="125"/>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8"/>
      <c r="B403" s="166"/>
      <c r="C403" s="125"/>
      <c r="D403" s="125"/>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8"/>
      <c r="B404" s="166"/>
      <c r="C404" s="125"/>
      <c r="D404" s="125"/>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8"/>
      <c r="B405" s="166"/>
      <c r="C405" s="125"/>
      <c r="D405" s="125"/>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8"/>
      <c r="B406" s="166"/>
      <c r="C406" s="125"/>
      <c r="D406" s="125"/>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8"/>
      <c r="B407" s="166"/>
      <c r="C407" s="125"/>
      <c r="D407" s="125"/>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8"/>
      <c r="B408" s="166"/>
      <c r="C408" s="125"/>
      <c r="D408" s="125"/>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8"/>
      <c r="B409" s="166"/>
      <c r="C409" s="125"/>
      <c r="D409" s="125"/>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8"/>
      <c r="B410" s="166"/>
      <c r="C410" s="125"/>
      <c r="D410" s="125"/>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8"/>
      <c r="B411" s="166"/>
      <c r="C411" s="125"/>
      <c r="D411" s="125"/>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8"/>
      <c r="B412" s="166"/>
      <c r="C412" s="125"/>
      <c r="D412" s="125"/>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8"/>
      <c r="B413" s="166"/>
      <c r="C413" s="125"/>
      <c r="D413" s="125"/>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8"/>
      <c r="B414" s="166"/>
      <c r="C414" s="125"/>
      <c r="D414" s="125"/>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8"/>
      <c r="B415" s="166"/>
      <c r="C415" s="125"/>
      <c r="D415" s="125"/>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8"/>
      <c r="B416" s="166"/>
      <c r="C416" s="125"/>
      <c r="D416" s="125"/>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8"/>
      <c r="B417" s="166"/>
      <c r="C417" s="125"/>
      <c r="D417" s="125"/>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8"/>
      <c r="B418" s="166"/>
      <c r="C418" s="125"/>
      <c r="D418" s="125"/>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8"/>
      <c r="B419" s="166"/>
      <c r="C419" s="125"/>
      <c r="D419" s="125"/>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8"/>
      <c r="B420" s="166"/>
      <c r="C420" s="125"/>
      <c r="D420" s="125"/>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8"/>
      <c r="B421" s="166"/>
      <c r="C421" s="125"/>
      <c r="D421" s="125"/>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8"/>
      <c r="B422" s="166"/>
      <c r="C422" s="125"/>
      <c r="D422" s="125"/>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8"/>
      <c r="B423" s="166"/>
      <c r="C423" s="125"/>
      <c r="D423" s="125"/>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8"/>
      <c r="B424" s="166"/>
      <c r="C424" s="125"/>
      <c r="D424" s="125"/>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8"/>
      <c r="B425" s="166"/>
      <c r="C425" s="125"/>
      <c r="D425" s="125"/>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8"/>
      <c r="B426" s="166"/>
      <c r="C426" s="125"/>
      <c r="D426" s="125"/>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8"/>
      <c r="B427" s="166"/>
      <c r="C427" s="125"/>
      <c r="D427" s="125"/>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8"/>
      <c r="B428" s="166"/>
      <c r="C428" s="125"/>
      <c r="D428" s="125"/>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8"/>
      <c r="B429" s="166"/>
      <c r="C429" s="125"/>
      <c r="D429" s="125"/>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8"/>
      <c r="B430" s="166"/>
      <c r="C430" s="125"/>
      <c r="D430" s="125"/>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8"/>
      <c r="B431" s="166"/>
      <c r="C431" s="125"/>
      <c r="D431" s="125"/>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8"/>
      <c r="B432" s="166"/>
      <c r="C432" s="125"/>
      <c r="D432" s="125"/>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8"/>
      <c r="B433" s="166"/>
      <c r="C433" s="125"/>
      <c r="D433" s="125"/>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8"/>
      <c r="B434" s="166"/>
      <c r="C434" s="125"/>
      <c r="D434" s="125"/>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8"/>
      <c r="B435" s="166"/>
      <c r="C435" s="125"/>
      <c r="D435" s="125"/>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8"/>
      <c r="B436" s="166"/>
      <c r="C436" s="125"/>
      <c r="D436" s="125"/>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8"/>
      <c r="B437" s="166"/>
      <c r="C437" s="125"/>
      <c r="D437" s="125"/>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8"/>
      <c r="B438" s="166"/>
      <c r="C438" s="125"/>
      <c r="D438" s="125"/>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8"/>
      <c r="B439" s="166"/>
      <c r="C439" s="125"/>
      <c r="D439" s="125"/>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8"/>
      <c r="B440" s="166"/>
      <c r="C440" s="125"/>
      <c r="D440" s="125"/>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8"/>
      <c r="B441" s="166"/>
      <c r="C441" s="125"/>
      <c r="D441" s="125"/>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8"/>
      <c r="B442" s="166"/>
      <c r="C442" s="125"/>
      <c r="D442" s="125"/>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8"/>
      <c r="B443" s="166"/>
      <c r="C443" s="125"/>
      <c r="D443" s="125"/>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8"/>
      <c r="B444" s="166"/>
      <c r="C444" s="125"/>
      <c r="D444" s="125"/>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8"/>
      <c r="B445" s="166"/>
      <c r="C445" s="125"/>
      <c r="D445" s="125"/>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8"/>
      <c r="B446" s="166"/>
      <c r="C446" s="125"/>
      <c r="D446" s="125"/>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8"/>
      <c r="B447" s="166"/>
      <c r="C447" s="125"/>
      <c r="D447" s="125"/>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8"/>
      <c r="B448" s="166"/>
      <c r="C448" s="125"/>
      <c r="D448" s="125"/>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8"/>
      <c r="B449" s="166"/>
      <c r="C449" s="125"/>
      <c r="D449" s="125"/>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8"/>
      <c r="B450" s="166"/>
      <c r="C450" s="125"/>
      <c r="D450" s="125"/>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8"/>
      <c r="B451" s="166"/>
      <c r="C451" s="125"/>
      <c r="D451" s="125"/>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8"/>
      <c r="B452" s="166"/>
      <c r="C452" s="125"/>
      <c r="D452" s="125"/>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8"/>
      <c r="B453" s="166"/>
      <c r="C453" s="125"/>
      <c r="D453" s="125"/>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8"/>
      <c r="B454" s="166"/>
      <c r="C454" s="125"/>
      <c r="D454" s="125"/>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8"/>
      <c r="B455" s="166"/>
      <c r="C455" s="125"/>
      <c r="D455" s="125"/>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8"/>
      <c r="B456" s="166"/>
      <c r="C456" s="125"/>
      <c r="D456" s="125"/>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8"/>
      <c r="B457" s="166"/>
      <c r="C457" s="125"/>
      <c r="D457" s="125"/>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8"/>
      <c r="B458" s="166"/>
      <c r="C458" s="125"/>
      <c r="D458" s="125"/>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8"/>
      <c r="B459" s="166"/>
      <c r="C459" s="125"/>
      <c r="D459" s="125"/>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8"/>
      <c r="B460" s="166"/>
      <c r="C460" s="125"/>
      <c r="D460" s="125"/>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8"/>
      <c r="B461" s="166"/>
      <c r="C461" s="125"/>
      <c r="D461" s="125"/>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8"/>
      <c r="B462" s="166"/>
      <c r="C462" s="125"/>
      <c r="D462" s="125"/>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8"/>
      <c r="B463" s="166"/>
      <c r="C463" s="125"/>
      <c r="D463" s="125"/>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8"/>
      <c r="B464" s="166"/>
      <c r="C464" s="125"/>
      <c r="D464" s="125"/>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8"/>
      <c r="B465" s="166"/>
      <c r="C465" s="125"/>
      <c r="D465" s="125"/>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8"/>
      <c r="B466" s="166"/>
      <c r="C466" s="125"/>
      <c r="D466" s="125"/>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8"/>
      <c r="B467" s="166"/>
      <c r="C467" s="125"/>
      <c r="D467" s="125"/>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8"/>
      <c r="B468" s="166"/>
      <c r="C468" s="125"/>
      <c r="D468" s="125"/>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8"/>
      <c r="B469" s="166"/>
      <c r="C469" s="125"/>
      <c r="D469" s="125"/>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8"/>
      <c r="B470" s="166"/>
      <c r="C470" s="125"/>
      <c r="D470" s="125"/>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8"/>
      <c r="B471" s="166"/>
      <c r="C471" s="125"/>
      <c r="D471" s="125"/>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8"/>
      <c r="B472" s="166"/>
      <c r="C472" s="125"/>
      <c r="D472" s="125"/>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8"/>
      <c r="B473" s="166"/>
      <c r="C473" s="125"/>
      <c r="D473" s="125"/>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8"/>
      <c r="B474" s="166"/>
      <c r="C474" s="125"/>
      <c r="D474" s="125"/>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8"/>
      <c r="B475" s="166"/>
      <c r="C475" s="125"/>
      <c r="D475" s="125"/>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8"/>
      <c r="B476" s="166"/>
      <c r="C476" s="125"/>
      <c r="D476" s="125"/>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8"/>
      <c r="B477" s="166"/>
      <c r="C477" s="125"/>
      <c r="D477" s="125"/>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8"/>
      <c r="B478" s="166"/>
      <c r="C478" s="125"/>
      <c r="D478" s="125"/>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8"/>
      <c r="B479" s="166"/>
      <c r="C479" s="125"/>
      <c r="D479" s="125"/>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8"/>
      <c r="B480" s="166"/>
      <c r="C480" s="125"/>
      <c r="D480" s="125"/>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8"/>
      <c r="B481" s="166"/>
      <c r="C481" s="125"/>
      <c r="D481" s="125"/>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8"/>
      <c r="B482" s="166"/>
      <c r="C482" s="125"/>
      <c r="D482" s="125"/>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8"/>
      <c r="B483" s="166"/>
      <c r="C483" s="125"/>
      <c r="D483" s="125"/>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8"/>
      <c r="B484" s="166"/>
      <c r="C484" s="125"/>
      <c r="D484" s="125"/>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8"/>
      <c r="B485" s="166"/>
      <c r="C485" s="125"/>
      <c r="D485" s="125"/>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8"/>
      <c r="B486" s="166"/>
      <c r="C486" s="125"/>
      <c r="D486" s="125"/>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8"/>
      <c r="B487" s="166"/>
      <c r="C487" s="125"/>
      <c r="D487" s="125"/>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8"/>
      <c r="B488" s="166"/>
      <c r="C488" s="125"/>
      <c r="D488" s="125"/>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8"/>
      <c r="B489" s="166"/>
      <c r="C489" s="125"/>
      <c r="D489" s="125"/>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8"/>
      <c r="B490" s="166"/>
      <c r="C490" s="125"/>
      <c r="D490" s="125"/>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8"/>
      <c r="B491" s="166"/>
      <c r="C491" s="125"/>
      <c r="D491" s="125"/>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8"/>
      <c r="B492" s="166"/>
      <c r="C492" s="125"/>
      <c r="D492" s="125"/>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8"/>
      <c r="B493" s="166"/>
      <c r="C493" s="125"/>
      <c r="D493" s="125"/>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8"/>
      <c r="B494" s="166"/>
      <c r="C494" s="125"/>
      <c r="D494" s="125"/>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8"/>
      <c r="B495" s="166"/>
      <c r="C495" s="125"/>
      <c r="D495" s="125"/>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8"/>
      <c r="B496" s="166"/>
      <c r="C496" s="125"/>
      <c r="D496" s="125"/>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8"/>
      <c r="B497" s="166"/>
      <c r="C497" s="125"/>
      <c r="D497" s="125"/>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8"/>
      <c r="B498" s="166"/>
      <c r="C498" s="125"/>
      <c r="D498" s="125"/>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8"/>
      <c r="B499" s="166"/>
      <c r="C499" s="125"/>
      <c r="D499" s="125"/>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8"/>
      <c r="B500" s="166"/>
      <c r="C500" s="125"/>
      <c r="D500" s="125"/>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8"/>
      <c r="B501" s="166"/>
      <c r="C501" s="125"/>
      <c r="D501" s="125"/>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8"/>
      <c r="B502" s="166"/>
      <c r="C502" s="125"/>
      <c r="D502" s="125"/>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8"/>
      <c r="B503" s="166"/>
      <c r="C503" s="125"/>
      <c r="D503" s="125"/>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8"/>
      <c r="B504" s="166"/>
      <c r="C504" s="125"/>
      <c r="D504" s="125"/>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8"/>
      <c r="B505" s="166"/>
      <c r="C505" s="125"/>
      <c r="D505" s="125"/>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8"/>
      <c r="B506" s="166"/>
      <c r="C506" s="125"/>
      <c r="D506" s="125"/>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8"/>
      <c r="B507" s="166"/>
      <c r="C507" s="125"/>
      <c r="D507" s="125"/>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8"/>
      <c r="B508" s="166"/>
      <c r="C508" s="125"/>
      <c r="D508" s="125"/>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8"/>
      <c r="B509" s="166"/>
      <c r="C509" s="125"/>
      <c r="D509" s="125"/>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8"/>
      <c r="B510" s="166"/>
      <c r="C510" s="125"/>
      <c r="D510" s="125"/>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8"/>
      <c r="B511" s="166"/>
      <c r="C511" s="125"/>
      <c r="D511" s="125"/>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8"/>
      <c r="B512" s="166"/>
      <c r="C512" s="125"/>
      <c r="D512" s="125"/>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8"/>
      <c r="B513" s="166"/>
      <c r="C513" s="125"/>
      <c r="D513" s="125"/>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8"/>
      <c r="B514" s="166"/>
      <c r="C514" s="125"/>
      <c r="D514" s="125"/>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8"/>
      <c r="B515" s="166"/>
      <c r="C515" s="125"/>
      <c r="D515" s="125"/>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8"/>
      <c r="B516" s="166"/>
      <c r="C516" s="125"/>
      <c r="D516" s="125"/>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8"/>
      <c r="B517" s="166"/>
      <c r="C517" s="125"/>
      <c r="D517" s="125"/>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8"/>
      <c r="B518" s="166"/>
      <c r="C518" s="125"/>
      <c r="D518" s="125"/>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8"/>
      <c r="B519" s="166"/>
      <c r="C519" s="125"/>
      <c r="D519" s="125"/>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8"/>
      <c r="B520" s="166"/>
      <c r="C520" s="125"/>
      <c r="D520" s="125"/>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8"/>
      <c r="B521" s="166"/>
      <c r="C521" s="125"/>
      <c r="D521" s="125"/>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8"/>
      <c r="B522" s="166"/>
      <c r="C522" s="125"/>
      <c r="D522" s="125"/>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8"/>
      <c r="B523" s="166"/>
      <c r="C523" s="125"/>
      <c r="D523" s="125"/>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8"/>
      <c r="B524" s="166"/>
      <c r="C524" s="125"/>
      <c r="D524" s="125"/>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8"/>
      <c r="B525" s="166"/>
      <c r="C525" s="125"/>
      <c r="D525" s="125"/>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8"/>
      <c r="B526" s="166"/>
      <c r="C526" s="125"/>
      <c r="D526" s="125"/>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8"/>
      <c r="B527" s="166"/>
      <c r="C527" s="125"/>
      <c r="D527" s="125"/>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8"/>
      <c r="B528" s="166"/>
      <c r="C528" s="125"/>
      <c r="D528" s="125"/>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8"/>
      <c r="B529" s="166"/>
      <c r="C529" s="125"/>
      <c r="D529" s="125"/>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8"/>
      <c r="B530" s="166"/>
      <c r="C530" s="125"/>
      <c r="D530" s="125"/>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8"/>
      <c r="B531" s="166"/>
      <c r="C531" s="125"/>
      <c r="D531" s="125"/>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8"/>
      <c r="B532" s="166"/>
      <c r="C532" s="125"/>
      <c r="D532" s="125"/>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8"/>
      <c r="B533" s="166"/>
      <c r="C533" s="125"/>
      <c r="D533" s="125"/>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8"/>
      <c r="B534" s="166"/>
      <c r="C534" s="125"/>
      <c r="D534" s="125"/>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8"/>
      <c r="B535" s="166"/>
      <c r="C535" s="125"/>
      <c r="D535" s="125"/>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8"/>
      <c r="B536" s="166"/>
      <c r="C536" s="125"/>
      <c r="D536" s="125"/>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8"/>
      <c r="B537" s="166"/>
      <c r="C537" s="125"/>
      <c r="D537" s="125"/>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8"/>
      <c r="B538" s="166"/>
      <c r="C538" s="125"/>
      <c r="D538" s="125"/>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8"/>
      <c r="B539" s="166"/>
      <c r="C539" s="125"/>
      <c r="D539" s="125"/>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8"/>
      <c r="B540" s="166"/>
      <c r="C540" s="125"/>
      <c r="D540" s="125"/>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8"/>
      <c r="B541" s="166"/>
      <c r="C541" s="125"/>
      <c r="D541" s="125"/>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8"/>
      <c r="B542" s="166"/>
      <c r="C542" s="125"/>
      <c r="D542" s="125"/>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8"/>
      <c r="B543" s="166"/>
      <c r="C543" s="125"/>
      <c r="D543" s="125"/>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8"/>
      <c r="B544" s="166"/>
      <c r="C544" s="125"/>
      <c r="D544" s="125"/>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8"/>
      <c r="B545" s="166"/>
      <c r="C545" s="125"/>
      <c r="D545" s="125"/>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8"/>
      <c r="B546" s="166"/>
      <c r="C546" s="125"/>
      <c r="D546" s="125"/>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8"/>
      <c r="B547" s="166"/>
      <c r="C547" s="125"/>
      <c r="D547" s="125"/>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8"/>
      <c r="B548" s="166"/>
      <c r="C548" s="125"/>
      <c r="D548" s="125"/>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8"/>
      <c r="B549" s="166"/>
      <c r="C549" s="125"/>
      <c r="D549" s="125"/>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8"/>
      <c r="B550" s="166"/>
      <c r="C550" s="125"/>
      <c r="D550" s="125"/>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8"/>
      <c r="B551" s="166"/>
      <c r="C551" s="125"/>
      <c r="D551" s="125"/>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8"/>
      <c r="B552" s="166"/>
      <c r="C552" s="125"/>
      <c r="D552" s="125"/>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8"/>
      <c r="B553" s="166"/>
      <c r="C553" s="125"/>
      <c r="D553" s="125"/>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8"/>
      <c r="B554" s="166"/>
      <c r="C554" s="125"/>
      <c r="D554" s="125"/>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8"/>
      <c r="B555" s="166"/>
      <c r="C555" s="125"/>
      <c r="D555" s="125"/>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8"/>
      <c r="B556" s="166"/>
      <c r="C556" s="125"/>
      <c r="D556" s="125"/>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8"/>
      <c r="B557" s="166"/>
      <c r="C557" s="125"/>
      <c r="D557" s="125"/>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8"/>
      <c r="B558" s="166"/>
      <c r="C558" s="125"/>
      <c r="D558" s="125"/>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8"/>
      <c r="B559" s="166"/>
      <c r="C559" s="125"/>
      <c r="D559" s="125"/>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8"/>
      <c r="B560" s="166"/>
      <c r="C560" s="125"/>
      <c r="D560" s="125"/>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8"/>
      <c r="B561" s="166"/>
      <c r="C561" s="125"/>
      <c r="D561" s="125"/>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8"/>
      <c r="B562" s="166"/>
      <c r="C562" s="125"/>
      <c r="D562" s="125"/>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8"/>
      <c r="B563" s="166"/>
      <c r="C563" s="125"/>
      <c r="D563" s="125"/>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8"/>
      <c r="B564" s="166"/>
      <c r="C564" s="125"/>
      <c r="D564" s="125"/>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8"/>
      <c r="B565" s="166"/>
      <c r="C565" s="125"/>
      <c r="D565" s="125"/>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8"/>
      <c r="B566" s="166"/>
      <c r="C566" s="125"/>
      <c r="D566" s="125"/>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8"/>
      <c r="B567" s="166"/>
      <c r="C567" s="125"/>
      <c r="D567" s="125"/>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8"/>
      <c r="B568" s="166"/>
      <c r="C568" s="125"/>
      <c r="D568" s="125"/>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8"/>
      <c r="B569" s="166"/>
      <c r="C569" s="125"/>
      <c r="D569" s="125"/>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8"/>
      <c r="B570" s="166"/>
      <c r="C570" s="125"/>
      <c r="D570" s="125"/>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8"/>
      <c r="B571" s="166"/>
      <c r="C571" s="125"/>
      <c r="D571" s="125"/>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8"/>
      <c r="B572" s="166"/>
      <c r="C572" s="125"/>
      <c r="D572" s="125"/>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8"/>
      <c r="B573" s="166"/>
      <c r="C573" s="125"/>
      <c r="D573" s="125"/>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8"/>
      <c r="B574" s="166"/>
      <c r="C574" s="125"/>
      <c r="D574" s="125"/>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8"/>
      <c r="B575" s="166"/>
      <c r="C575" s="125"/>
      <c r="D575" s="125"/>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8"/>
      <c r="B576" s="166"/>
      <c r="C576" s="125"/>
      <c r="D576" s="125"/>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8"/>
      <c r="B577" s="166"/>
      <c r="C577" s="125"/>
      <c r="D577" s="125"/>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8"/>
      <c r="B578" s="166"/>
      <c r="C578" s="125"/>
      <c r="D578" s="125"/>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8"/>
      <c r="B579" s="166"/>
      <c r="C579" s="125"/>
      <c r="D579" s="125"/>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8"/>
      <c r="B580" s="166"/>
      <c r="C580" s="125"/>
      <c r="D580" s="125"/>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8"/>
      <c r="B581" s="166"/>
      <c r="C581" s="125"/>
      <c r="D581" s="125"/>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8"/>
      <c r="B582" s="166"/>
      <c r="C582" s="125"/>
      <c r="D582" s="125"/>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8"/>
      <c r="B583" s="166"/>
      <c r="C583" s="125"/>
      <c r="D583" s="125"/>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8"/>
      <c r="B584" s="166"/>
      <c r="C584" s="125"/>
      <c r="D584" s="125"/>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8"/>
      <c r="B585" s="166"/>
      <c r="C585" s="125"/>
      <c r="D585" s="125"/>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8"/>
      <c r="B586" s="166"/>
      <c r="C586" s="125"/>
      <c r="D586" s="125"/>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8"/>
      <c r="B587" s="166"/>
      <c r="C587" s="125"/>
      <c r="D587" s="125"/>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8"/>
      <c r="B588" s="166"/>
      <c r="C588" s="125"/>
      <c r="D588" s="125"/>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8"/>
      <c r="B589" s="166"/>
      <c r="C589" s="125"/>
      <c r="D589" s="125"/>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8"/>
      <c r="B590" s="166"/>
      <c r="C590" s="125"/>
      <c r="D590" s="125"/>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8"/>
      <c r="B591" s="166"/>
      <c r="C591" s="125"/>
      <c r="D591" s="125"/>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8"/>
      <c r="B592" s="166"/>
      <c r="C592" s="125"/>
      <c r="D592" s="125"/>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8"/>
      <c r="B593" s="166"/>
      <c r="C593" s="125"/>
      <c r="D593" s="125"/>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8"/>
      <c r="B594" s="166"/>
      <c r="C594" s="125"/>
      <c r="D594" s="125"/>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8"/>
      <c r="B595" s="166"/>
      <c r="C595" s="125"/>
      <c r="D595" s="125"/>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8"/>
      <c r="B596" s="166"/>
      <c r="C596" s="125"/>
      <c r="D596" s="125"/>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8"/>
      <c r="B597" s="166"/>
      <c r="C597" s="125"/>
      <c r="D597" s="125"/>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8"/>
      <c r="B598" s="166"/>
      <c r="C598" s="125"/>
      <c r="D598" s="125"/>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8"/>
      <c r="B599" s="166"/>
      <c r="C599" s="125"/>
      <c r="D599" s="125"/>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8"/>
      <c r="B600" s="166"/>
      <c r="C600" s="125"/>
      <c r="D600" s="125"/>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8"/>
      <c r="B601" s="166"/>
      <c r="C601" s="125"/>
      <c r="D601" s="125"/>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8"/>
      <c r="B602" s="166"/>
      <c r="C602" s="125"/>
      <c r="D602" s="125"/>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8"/>
      <c r="B603" s="166"/>
      <c r="C603" s="125"/>
      <c r="D603" s="125"/>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8"/>
      <c r="B604" s="166"/>
      <c r="C604" s="125"/>
      <c r="D604" s="125"/>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8"/>
      <c r="B605" s="166"/>
      <c r="C605" s="125"/>
      <c r="D605" s="125"/>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8"/>
      <c r="B606" s="166"/>
      <c r="C606" s="125"/>
      <c r="D606" s="125"/>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8"/>
      <c r="B607" s="166"/>
      <c r="C607" s="125"/>
      <c r="D607" s="125"/>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8"/>
      <c r="B608" s="166"/>
      <c r="C608" s="125"/>
      <c r="D608" s="125"/>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8"/>
      <c r="B609" s="166"/>
      <c r="C609" s="125"/>
      <c r="D609" s="125"/>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8"/>
      <c r="B610" s="166"/>
      <c r="C610" s="125"/>
      <c r="D610" s="125"/>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8"/>
      <c r="B611" s="166"/>
      <c r="C611" s="125"/>
      <c r="D611" s="125"/>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8"/>
      <c r="B612" s="166"/>
      <c r="C612" s="125"/>
      <c r="D612" s="125"/>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8"/>
      <c r="B613" s="166"/>
      <c r="C613" s="125"/>
      <c r="D613" s="125"/>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8"/>
      <c r="B614" s="166"/>
      <c r="C614" s="125"/>
      <c r="D614" s="125"/>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8"/>
      <c r="B615" s="166"/>
      <c r="C615" s="125"/>
      <c r="D615" s="125"/>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8"/>
      <c r="B616" s="166"/>
      <c r="C616" s="125"/>
      <c r="D616" s="125"/>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8"/>
      <c r="B617" s="166"/>
      <c r="C617" s="125"/>
      <c r="D617" s="125"/>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8"/>
      <c r="B618" s="166"/>
      <c r="C618" s="125"/>
      <c r="D618" s="125"/>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8"/>
      <c r="B619" s="166"/>
      <c r="C619" s="125"/>
      <c r="D619" s="125"/>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8"/>
      <c r="B620" s="166"/>
      <c r="C620" s="125"/>
      <c r="D620" s="125"/>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8"/>
      <c r="B621" s="166"/>
      <c r="C621" s="125"/>
      <c r="D621" s="125"/>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8"/>
      <c r="B622" s="166"/>
      <c r="C622" s="125"/>
      <c r="D622" s="125"/>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8"/>
      <c r="B623" s="166"/>
      <c r="C623" s="125"/>
      <c r="D623" s="125"/>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8"/>
      <c r="B624" s="166"/>
      <c r="C624" s="125"/>
      <c r="D624" s="125"/>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8"/>
      <c r="B625" s="166"/>
      <c r="C625" s="125"/>
      <c r="D625" s="125"/>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8"/>
      <c r="B626" s="166"/>
      <c r="C626" s="125"/>
      <c r="D626" s="125"/>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8"/>
      <c r="B627" s="166"/>
      <c r="C627" s="125"/>
      <c r="D627" s="125"/>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8"/>
      <c r="B628" s="166"/>
      <c r="C628" s="125"/>
      <c r="D628" s="125"/>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8"/>
      <c r="B629" s="166"/>
      <c r="C629" s="125"/>
      <c r="D629" s="125"/>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8"/>
      <c r="B630" s="166"/>
      <c r="C630" s="125"/>
      <c r="D630" s="125"/>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8"/>
      <c r="B631" s="166"/>
      <c r="C631" s="125"/>
      <c r="D631" s="125"/>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8"/>
      <c r="B632" s="166"/>
      <c r="C632" s="125"/>
      <c r="D632" s="125"/>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8"/>
      <c r="B633" s="166"/>
      <c r="C633" s="125"/>
      <c r="D633" s="125"/>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8"/>
      <c r="B634" s="166"/>
      <c r="C634" s="125"/>
      <c r="D634" s="125"/>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8"/>
      <c r="B635" s="166"/>
      <c r="C635" s="125"/>
      <c r="D635" s="125"/>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8"/>
      <c r="B636" s="166"/>
      <c r="C636" s="125"/>
      <c r="D636" s="125"/>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8"/>
      <c r="B637" s="166"/>
      <c r="C637" s="125"/>
      <c r="D637" s="125"/>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8"/>
      <c r="B638" s="166"/>
      <c r="C638" s="125"/>
      <c r="D638" s="125"/>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8"/>
      <c r="B639" s="166"/>
      <c r="C639" s="125"/>
      <c r="D639" s="125"/>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8"/>
      <c r="B640" s="166"/>
      <c r="C640" s="125"/>
      <c r="D640" s="125"/>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8"/>
      <c r="B641" s="166"/>
      <c r="C641" s="125"/>
      <c r="D641" s="125"/>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8"/>
      <c r="B642" s="166"/>
      <c r="C642" s="125"/>
      <c r="D642" s="125"/>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8"/>
      <c r="B643" s="166"/>
      <c r="C643" s="125"/>
      <c r="D643" s="125"/>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8"/>
      <c r="B644" s="166"/>
      <c r="C644" s="125"/>
      <c r="D644" s="125"/>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8"/>
      <c r="B645" s="166"/>
      <c r="C645" s="125"/>
      <c r="D645" s="125"/>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8"/>
      <c r="B646" s="166"/>
      <c r="C646" s="125"/>
      <c r="D646" s="125"/>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8"/>
      <c r="B647" s="166"/>
      <c r="C647" s="125"/>
      <c r="D647" s="125"/>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8"/>
      <c r="B648" s="166"/>
      <c r="C648" s="125"/>
      <c r="D648" s="125"/>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8"/>
      <c r="B649" s="166"/>
      <c r="C649" s="125"/>
      <c r="D649" s="125"/>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8"/>
      <c r="B650" s="166"/>
      <c r="C650" s="125"/>
      <c r="D650" s="125"/>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8"/>
      <c r="B651" s="166"/>
      <c r="C651" s="125"/>
      <c r="D651" s="125"/>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8"/>
      <c r="B652" s="166"/>
      <c r="C652" s="125"/>
      <c r="D652" s="125"/>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8"/>
      <c r="B653" s="166"/>
      <c r="C653" s="125"/>
      <c r="D653" s="125"/>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8"/>
      <c r="B654" s="166"/>
      <c r="C654" s="125"/>
      <c r="D654" s="125"/>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8"/>
      <c r="B655" s="166"/>
      <c r="C655" s="125"/>
      <c r="D655" s="125"/>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8"/>
      <c r="B656" s="166"/>
      <c r="C656" s="125"/>
      <c r="D656" s="125"/>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8"/>
      <c r="B657" s="166"/>
      <c r="C657" s="125"/>
      <c r="D657" s="125"/>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8"/>
      <c r="B658" s="166"/>
      <c r="C658" s="125"/>
      <c r="D658" s="125"/>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8"/>
      <c r="B659" s="166"/>
      <c r="C659" s="125"/>
      <c r="D659" s="125"/>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8"/>
      <c r="B660" s="166"/>
      <c r="C660" s="125"/>
      <c r="D660" s="125"/>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8"/>
      <c r="B661" s="166"/>
      <c r="C661" s="125"/>
      <c r="D661" s="125"/>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8"/>
      <c r="B662" s="166"/>
      <c r="C662" s="125"/>
      <c r="D662" s="125"/>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8"/>
      <c r="B663" s="166"/>
      <c r="C663" s="125"/>
      <c r="D663" s="125"/>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8"/>
      <c r="B664" s="166"/>
      <c r="C664" s="125"/>
      <c r="D664" s="125"/>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8"/>
      <c r="B665" s="166"/>
      <c r="C665" s="125"/>
      <c r="D665" s="125"/>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8"/>
      <c r="B666" s="166"/>
      <c r="C666" s="125"/>
      <c r="D666" s="125"/>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8"/>
      <c r="B667" s="166"/>
      <c r="C667" s="125"/>
      <c r="D667" s="125"/>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8"/>
      <c r="B668" s="166"/>
      <c r="C668" s="125"/>
      <c r="D668" s="125"/>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8"/>
      <c r="B669" s="166"/>
      <c r="C669" s="125"/>
      <c r="D669" s="125"/>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8"/>
      <c r="B670" s="166"/>
      <c r="C670" s="125"/>
      <c r="D670" s="125"/>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8"/>
      <c r="B671" s="166"/>
      <c r="C671" s="125"/>
      <c r="D671" s="125"/>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8"/>
      <c r="B672" s="166"/>
      <c r="C672" s="125"/>
      <c r="D672" s="125"/>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8"/>
      <c r="B673" s="166"/>
      <c r="C673" s="125"/>
      <c r="D673" s="125"/>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8"/>
      <c r="B674" s="166"/>
      <c r="C674" s="125"/>
      <c r="D674" s="125"/>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8"/>
      <c r="B675" s="166"/>
      <c r="C675" s="125"/>
      <c r="D675" s="125"/>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8"/>
      <c r="B676" s="166"/>
      <c r="C676" s="125"/>
      <c r="D676" s="125"/>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8"/>
      <c r="B677" s="166"/>
      <c r="C677" s="125"/>
      <c r="D677" s="125"/>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8"/>
      <c r="B678" s="166"/>
      <c r="C678" s="125"/>
      <c r="D678" s="125"/>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8"/>
      <c r="B679" s="166"/>
      <c r="C679" s="125"/>
      <c r="D679" s="125"/>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8"/>
      <c r="B680" s="166"/>
      <c r="C680" s="125"/>
      <c r="D680" s="125"/>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8"/>
      <c r="B681" s="166"/>
      <c r="C681" s="125"/>
      <c r="D681" s="125"/>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8"/>
      <c r="B682" s="166"/>
      <c r="C682" s="125"/>
      <c r="D682" s="125"/>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8"/>
      <c r="B683" s="166"/>
      <c r="C683" s="125"/>
      <c r="D683" s="125"/>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8"/>
      <c r="B684" s="166"/>
      <c r="C684" s="125"/>
      <c r="D684" s="125"/>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8"/>
      <c r="B685" s="166"/>
      <c r="C685" s="125"/>
      <c r="D685" s="125"/>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8"/>
      <c r="B686" s="166"/>
      <c r="C686" s="125"/>
      <c r="D686" s="125"/>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8"/>
      <c r="B687" s="166"/>
      <c r="C687" s="125"/>
      <c r="D687" s="125"/>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8"/>
      <c r="B688" s="166"/>
      <c r="C688" s="125"/>
      <c r="D688" s="125"/>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8"/>
      <c r="B689" s="166"/>
      <c r="C689" s="125"/>
      <c r="D689" s="125"/>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8"/>
      <c r="B690" s="166"/>
      <c r="C690" s="125"/>
      <c r="D690" s="125"/>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8"/>
      <c r="B691" s="166"/>
      <c r="C691" s="125"/>
      <c r="D691" s="125"/>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8"/>
      <c r="B692" s="166"/>
      <c r="C692" s="125"/>
      <c r="D692" s="125"/>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8"/>
      <c r="B693" s="166"/>
      <c r="C693" s="125"/>
      <c r="D693" s="125"/>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8"/>
      <c r="B694" s="166"/>
      <c r="C694" s="125"/>
      <c r="D694" s="125"/>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8"/>
      <c r="B695" s="166"/>
      <c r="C695" s="125"/>
      <c r="D695" s="125"/>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8"/>
      <c r="B696" s="166"/>
      <c r="C696" s="125"/>
      <c r="D696" s="125"/>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8"/>
      <c r="B697" s="166"/>
      <c r="C697" s="125"/>
      <c r="D697" s="125"/>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8"/>
      <c r="B698" s="166"/>
      <c r="C698" s="125"/>
      <c r="D698" s="125"/>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8"/>
      <c r="B699" s="166"/>
      <c r="C699" s="125"/>
      <c r="D699" s="125"/>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8"/>
      <c r="B700" s="166"/>
      <c r="C700" s="125"/>
      <c r="D700" s="125"/>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8"/>
      <c r="B701" s="166"/>
      <c r="C701" s="125"/>
      <c r="D701" s="125"/>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8"/>
      <c r="B702" s="166"/>
      <c r="C702" s="125"/>
      <c r="D702" s="125"/>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8"/>
      <c r="B703" s="166"/>
      <c r="C703" s="125"/>
      <c r="D703" s="125"/>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8"/>
      <c r="B704" s="166"/>
      <c r="C704" s="125"/>
      <c r="D704" s="125"/>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8"/>
      <c r="B705" s="166"/>
      <c r="C705" s="125"/>
      <c r="D705" s="125"/>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8"/>
      <c r="B706" s="166"/>
      <c r="C706" s="125"/>
      <c r="D706" s="125"/>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8"/>
      <c r="B707" s="166"/>
      <c r="C707" s="125"/>
      <c r="D707" s="125"/>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8"/>
      <c r="B708" s="166"/>
      <c r="C708" s="125"/>
      <c r="D708" s="125"/>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8"/>
      <c r="B709" s="166"/>
      <c r="C709" s="125"/>
      <c r="D709" s="125"/>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8"/>
      <c r="B710" s="166"/>
      <c r="C710" s="125"/>
      <c r="D710" s="125"/>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8"/>
      <c r="B711" s="166"/>
      <c r="C711" s="125"/>
      <c r="D711" s="125"/>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8"/>
      <c r="B712" s="166"/>
      <c r="C712" s="125"/>
      <c r="D712" s="125"/>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8"/>
      <c r="B713" s="166"/>
      <c r="C713" s="125"/>
      <c r="D713" s="125"/>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8"/>
      <c r="B714" s="166"/>
      <c r="C714" s="125"/>
      <c r="D714" s="125"/>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8"/>
      <c r="B715" s="166"/>
      <c r="C715" s="125"/>
      <c r="D715" s="125"/>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8"/>
      <c r="B716" s="166"/>
      <c r="C716" s="125"/>
      <c r="D716" s="125"/>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8"/>
      <c r="B717" s="166"/>
      <c r="C717" s="125"/>
      <c r="D717" s="125"/>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8"/>
      <c r="B718" s="166"/>
      <c r="C718" s="125"/>
      <c r="D718" s="125"/>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8"/>
      <c r="B719" s="166"/>
      <c r="C719" s="125"/>
      <c r="D719" s="125"/>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8"/>
      <c r="B720" s="166"/>
      <c r="C720" s="125"/>
      <c r="D720" s="125"/>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8"/>
      <c r="B721" s="166"/>
      <c r="C721" s="125"/>
      <c r="D721" s="125"/>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8"/>
      <c r="B722" s="166"/>
      <c r="C722" s="125"/>
      <c r="D722" s="125"/>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8"/>
      <c r="B723" s="166"/>
      <c r="C723" s="125"/>
      <c r="D723" s="125"/>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8"/>
      <c r="B724" s="166"/>
      <c r="C724" s="125"/>
      <c r="D724" s="125"/>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8"/>
      <c r="B725" s="166"/>
      <c r="C725" s="125"/>
      <c r="D725" s="125"/>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8"/>
      <c r="B726" s="166"/>
      <c r="C726" s="125"/>
      <c r="D726" s="125"/>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8"/>
      <c r="B727" s="166"/>
      <c r="C727" s="125"/>
      <c r="D727" s="125"/>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8"/>
      <c r="B728" s="166"/>
      <c r="C728" s="125"/>
      <c r="D728" s="125"/>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8"/>
      <c r="B729" s="166"/>
      <c r="C729" s="125"/>
      <c r="D729" s="125"/>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8"/>
      <c r="B730" s="166"/>
      <c r="C730" s="125"/>
      <c r="D730" s="125"/>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8"/>
      <c r="B731" s="166"/>
      <c r="C731" s="125"/>
      <c r="D731" s="125"/>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8"/>
      <c r="B732" s="166"/>
      <c r="C732" s="125"/>
      <c r="D732" s="125"/>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8"/>
      <c r="B733" s="166"/>
      <c r="C733" s="125"/>
      <c r="D733" s="125"/>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8"/>
      <c r="B734" s="166"/>
      <c r="C734" s="125"/>
      <c r="D734" s="125"/>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8"/>
      <c r="B735" s="166"/>
      <c r="C735" s="125"/>
      <c r="D735" s="125"/>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8"/>
      <c r="B736" s="166"/>
      <c r="C736" s="125"/>
      <c r="D736" s="125"/>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8"/>
      <c r="B737" s="166"/>
      <c r="C737" s="125"/>
      <c r="D737" s="125"/>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8"/>
      <c r="B738" s="166"/>
      <c r="C738" s="125"/>
      <c r="D738" s="125"/>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8"/>
      <c r="B739" s="166"/>
      <c r="C739" s="125"/>
      <c r="D739" s="125"/>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8"/>
      <c r="B740" s="166"/>
      <c r="C740" s="125"/>
      <c r="D740" s="125"/>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8"/>
      <c r="B741" s="166"/>
      <c r="C741" s="125"/>
      <c r="D741" s="125"/>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8"/>
      <c r="B742" s="166"/>
      <c r="C742" s="125"/>
      <c r="D742" s="125"/>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8"/>
      <c r="B743" s="166"/>
      <c r="C743" s="125"/>
      <c r="D743" s="125"/>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8"/>
      <c r="B744" s="166"/>
      <c r="C744" s="125"/>
      <c r="D744" s="125"/>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8"/>
      <c r="B745" s="166"/>
      <c r="C745" s="125"/>
      <c r="D745" s="125"/>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8"/>
      <c r="B746" s="166"/>
      <c r="C746" s="125"/>
      <c r="D746" s="125"/>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8"/>
      <c r="B747" s="166"/>
      <c r="C747" s="125"/>
      <c r="D747" s="125"/>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8"/>
      <c r="B748" s="166"/>
      <c r="C748" s="125"/>
      <c r="D748" s="125"/>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8"/>
      <c r="B749" s="166"/>
      <c r="C749" s="125"/>
      <c r="D749" s="125"/>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8"/>
      <c r="B750" s="166"/>
      <c r="C750" s="125"/>
      <c r="D750" s="125"/>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8"/>
      <c r="B751" s="166"/>
      <c r="C751" s="125"/>
      <c r="D751" s="125"/>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8"/>
      <c r="B752" s="166"/>
      <c r="C752" s="125"/>
      <c r="D752" s="125"/>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8"/>
      <c r="B753" s="166"/>
      <c r="C753" s="125"/>
      <c r="D753" s="125"/>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8"/>
      <c r="B754" s="166"/>
      <c r="C754" s="125"/>
      <c r="D754" s="125"/>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8"/>
      <c r="B755" s="166"/>
      <c r="C755" s="125"/>
      <c r="D755" s="125"/>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8"/>
      <c r="B756" s="166"/>
      <c r="C756" s="125"/>
      <c r="D756" s="125"/>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8"/>
      <c r="B757" s="166"/>
      <c r="C757" s="125"/>
      <c r="D757" s="125"/>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8"/>
      <c r="B758" s="166"/>
      <c r="C758" s="125"/>
      <c r="D758" s="125"/>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8"/>
      <c r="B759" s="166"/>
      <c r="C759" s="125"/>
      <c r="D759" s="125"/>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8"/>
      <c r="B760" s="166"/>
      <c r="C760" s="125"/>
      <c r="D760" s="125"/>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8"/>
      <c r="B761" s="166"/>
      <c r="C761" s="125"/>
      <c r="D761" s="125"/>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8"/>
      <c r="B762" s="166"/>
      <c r="C762" s="125"/>
      <c r="D762" s="125"/>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8"/>
      <c r="B763" s="166"/>
      <c r="C763" s="125"/>
      <c r="D763" s="125"/>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8"/>
      <c r="B764" s="166"/>
      <c r="C764" s="125"/>
      <c r="D764" s="125"/>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8"/>
      <c r="B765" s="166"/>
      <c r="C765" s="125"/>
      <c r="D765" s="125"/>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8"/>
      <c r="B766" s="166"/>
      <c r="C766" s="125"/>
      <c r="D766" s="125"/>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8"/>
      <c r="B767" s="166"/>
      <c r="C767" s="125"/>
      <c r="D767" s="125"/>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8"/>
      <c r="B768" s="166"/>
      <c r="C768" s="125"/>
      <c r="D768" s="125"/>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8"/>
      <c r="B769" s="166"/>
      <c r="C769" s="125"/>
      <c r="D769" s="125"/>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8"/>
      <c r="B770" s="166"/>
      <c r="C770" s="125"/>
      <c r="D770" s="125"/>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8"/>
      <c r="B771" s="166"/>
      <c r="C771" s="125"/>
      <c r="D771" s="125"/>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8"/>
      <c r="B772" s="166"/>
      <c r="C772" s="125"/>
      <c r="D772" s="125"/>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8"/>
      <c r="B773" s="166"/>
      <c r="C773" s="125"/>
      <c r="D773" s="125"/>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8"/>
      <c r="B774" s="166"/>
      <c r="C774" s="125"/>
      <c r="D774" s="125"/>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8"/>
      <c r="B775" s="166"/>
      <c r="C775" s="125"/>
      <c r="D775" s="125"/>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8"/>
      <c r="B776" s="166"/>
      <c r="C776" s="125"/>
      <c r="D776" s="125"/>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8"/>
      <c r="B777" s="166"/>
      <c r="C777" s="125"/>
      <c r="D777" s="125"/>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8"/>
      <c r="B778" s="166"/>
      <c r="C778" s="125"/>
      <c r="D778" s="125"/>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8"/>
      <c r="B779" s="166"/>
      <c r="C779" s="125"/>
      <c r="D779" s="125"/>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8"/>
      <c r="B780" s="166"/>
      <c r="C780" s="125"/>
      <c r="D780" s="125"/>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8"/>
      <c r="B781" s="166"/>
      <c r="C781" s="125"/>
      <c r="D781" s="125"/>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8"/>
      <c r="B782" s="166"/>
      <c r="C782" s="125"/>
      <c r="D782" s="125"/>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8"/>
      <c r="B783" s="166"/>
      <c r="C783" s="125"/>
      <c r="D783" s="125"/>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8"/>
      <c r="B784" s="166"/>
      <c r="C784" s="125"/>
      <c r="D784" s="125"/>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8"/>
      <c r="B785" s="166"/>
      <c r="C785" s="125"/>
      <c r="D785" s="125"/>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8"/>
      <c r="B786" s="166"/>
      <c r="C786" s="125"/>
      <c r="D786" s="125"/>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8"/>
      <c r="B787" s="166"/>
      <c r="C787" s="125"/>
      <c r="D787" s="125"/>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8"/>
      <c r="B788" s="166"/>
      <c r="C788" s="125"/>
      <c r="D788" s="125"/>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8"/>
      <c r="B789" s="166"/>
      <c r="C789" s="125"/>
      <c r="D789" s="125"/>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8"/>
      <c r="B790" s="166"/>
      <c r="C790" s="125"/>
      <c r="D790" s="125"/>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8"/>
      <c r="B791" s="166"/>
      <c r="C791" s="125"/>
      <c r="D791" s="125"/>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8"/>
      <c r="B792" s="166"/>
      <c r="C792" s="125"/>
      <c r="D792" s="125"/>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8"/>
      <c r="B793" s="166"/>
      <c r="C793" s="125"/>
      <c r="D793" s="125"/>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8"/>
      <c r="B794" s="166"/>
      <c r="C794" s="125"/>
      <c r="D794" s="125"/>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8"/>
      <c r="B795" s="166"/>
      <c r="C795" s="125"/>
      <c r="D795" s="125"/>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8"/>
      <c r="B796" s="166"/>
      <c r="C796" s="125"/>
      <c r="D796" s="125"/>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8"/>
      <c r="B797" s="166"/>
      <c r="C797" s="125"/>
      <c r="D797" s="125"/>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8"/>
      <c r="B798" s="166"/>
      <c r="C798" s="125"/>
      <c r="D798" s="125"/>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8"/>
      <c r="B799" s="166"/>
      <c r="C799" s="125"/>
      <c r="D799" s="125"/>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8"/>
      <c r="B800" s="166"/>
      <c r="C800" s="125"/>
      <c r="D800" s="125"/>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8"/>
      <c r="B801" s="166"/>
      <c r="C801" s="125"/>
      <c r="D801" s="125"/>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8"/>
      <c r="B802" s="166"/>
      <c r="C802" s="125"/>
      <c r="D802" s="125"/>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8"/>
      <c r="B803" s="166"/>
      <c r="C803" s="125"/>
      <c r="D803" s="125"/>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8"/>
      <c r="B804" s="166"/>
      <c r="C804" s="125"/>
      <c r="D804" s="125"/>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8"/>
      <c r="B805" s="166"/>
      <c r="C805" s="125"/>
      <c r="D805" s="125"/>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8"/>
      <c r="B806" s="166"/>
      <c r="C806" s="125"/>
      <c r="D806" s="125"/>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8"/>
      <c r="B807" s="166"/>
      <c r="C807" s="125"/>
      <c r="D807" s="125"/>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8"/>
      <c r="B808" s="166"/>
      <c r="C808" s="125"/>
      <c r="D808" s="125"/>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8"/>
      <c r="B809" s="166"/>
      <c r="C809" s="125"/>
      <c r="D809" s="125"/>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8"/>
      <c r="B810" s="166"/>
      <c r="C810" s="125"/>
      <c r="D810" s="125"/>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8"/>
      <c r="B811" s="166"/>
      <c r="C811" s="125"/>
      <c r="D811" s="125"/>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8"/>
      <c r="B812" s="166"/>
      <c r="C812" s="125"/>
      <c r="D812" s="125"/>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8"/>
      <c r="B813" s="166"/>
      <c r="C813" s="125"/>
      <c r="D813" s="125"/>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8"/>
      <c r="B814" s="166"/>
      <c r="C814" s="125"/>
      <c r="D814" s="125"/>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8"/>
      <c r="B815" s="166"/>
      <c r="C815" s="125"/>
      <c r="D815" s="125"/>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8"/>
      <c r="B816" s="166"/>
      <c r="C816" s="125"/>
      <c r="D816" s="125"/>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8"/>
      <c r="B817" s="166"/>
      <c r="C817" s="125"/>
      <c r="D817" s="125"/>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8"/>
      <c r="B818" s="166"/>
      <c r="C818" s="125"/>
      <c r="D818" s="125"/>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8"/>
      <c r="B819" s="166"/>
      <c r="C819" s="125"/>
      <c r="D819" s="125"/>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8"/>
      <c r="B820" s="166"/>
      <c r="C820" s="125"/>
      <c r="D820" s="125"/>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8"/>
      <c r="B821" s="166"/>
      <c r="C821" s="125"/>
      <c r="D821" s="125"/>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8"/>
      <c r="B822" s="166"/>
      <c r="C822" s="125"/>
      <c r="D822" s="125"/>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8"/>
      <c r="B823" s="166"/>
      <c r="C823" s="125"/>
      <c r="D823" s="125"/>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8"/>
      <c r="B824" s="166"/>
      <c r="C824" s="125"/>
      <c r="D824" s="125"/>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8"/>
      <c r="B825" s="166"/>
      <c r="C825" s="125"/>
      <c r="D825" s="125"/>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8"/>
      <c r="B826" s="166"/>
      <c r="C826" s="125"/>
      <c r="D826" s="125"/>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8"/>
      <c r="B827" s="166"/>
      <c r="C827" s="125"/>
      <c r="D827" s="125"/>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8"/>
      <c r="B828" s="166"/>
      <c r="C828" s="125"/>
      <c r="D828" s="125"/>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8"/>
      <c r="B829" s="166"/>
      <c r="C829" s="125"/>
      <c r="D829" s="125"/>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8"/>
      <c r="B830" s="166"/>
      <c r="C830" s="125"/>
      <c r="D830" s="125"/>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8"/>
      <c r="B831" s="166"/>
      <c r="C831" s="125"/>
      <c r="D831" s="125"/>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8"/>
      <c r="B832" s="166"/>
      <c r="C832" s="125"/>
      <c r="D832" s="125"/>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8"/>
      <c r="B833" s="166"/>
      <c r="C833" s="125"/>
      <c r="D833" s="125"/>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8"/>
      <c r="B834" s="166"/>
      <c r="C834" s="125"/>
      <c r="D834" s="125"/>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8"/>
      <c r="B835" s="166"/>
      <c r="C835" s="125"/>
      <c r="D835" s="125"/>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8"/>
      <c r="B836" s="166"/>
      <c r="C836" s="125"/>
      <c r="D836" s="125"/>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8"/>
      <c r="B837" s="166"/>
      <c r="C837" s="125"/>
      <c r="D837" s="125"/>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8"/>
      <c r="B838" s="166"/>
      <c r="C838" s="125"/>
      <c r="D838" s="125"/>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8"/>
      <c r="B839" s="166"/>
      <c r="C839" s="125"/>
      <c r="D839" s="125"/>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8"/>
      <c r="B840" s="166"/>
      <c r="C840" s="125"/>
      <c r="D840" s="125"/>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8"/>
      <c r="B841" s="166"/>
      <c r="C841" s="125"/>
      <c r="D841" s="125"/>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8"/>
      <c r="B842" s="166"/>
      <c r="C842" s="125"/>
      <c r="D842" s="125"/>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8"/>
      <c r="B843" s="166"/>
      <c r="C843" s="125"/>
      <c r="D843" s="125"/>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8"/>
      <c r="B844" s="166"/>
      <c r="C844" s="125"/>
      <c r="D844" s="125"/>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8"/>
      <c r="B845" s="166"/>
      <c r="C845" s="125"/>
      <c r="D845" s="125"/>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8"/>
      <c r="B846" s="166"/>
      <c r="C846" s="125"/>
      <c r="D846" s="125"/>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8"/>
      <c r="B847" s="166"/>
      <c r="C847" s="125"/>
      <c r="D847" s="125"/>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8"/>
      <c r="B848" s="166"/>
      <c r="C848" s="125"/>
      <c r="D848" s="125"/>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8"/>
      <c r="B849" s="166"/>
      <c r="C849" s="125"/>
      <c r="D849" s="125"/>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8"/>
      <c r="B850" s="166"/>
      <c r="C850" s="125"/>
      <c r="D850" s="125"/>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8"/>
      <c r="B851" s="166"/>
      <c r="C851" s="125"/>
      <c r="D851" s="125"/>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8"/>
      <c r="B852" s="166"/>
      <c r="C852" s="125"/>
      <c r="D852" s="125"/>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8"/>
      <c r="B853" s="166"/>
      <c r="C853" s="125"/>
      <c r="D853" s="125"/>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8"/>
      <c r="B854" s="166"/>
      <c r="C854" s="125"/>
      <c r="D854" s="125"/>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8"/>
      <c r="B855" s="166"/>
      <c r="C855" s="125"/>
      <c r="D855" s="125"/>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8"/>
      <c r="B856" s="166"/>
      <c r="C856" s="125"/>
      <c r="D856" s="125"/>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8"/>
      <c r="B857" s="166"/>
      <c r="C857" s="125"/>
      <c r="D857" s="125"/>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8"/>
      <c r="B858" s="166"/>
      <c r="C858" s="125"/>
      <c r="D858" s="125"/>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8"/>
      <c r="B859" s="166"/>
      <c r="C859" s="125"/>
      <c r="D859" s="125"/>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8"/>
      <c r="B860" s="166"/>
      <c r="C860" s="125"/>
      <c r="D860" s="125"/>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8"/>
      <c r="B861" s="166"/>
      <c r="C861" s="125"/>
      <c r="D861" s="125"/>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8"/>
      <c r="B862" s="166"/>
      <c r="C862" s="125"/>
      <c r="D862" s="125"/>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8"/>
      <c r="B863" s="166"/>
      <c r="C863" s="125"/>
      <c r="D863" s="125"/>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8"/>
      <c r="B864" s="166"/>
      <c r="C864" s="125"/>
      <c r="D864" s="125"/>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8"/>
      <c r="B865" s="166"/>
      <c r="C865" s="125"/>
      <c r="D865" s="125"/>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8"/>
      <c r="B866" s="166"/>
      <c r="C866" s="125"/>
      <c r="D866" s="125"/>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8"/>
      <c r="B867" s="166"/>
      <c r="C867" s="125"/>
      <c r="D867" s="125"/>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8"/>
      <c r="B868" s="166"/>
      <c r="C868" s="125"/>
      <c r="D868" s="125"/>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8"/>
      <c r="B869" s="166"/>
      <c r="C869" s="125"/>
      <c r="D869" s="125"/>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8"/>
      <c r="B870" s="166"/>
      <c r="C870" s="125"/>
      <c r="D870" s="125"/>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8"/>
      <c r="B871" s="166"/>
      <c r="C871" s="125"/>
      <c r="D871" s="125"/>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8"/>
      <c r="B872" s="166"/>
      <c r="C872" s="125"/>
      <c r="D872" s="125"/>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8"/>
      <c r="B873" s="166"/>
      <c r="C873" s="125"/>
      <c r="D873" s="125"/>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8"/>
      <c r="B874" s="166"/>
      <c r="C874" s="125"/>
      <c r="D874" s="125"/>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8"/>
      <c r="B875" s="166"/>
      <c r="C875" s="125"/>
      <c r="D875" s="125"/>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8"/>
      <c r="B876" s="166"/>
      <c r="C876" s="125"/>
      <c r="D876" s="125"/>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8"/>
      <c r="B877" s="166"/>
      <c r="C877" s="125"/>
      <c r="D877" s="125"/>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8"/>
      <c r="B878" s="166"/>
      <c r="C878" s="125"/>
      <c r="D878" s="125"/>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8"/>
      <c r="B879" s="166"/>
      <c r="C879" s="125"/>
      <c r="D879" s="125"/>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8"/>
      <c r="B880" s="166"/>
      <c r="C880" s="125"/>
      <c r="D880" s="125"/>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8"/>
      <c r="B881" s="166"/>
      <c r="C881" s="125"/>
      <c r="D881" s="125"/>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8"/>
      <c r="B882" s="166"/>
      <c r="C882" s="125"/>
      <c r="D882" s="125"/>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8"/>
      <c r="B883" s="166"/>
      <c r="C883" s="125"/>
      <c r="D883" s="125"/>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8"/>
      <c r="B884" s="166"/>
      <c r="C884" s="125"/>
      <c r="D884" s="125"/>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8"/>
      <c r="B885" s="166"/>
      <c r="C885" s="125"/>
      <c r="D885" s="125"/>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8"/>
      <c r="B886" s="166"/>
      <c r="C886" s="125"/>
      <c r="D886" s="125"/>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8"/>
      <c r="B887" s="166"/>
      <c r="C887" s="125"/>
      <c r="D887" s="125"/>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8"/>
      <c r="B888" s="166"/>
      <c r="C888" s="125"/>
      <c r="D888" s="125"/>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8"/>
      <c r="B889" s="166"/>
      <c r="C889" s="125"/>
      <c r="D889" s="125"/>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8"/>
      <c r="B890" s="166"/>
      <c r="C890" s="125"/>
      <c r="D890" s="125"/>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8"/>
      <c r="B891" s="166"/>
      <c r="C891" s="125"/>
      <c r="D891" s="125"/>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8"/>
      <c r="B892" s="166"/>
      <c r="C892" s="125"/>
      <c r="D892" s="125"/>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8"/>
      <c r="B893" s="166"/>
      <c r="C893" s="125"/>
      <c r="D893" s="125"/>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8"/>
      <c r="B894" s="166"/>
      <c r="C894" s="125"/>
      <c r="D894" s="125"/>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8"/>
      <c r="B895" s="166"/>
      <c r="C895" s="125"/>
      <c r="D895" s="125"/>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8"/>
      <c r="B896" s="166"/>
      <c r="C896" s="125"/>
      <c r="D896" s="125"/>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8"/>
      <c r="B897" s="166"/>
      <c r="C897" s="125"/>
      <c r="D897" s="125"/>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8"/>
      <c r="B898" s="166"/>
      <c r="C898" s="125"/>
      <c r="D898" s="125"/>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8"/>
      <c r="B899" s="166"/>
      <c r="C899" s="125"/>
      <c r="D899" s="125"/>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8"/>
      <c r="B900" s="166"/>
      <c r="C900" s="125"/>
      <c r="D900" s="125"/>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8"/>
      <c r="B901" s="166"/>
      <c r="C901" s="125"/>
      <c r="D901" s="125"/>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8"/>
      <c r="B902" s="166"/>
      <c r="C902" s="125"/>
      <c r="D902" s="125"/>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8"/>
      <c r="B903" s="166"/>
      <c r="C903" s="125"/>
      <c r="D903" s="125"/>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8"/>
      <c r="B904" s="166"/>
      <c r="C904" s="125"/>
      <c r="D904" s="125"/>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8"/>
      <c r="B905" s="166"/>
      <c r="C905" s="125"/>
      <c r="D905" s="125"/>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8"/>
      <c r="B906" s="166"/>
      <c r="C906" s="125"/>
      <c r="D906" s="125"/>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8"/>
      <c r="B907" s="166"/>
      <c r="C907" s="125"/>
      <c r="D907" s="125"/>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8"/>
      <c r="B908" s="166"/>
      <c r="C908" s="125"/>
      <c r="D908" s="125"/>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8"/>
      <c r="B909" s="166"/>
      <c r="C909" s="125"/>
      <c r="D909" s="125"/>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8"/>
      <c r="B910" s="166"/>
      <c r="C910" s="125"/>
      <c r="D910" s="125"/>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8"/>
      <c r="B911" s="166"/>
      <c r="C911" s="125"/>
      <c r="D911" s="125"/>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8"/>
      <c r="B912" s="166"/>
      <c r="C912" s="125"/>
      <c r="D912" s="125"/>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8"/>
      <c r="B913" s="166"/>
      <c r="C913" s="125"/>
      <c r="D913" s="125"/>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8"/>
      <c r="B914" s="166"/>
      <c r="C914" s="125"/>
      <c r="D914" s="125"/>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8"/>
      <c r="B915" s="166"/>
      <c r="C915" s="125"/>
      <c r="D915" s="125"/>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8"/>
      <c r="B916" s="166"/>
      <c r="C916" s="125"/>
      <c r="D916" s="125"/>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8"/>
      <c r="B917" s="166"/>
      <c r="C917" s="125"/>
      <c r="D917" s="125"/>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8"/>
      <c r="B918" s="166"/>
      <c r="C918" s="125"/>
      <c r="D918" s="125"/>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8"/>
      <c r="B919" s="166"/>
      <c r="C919" s="125"/>
      <c r="D919" s="125"/>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8"/>
      <c r="B920" s="166"/>
      <c r="C920" s="125"/>
      <c r="D920" s="125"/>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8"/>
      <c r="B921" s="166"/>
      <c r="C921" s="125"/>
      <c r="D921" s="125"/>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8"/>
      <c r="B922" s="166"/>
      <c r="C922" s="125"/>
      <c r="D922" s="125"/>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8"/>
      <c r="B923" s="166"/>
      <c r="C923" s="125"/>
      <c r="D923" s="125"/>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8"/>
      <c r="B924" s="166"/>
      <c r="C924" s="125"/>
      <c r="D924" s="125"/>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8"/>
      <c r="B925" s="166"/>
      <c r="C925" s="125"/>
      <c r="D925" s="125"/>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8"/>
      <c r="B926" s="166"/>
      <c r="C926" s="125"/>
      <c r="D926" s="125"/>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8"/>
      <c r="B927" s="166"/>
      <c r="C927" s="125"/>
      <c r="D927" s="125"/>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8"/>
      <c r="B928" s="166"/>
      <c r="C928" s="125"/>
      <c r="D928" s="125"/>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8"/>
      <c r="B929" s="166"/>
      <c r="C929" s="125"/>
      <c r="D929" s="125"/>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8"/>
      <c r="B930" s="166"/>
      <c r="C930" s="125"/>
      <c r="D930" s="125"/>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8"/>
      <c r="B931" s="166"/>
      <c r="C931" s="125"/>
      <c r="D931" s="125"/>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8"/>
      <c r="B932" s="166"/>
      <c r="C932" s="125"/>
      <c r="D932" s="125"/>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8"/>
      <c r="B933" s="166"/>
      <c r="C933" s="125"/>
      <c r="D933" s="125"/>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8"/>
      <c r="B934" s="166"/>
      <c r="C934" s="125"/>
      <c r="D934" s="125"/>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8"/>
      <c r="B935" s="166"/>
      <c r="C935" s="125"/>
      <c r="D935" s="125"/>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8"/>
      <c r="B936" s="166"/>
      <c r="C936" s="125"/>
      <c r="D936" s="125"/>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8"/>
      <c r="B937" s="166"/>
      <c r="C937" s="125"/>
      <c r="D937" s="125"/>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8"/>
      <c r="B938" s="166"/>
      <c r="C938" s="125"/>
      <c r="D938" s="125"/>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8"/>
      <c r="B939" s="166"/>
      <c r="C939" s="125"/>
      <c r="D939" s="125"/>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8"/>
      <c r="B940" s="166"/>
      <c r="C940" s="125"/>
      <c r="D940" s="125"/>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8"/>
      <c r="B941" s="166"/>
      <c r="C941" s="125"/>
      <c r="D941" s="125"/>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8"/>
      <c r="B942" s="166"/>
      <c r="C942" s="125"/>
      <c r="D942" s="125"/>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8"/>
      <c r="B943" s="166"/>
      <c r="C943" s="125"/>
      <c r="D943" s="125"/>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8"/>
      <c r="B944" s="166"/>
      <c r="C944" s="125"/>
      <c r="D944" s="125"/>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8"/>
      <c r="B945" s="166"/>
      <c r="C945" s="125"/>
      <c r="D945" s="125"/>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8"/>
      <c r="B946" s="166"/>
      <c r="C946" s="125"/>
      <c r="D946" s="125"/>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8"/>
      <c r="B947" s="166"/>
      <c r="C947" s="125"/>
      <c r="D947" s="125"/>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8"/>
      <c r="B948" s="166"/>
      <c r="C948" s="125"/>
      <c r="D948" s="125"/>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8"/>
      <c r="B949" s="166"/>
      <c r="C949" s="125"/>
      <c r="D949" s="125"/>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8"/>
      <c r="B950" s="166"/>
      <c r="C950" s="125"/>
      <c r="D950" s="125"/>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8"/>
      <c r="B951" s="166"/>
      <c r="C951" s="125"/>
      <c r="D951" s="125"/>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8"/>
      <c r="B952" s="166"/>
      <c r="C952" s="125"/>
      <c r="D952" s="125"/>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8"/>
      <c r="B953" s="166"/>
      <c r="C953" s="125"/>
      <c r="D953" s="125"/>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8"/>
      <c r="B954" s="166"/>
      <c r="C954" s="125"/>
      <c r="D954" s="125"/>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8"/>
      <c r="B955" s="166"/>
      <c r="C955" s="125"/>
      <c r="D955" s="125"/>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8"/>
      <c r="B956" s="166"/>
      <c r="C956" s="125"/>
      <c r="D956" s="125"/>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8"/>
      <c r="B957" s="166"/>
      <c r="C957" s="125"/>
      <c r="D957" s="125"/>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8"/>
      <c r="B958" s="166"/>
      <c r="C958" s="125"/>
      <c r="D958" s="125"/>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8"/>
      <c r="B959" s="166"/>
      <c r="C959" s="125"/>
      <c r="D959" s="125"/>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8"/>
      <c r="B960" s="166"/>
      <c r="C960" s="125"/>
      <c r="D960" s="125"/>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8"/>
      <c r="B961" s="166"/>
      <c r="C961" s="125"/>
      <c r="D961" s="125"/>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8"/>
      <c r="B962" s="166"/>
      <c r="C962" s="125"/>
      <c r="D962" s="125"/>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8"/>
      <c r="B963" s="166"/>
      <c r="C963" s="125"/>
      <c r="D963" s="125"/>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8"/>
      <c r="B964" s="166"/>
      <c r="C964" s="125"/>
      <c r="D964" s="125"/>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8"/>
      <c r="B965" s="166"/>
      <c r="C965" s="125"/>
      <c r="D965" s="125"/>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8"/>
      <c r="B966" s="166"/>
      <c r="C966" s="125"/>
      <c r="D966" s="125"/>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8"/>
      <c r="B967" s="166"/>
      <c r="C967" s="125"/>
      <c r="D967" s="125"/>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8"/>
      <c r="B968" s="166"/>
      <c r="C968" s="125"/>
      <c r="D968" s="125"/>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8"/>
      <c r="B969" s="166"/>
      <c r="C969" s="125"/>
      <c r="D969" s="125"/>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8"/>
      <c r="B970" s="166"/>
      <c r="C970" s="125"/>
      <c r="D970" s="125"/>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8"/>
      <c r="B971" s="166"/>
      <c r="C971" s="125"/>
      <c r="D971" s="125"/>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8"/>
      <c r="B972" s="166"/>
      <c r="C972" s="125"/>
      <c r="D972" s="125"/>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8"/>
      <c r="B973" s="166"/>
      <c r="C973" s="125"/>
      <c r="D973" s="125"/>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8"/>
      <c r="B974" s="166"/>
      <c r="C974" s="125"/>
      <c r="D974" s="125"/>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8"/>
      <c r="B975" s="166"/>
      <c r="C975" s="125"/>
      <c r="D975" s="125"/>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8"/>
      <c r="B976" s="166"/>
      <c r="C976" s="125"/>
      <c r="D976" s="125"/>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8"/>
      <c r="B977" s="166"/>
      <c r="C977" s="125"/>
      <c r="D977" s="125"/>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8"/>
      <c r="B978" s="166"/>
      <c r="C978" s="125"/>
      <c r="D978" s="125"/>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8"/>
      <c r="B979" s="166"/>
      <c r="C979" s="125"/>
      <c r="D979" s="125"/>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8"/>
      <c r="B980" s="166"/>
      <c r="C980" s="125"/>
      <c r="D980" s="125"/>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8"/>
      <c r="B981" s="166"/>
      <c r="C981" s="125"/>
      <c r="D981" s="125"/>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8"/>
      <c r="B982" s="166"/>
      <c r="C982" s="125"/>
      <c r="D982" s="125"/>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8"/>
      <c r="B983" s="166"/>
      <c r="C983" s="125"/>
      <c r="D983" s="125"/>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8"/>
      <c r="B984" s="166"/>
      <c r="C984" s="125"/>
      <c r="D984" s="125"/>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8"/>
      <c r="B985" s="166"/>
      <c r="C985" s="125"/>
      <c r="D985" s="125"/>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8"/>
      <c r="B986" s="166"/>
      <c r="C986" s="125"/>
      <c r="D986" s="125"/>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8"/>
      <c r="B987" s="166"/>
      <c r="C987" s="125"/>
      <c r="D987" s="125"/>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8"/>
      <c r="B988" s="166"/>
      <c r="C988" s="125"/>
      <c r="D988" s="125"/>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8"/>
      <c r="B989" s="166"/>
      <c r="C989" s="125"/>
      <c r="D989" s="125"/>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8"/>
      <c r="B990" s="166"/>
      <c r="C990" s="125"/>
      <c r="D990" s="125"/>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8"/>
      <c r="B991" s="166"/>
      <c r="C991" s="125"/>
      <c r="D991" s="125"/>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8"/>
      <c r="B992" s="166"/>
      <c r="C992" s="125"/>
      <c r="D992" s="125"/>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8"/>
      <c r="B993" s="166"/>
      <c r="C993" s="125"/>
      <c r="D993" s="125"/>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8"/>
      <c r="B994" s="166"/>
      <c r="C994" s="125"/>
      <c r="D994" s="125"/>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8"/>
      <c r="B995" s="166"/>
      <c r="C995" s="125"/>
      <c r="D995" s="125"/>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8"/>
      <c r="B996" s="166"/>
      <c r="C996" s="125"/>
      <c r="D996" s="125"/>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8"/>
      <c r="B997" s="166"/>
      <c r="C997" s="125"/>
      <c r="D997" s="125"/>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8"/>
      <c r="B998" s="166"/>
      <c r="C998" s="125"/>
      <c r="D998" s="125"/>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8"/>
      <c r="B999" s="166"/>
      <c r="C999" s="125"/>
      <c r="D999" s="125"/>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8"/>
      <c r="B1000" s="166"/>
      <c r="C1000" s="125"/>
      <c r="D1000" s="125"/>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9"/>
      <c r="B1001" s="394" t="str">
        <f ca="1">OFFSET(L!$C$1,MATCH("General"&amp;"Cpy",L!$A:$A,0)-1,SL,,)</f>
        <v>© 2016 Conflict-Free Sourcing Initiative. All rights reserved.</v>
      </c>
      <c r="C1001" s="394"/>
      <c r="D1001" s="394"/>
      <c r="E1001" s="31"/>
    </row>
    <row r="1002" spans="1:35" ht="13.5" thickTop="1">
      <c r="D1002" s="132"/>
    </row>
  </sheetData>
  <sheetProtection password="E985" sheet="1" objects="1" scenarios="1" forma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37"/>
  <sheetViews>
    <sheetView workbookViewId="0">
      <pane ySplit="4" topLeftCell="A170" activePane="bottomLeft" state="frozen"/>
      <selection pane="bottomLeft" activeCell="E182" sqref="E182"/>
    </sheetView>
  </sheetViews>
  <sheetFormatPr defaultColWidth="8.75" defaultRowHeight="10.5"/>
  <cols>
    <col min="1" max="1" width="9.25" style="46" bestFit="1" customWidth="1"/>
    <col min="2" max="2" width="42.875" style="46" customWidth="1"/>
    <col min="3" max="3" width="40.25" style="46" customWidth="1"/>
    <col min="4" max="4" width="22.75" style="46" customWidth="1"/>
    <col min="5" max="5" width="12.625" style="46" customWidth="1"/>
    <col min="6" max="6" width="12.625" style="206" customWidth="1"/>
    <col min="7" max="7" width="15.375" style="46" customWidth="1"/>
    <col min="8" max="8" width="23.875" style="46" customWidth="1"/>
    <col min="9" max="9" width="20.875" style="46" customWidth="1"/>
    <col min="10" max="10" width="38.625" style="46" hidden="1" customWidth="1"/>
    <col min="11" max="11" width="24.25" style="46" hidden="1" customWidth="1"/>
    <col min="12" max="12" width="17.5" style="46" customWidth="1"/>
    <col min="13" max="13" width="16.25" style="46" customWidth="1"/>
    <col min="14" max="16384" width="8.75" style="46"/>
  </cols>
  <sheetData>
    <row r="1" spans="1:13" ht="134.25" customHeight="1">
      <c r="A1" s="395" t="str">
        <f ca="1">OFFSET(L!$C$1,MATCH("Smelter Reference List"&amp;ADDRESS(ROW(),COLUMN(),4),L!$A:$A,0)-1,SL,,)</f>
        <v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395"/>
      <c r="C1" s="395"/>
      <c r="D1" s="395"/>
      <c r="E1" s="395"/>
      <c r="F1" s="395"/>
      <c r="G1" s="395"/>
    </row>
    <row r="4" spans="1:13" s="251" customFormat="1" ht="42">
      <c r="A4" s="212" t="str">
        <f ca="1">OFFSET(L!$C$1,MATCH("Smelter Reference List"&amp;ADDRESS(ROW(),COLUMN(),4),L!$A:$A,0)-1,SL,,)</f>
        <v>Metal</v>
      </c>
      <c r="B4" s="212" t="str">
        <f ca="1">OFFSET(L!$C$1,MATCH("Smelter Reference List"&amp;ADDRESS(ROW(),COLUMN(),4),L!$A:$A,0)-1,SL,,)</f>
        <v>Smelter Reference List</v>
      </c>
      <c r="C4" s="212" t="str">
        <f ca="1">OFFSET(L!$C$1,MATCH("Smelter Reference List"&amp;ADDRESS(ROW(),COLUMN(),4),L!$A:$A,0)-1,SL,,)</f>
        <v>Standard Smelter Names</v>
      </c>
      <c r="D4" s="212" t="str">
        <f ca="1">OFFSET(L!$C$1,MATCH("Smelter Reference List"&amp;ADDRESS(ROW(),COLUMN(),4),L!$A:$A,0)-1,SL,,)</f>
        <v>Smelter Facility Location: Country</v>
      </c>
      <c r="E4" s="212" t="str">
        <f ca="1">OFFSET(L!$C$1,MATCH("Smelter Reference List"&amp;ADDRESS(ROW(),COLUMN(),4),L!$A:$A,0)-1,SL,,)</f>
        <v>New Smelter ID</v>
      </c>
      <c r="F4" s="212" t="str">
        <f ca="1">OFFSET(L!$C$1,MATCH("Smelter Reference List"&amp;ADDRESS(ROW(),COLUMN(),4),L!$A:$A,0)-1,SL,,)</f>
        <v>Source of Smelter Identification Number</v>
      </c>
      <c r="G4" s="212" t="str">
        <f ca="1">OFFSET(L!$C$1,MATCH("Smelter Reference List"&amp;ADDRESS(ROW(),COLUMN(),4),L!$A:$A,0)-1,SL,,)</f>
        <v xml:space="preserve">Smelter Street </v>
      </c>
      <c r="H4" s="212" t="str">
        <f ca="1">OFFSET(L!$C$1,MATCH("Smelter Reference List"&amp;ADDRESS(ROW(),COLUMN(),4),L!$A:$A,0)-1,SL,,)</f>
        <v>Smelter City</v>
      </c>
      <c r="I4" s="212" t="str">
        <f ca="1">OFFSET(L!$C$1,MATCH("Smelter Reference List"&amp;ADDRESS(ROW(),COLUMN(),4),L!$A:$A,0)-1,SL,,)</f>
        <v>Smelter Facility Location: State / Province</v>
      </c>
      <c r="J4" s="212" t="s">
        <v>1456</v>
      </c>
      <c r="K4" s="212" t="s">
        <v>1456</v>
      </c>
      <c r="L4" s="252"/>
      <c r="M4" s="252"/>
    </row>
    <row r="5" spans="1:13" ht="10.5" customHeight="1">
      <c r="A5" s="255" t="s">
        <v>2323</v>
      </c>
      <c r="B5" s="255" t="s">
        <v>31</v>
      </c>
      <c r="C5" s="255" t="s">
        <v>1317</v>
      </c>
      <c r="D5" s="255" t="s">
        <v>1759</v>
      </c>
      <c r="E5" s="255" t="s">
        <v>1318</v>
      </c>
      <c r="F5" s="255" t="s">
        <v>3125</v>
      </c>
      <c r="G5" s="255"/>
      <c r="H5" s="255" t="s">
        <v>3292</v>
      </c>
      <c r="I5" s="255" t="s">
        <v>3230</v>
      </c>
      <c r="J5" s="46" t="str">
        <f t="shared" ref="J5:J68" si="0">A5&amp;B5</f>
        <v>GoldAccurate Refining Group</v>
      </c>
      <c r="K5" s="46" t="str">
        <f t="shared" ref="K5:K68" si="1">A5&amp;B5</f>
        <v>GoldAccurate Refining Group</v>
      </c>
      <c r="L5" s="255"/>
    </row>
    <row r="6" spans="1:13" ht="10.5" customHeight="1">
      <c r="A6" s="255" t="s">
        <v>2323</v>
      </c>
      <c r="B6" s="255" t="s">
        <v>2684</v>
      </c>
      <c r="C6" s="255" t="s">
        <v>2684</v>
      </c>
      <c r="D6" s="255" t="s">
        <v>1759</v>
      </c>
      <c r="E6" s="255" t="s">
        <v>2685</v>
      </c>
      <c r="F6" s="255" t="s">
        <v>3125</v>
      </c>
      <c r="G6" s="255"/>
      <c r="H6" s="255" t="s">
        <v>3126</v>
      </c>
      <c r="I6" s="255" t="s">
        <v>3127</v>
      </c>
      <c r="J6" s="46" t="str">
        <f t="shared" si="0"/>
        <v>GoldAdvanced Chemical Company</v>
      </c>
      <c r="K6" s="46" t="str">
        <f t="shared" si="1"/>
        <v>GoldAdvanced Chemical Company</v>
      </c>
      <c r="L6" s="255"/>
    </row>
    <row r="7" spans="1:13" ht="10.5" customHeight="1">
      <c r="A7" s="255" t="s">
        <v>2323</v>
      </c>
      <c r="B7" s="255" t="s">
        <v>3320</v>
      </c>
      <c r="C7" s="255" t="s">
        <v>2322</v>
      </c>
      <c r="D7" s="255" t="s">
        <v>2154</v>
      </c>
      <c r="E7" s="255" t="s">
        <v>1332</v>
      </c>
      <c r="F7" s="255" t="s">
        <v>3125</v>
      </c>
      <c r="G7" s="255"/>
      <c r="H7" s="255" t="s">
        <v>3318</v>
      </c>
      <c r="I7" s="255" t="s">
        <v>3319</v>
      </c>
      <c r="J7" s="46" t="str">
        <f t="shared" si="0"/>
        <v>GoldAGR Mathey</v>
      </c>
      <c r="K7" s="46" t="str">
        <f t="shared" si="1"/>
        <v>GoldAGR Mathey</v>
      </c>
      <c r="L7" s="255"/>
    </row>
    <row r="8" spans="1:13" ht="10.5" customHeight="1">
      <c r="A8" s="255" t="s">
        <v>2323</v>
      </c>
      <c r="B8" s="255" t="s">
        <v>3321</v>
      </c>
      <c r="C8" s="255" t="s">
        <v>2322</v>
      </c>
      <c r="D8" s="255" t="s">
        <v>2154</v>
      </c>
      <c r="E8" s="255" t="s">
        <v>1332</v>
      </c>
      <c r="F8" s="255" t="s">
        <v>3125</v>
      </c>
      <c r="G8" s="255"/>
      <c r="H8" s="255" t="s">
        <v>3318</v>
      </c>
      <c r="I8" s="255" t="s">
        <v>3319</v>
      </c>
      <c r="J8" s="46" t="str">
        <f t="shared" si="0"/>
        <v>GoldAGR(Perth Mint Australia)</v>
      </c>
      <c r="K8" s="46" t="str">
        <f t="shared" si="1"/>
        <v>GoldAGR(Perth Mint Australia)</v>
      </c>
      <c r="L8" s="255"/>
    </row>
    <row r="9" spans="1:13" ht="10.5" customHeight="1">
      <c r="A9" s="255" t="s">
        <v>2323</v>
      </c>
      <c r="B9" s="255" t="s">
        <v>4146</v>
      </c>
      <c r="C9" s="255" t="s">
        <v>4146</v>
      </c>
      <c r="D9" s="255" t="s">
        <v>2249</v>
      </c>
      <c r="E9" s="255" t="s">
        <v>1234</v>
      </c>
      <c r="F9" s="255" t="s">
        <v>3125</v>
      </c>
      <c r="G9" s="255"/>
      <c r="H9" s="255" t="s">
        <v>3128</v>
      </c>
      <c r="I9" s="255" t="s">
        <v>3129</v>
      </c>
      <c r="J9" s="46" t="str">
        <f t="shared" si="0"/>
        <v>GoldAida Chemical Industries Co., Ltd.</v>
      </c>
      <c r="K9" s="46" t="str">
        <f t="shared" si="1"/>
        <v>GoldAida Chemical Industries Co., Ltd.</v>
      </c>
      <c r="L9" s="255"/>
    </row>
    <row r="10" spans="1:13" ht="10.5" customHeight="1">
      <c r="A10" s="255" t="s">
        <v>2323</v>
      </c>
      <c r="B10" s="255" t="s">
        <v>3355</v>
      </c>
      <c r="C10" s="255" t="s">
        <v>3355</v>
      </c>
      <c r="D10" s="255" t="s">
        <v>2147</v>
      </c>
      <c r="E10" s="255" t="s">
        <v>3356</v>
      </c>
      <c r="F10" s="255" t="s">
        <v>3125</v>
      </c>
      <c r="G10" s="255"/>
      <c r="H10" s="255" t="s">
        <v>3357</v>
      </c>
      <c r="I10" s="255" t="s">
        <v>3357</v>
      </c>
      <c r="J10" s="46" t="str">
        <f t="shared" si="0"/>
        <v>GoldAl Etihad Gold Refinery DMCC</v>
      </c>
      <c r="K10" s="46" t="str">
        <f t="shared" si="1"/>
        <v>GoldAl Etihad Gold Refinery DMCC</v>
      </c>
      <c r="L10" s="255"/>
    </row>
    <row r="11" spans="1:13" ht="10.5" customHeight="1">
      <c r="A11" s="255" t="s">
        <v>2323</v>
      </c>
      <c r="B11" s="255" t="s">
        <v>70</v>
      </c>
      <c r="C11" s="255" t="s">
        <v>70</v>
      </c>
      <c r="D11" s="255" t="s">
        <v>2195</v>
      </c>
      <c r="E11" s="255" t="s">
        <v>1235</v>
      </c>
      <c r="F11" s="255" t="s">
        <v>3125</v>
      </c>
      <c r="G11" s="255"/>
      <c r="H11" s="255" t="s">
        <v>3130</v>
      </c>
      <c r="I11" s="255" t="s">
        <v>3131</v>
      </c>
      <c r="J11" s="46" t="str">
        <f t="shared" si="0"/>
        <v>GoldAllgemeine Gold-und Silberscheideanstalt A.G.</v>
      </c>
      <c r="K11" s="46" t="str">
        <f t="shared" si="1"/>
        <v>GoldAllgemeine Gold-und Silberscheideanstalt A.G.</v>
      </c>
      <c r="L11" s="255"/>
    </row>
    <row r="12" spans="1:13" ht="10.5" customHeight="1">
      <c r="A12" s="255" t="s">
        <v>2323</v>
      </c>
      <c r="B12" s="255" t="s">
        <v>1190</v>
      </c>
      <c r="C12" s="255" t="s">
        <v>1190</v>
      </c>
      <c r="D12" s="255" t="s">
        <v>1760</v>
      </c>
      <c r="E12" s="255" t="s">
        <v>1236</v>
      </c>
      <c r="F12" s="255" t="s">
        <v>3125</v>
      </c>
      <c r="G12" s="255"/>
      <c r="H12" s="255" t="s">
        <v>3132</v>
      </c>
      <c r="I12" s="255" t="s">
        <v>3133</v>
      </c>
      <c r="J12" s="46" t="str">
        <f t="shared" si="0"/>
        <v>GoldAlmalyk Mining and Metallurgical Complex (AMMC)</v>
      </c>
      <c r="K12" s="46" t="str">
        <f t="shared" si="1"/>
        <v>GoldAlmalyk Mining and Metallurgical Complex (AMMC)</v>
      </c>
      <c r="L12" s="255"/>
    </row>
    <row r="13" spans="1:13" ht="10.5" customHeight="1">
      <c r="A13" s="255" t="s">
        <v>2323</v>
      </c>
      <c r="B13" s="255" t="s">
        <v>3141</v>
      </c>
      <c r="C13" s="255" t="s">
        <v>4670</v>
      </c>
      <c r="D13" s="255" t="s">
        <v>2249</v>
      </c>
      <c r="E13" s="255" t="s">
        <v>1239</v>
      </c>
      <c r="F13" s="255" t="s">
        <v>3125</v>
      </c>
      <c r="G13" s="255"/>
      <c r="H13" s="255" t="s">
        <v>3139</v>
      </c>
      <c r="I13" s="255" t="s">
        <v>3140</v>
      </c>
      <c r="J13" s="46" t="str">
        <f t="shared" si="0"/>
        <v>GoldAmagasaki Factory, Hyogo Prefecture, Japan</v>
      </c>
      <c r="K13" s="46" t="str">
        <f t="shared" si="1"/>
        <v>GoldAmagasaki Factory, Hyogo Prefecture, Japan</v>
      </c>
      <c r="L13" s="255"/>
    </row>
    <row r="14" spans="1:13" ht="10.5" customHeight="1">
      <c r="A14" s="255" t="s">
        <v>2323</v>
      </c>
      <c r="B14" s="255" t="s">
        <v>3134</v>
      </c>
      <c r="C14" s="255" t="s">
        <v>3134</v>
      </c>
      <c r="D14" s="255" t="s">
        <v>2170</v>
      </c>
      <c r="E14" s="255" t="s">
        <v>1237</v>
      </c>
      <c r="F14" s="255" t="s">
        <v>3125</v>
      </c>
      <c r="G14" s="255"/>
      <c r="H14" s="255" t="s">
        <v>3135</v>
      </c>
      <c r="I14" s="255" t="s">
        <v>3136</v>
      </c>
      <c r="J14" s="46" t="str">
        <f t="shared" si="0"/>
        <v>GoldAngloGold Ashanti Córrego do Sítio Mineração</v>
      </c>
      <c r="K14" s="46" t="str">
        <f t="shared" si="1"/>
        <v>GoldAngloGold Ashanti Córrego do Sítio Mineração</v>
      </c>
      <c r="L14" s="255"/>
    </row>
    <row r="15" spans="1:13" ht="10.5" customHeight="1">
      <c r="A15" s="255" t="s">
        <v>2323</v>
      </c>
      <c r="B15" s="255" t="s">
        <v>3308</v>
      </c>
      <c r="C15" s="255" t="s">
        <v>4251</v>
      </c>
      <c r="D15" s="255" t="s">
        <v>2181</v>
      </c>
      <c r="E15" s="255" t="s">
        <v>1326</v>
      </c>
      <c r="F15" s="255" t="s">
        <v>3125</v>
      </c>
      <c r="G15" s="255"/>
      <c r="H15" s="255" t="s">
        <v>3306</v>
      </c>
      <c r="I15" s="255" t="s">
        <v>3307</v>
      </c>
      <c r="J15" s="46" t="str">
        <f t="shared" si="0"/>
        <v>GoldAnhui Tongling Nonferrous Metal Mining Co., Ltd.</v>
      </c>
      <c r="K15" s="46" t="str">
        <f t="shared" si="1"/>
        <v>GoldAnhui Tongling Nonferrous Metal Mining Co., Ltd.</v>
      </c>
      <c r="L15" s="255"/>
    </row>
    <row r="16" spans="1:13" ht="10.5" customHeight="1">
      <c r="A16" s="255" t="s">
        <v>2323</v>
      </c>
      <c r="B16" s="255" t="s">
        <v>3322</v>
      </c>
      <c r="C16" s="255" t="s">
        <v>2322</v>
      </c>
      <c r="D16" s="255" t="s">
        <v>2154</v>
      </c>
      <c r="E16" s="255" t="s">
        <v>1332</v>
      </c>
      <c r="F16" s="255" t="s">
        <v>3125</v>
      </c>
      <c r="G16" s="255"/>
      <c r="H16" s="255" t="s">
        <v>3318</v>
      </c>
      <c r="I16" s="255" t="s">
        <v>3319</v>
      </c>
      <c r="J16" s="46" t="str">
        <f t="shared" si="0"/>
        <v>GoldANZ (Perth Mint 4N)</v>
      </c>
      <c r="K16" s="46" t="str">
        <f t="shared" si="1"/>
        <v>GoldANZ (Perth Mint 4N)</v>
      </c>
      <c r="L16" s="255"/>
    </row>
    <row r="17" spans="1:12" ht="10.5" customHeight="1">
      <c r="A17" s="255" t="s">
        <v>2323</v>
      </c>
      <c r="B17" s="255" t="s">
        <v>4669</v>
      </c>
      <c r="C17" s="255" t="s">
        <v>4669</v>
      </c>
      <c r="D17" s="255" t="s">
        <v>2179</v>
      </c>
      <c r="E17" s="255" t="s">
        <v>1238</v>
      </c>
      <c r="F17" s="255" t="s">
        <v>3125</v>
      </c>
      <c r="G17" s="255"/>
      <c r="H17" s="255" t="s">
        <v>3137</v>
      </c>
      <c r="I17" s="255" t="s">
        <v>3138</v>
      </c>
      <c r="J17" s="46" t="str">
        <f t="shared" si="0"/>
        <v>GoldArgor-Heraeus S.A.</v>
      </c>
      <c r="K17" s="46" t="str">
        <f t="shared" si="1"/>
        <v>GoldArgor-Heraeus S.A.</v>
      </c>
      <c r="L17" s="255"/>
    </row>
    <row r="18" spans="1:12" ht="10.5" customHeight="1">
      <c r="A18" s="255" t="s">
        <v>2323</v>
      </c>
      <c r="B18" s="255" t="s">
        <v>4670</v>
      </c>
      <c r="C18" s="255" t="s">
        <v>4670</v>
      </c>
      <c r="D18" s="255" t="s">
        <v>2249</v>
      </c>
      <c r="E18" s="255" t="s">
        <v>1239</v>
      </c>
      <c r="F18" s="255" t="s">
        <v>3125</v>
      </c>
      <c r="G18" s="255"/>
      <c r="H18" s="255" t="s">
        <v>3139</v>
      </c>
      <c r="I18" s="255" t="s">
        <v>3140</v>
      </c>
      <c r="J18" s="46" t="str">
        <f t="shared" si="0"/>
        <v>GoldAsahi Pretec Corp.</v>
      </c>
      <c r="K18" s="46" t="str">
        <f t="shared" si="1"/>
        <v>GoldAsahi Pretec Corp.</v>
      </c>
      <c r="L18" s="255"/>
    </row>
    <row r="19" spans="1:12" ht="10.5" customHeight="1">
      <c r="A19" s="255" t="s">
        <v>2323</v>
      </c>
      <c r="B19" s="255" t="s">
        <v>4671</v>
      </c>
      <c r="C19" s="255" t="s">
        <v>4671</v>
      </c>
      <c r="D19" s="255" t="s">
        <v>2177</v>
      </c>
      <c r="E19" s="255" t="s">
        <v>1274</v>
      </c>
      <c r="F19" s="255" t="s">
        <v>3125</v>
      </c>
      <c r="G19" s="255"/>
      <c r="H19" s="255" t="s">
        <v>3209</v>
      </c>
      <c r="I19" s="255" t="s">
        <v>3210</v>
      </c>
      <c r="J19" s="46" t="str">
        <f t="shared" si="0"/>
        <v>GoldAsahi Refining Canada Ltd.</v>
      </c>
      <c r="K19" s="46" t="str">
        <f t="shared" si="1"/>
        <v>GoldAsahi Refining Canada Ltd.</v>
      </c>
      <c r="L19" s="255"/>
    </row>
    <row r="20" spans="1:12" ht="10.5" customHeight="1">
      <c r="A20" s="255" t="s">
        <v>2323</v>
      </c>
      <c r="B20" s="255" t="s">
        <v>4267</v>
      </c>
      <c r="C20" s="255" t="s">
        <v>4267</v>
      </c>
      <c r="D20" s="255" t="s">
        <v>1759</v>
      </c>
      <c r="E20" s="255" t="s">
        <v>1273</v>
      </c>
      <c r="F20" s="255" t="s">
        <v>3125</v>
      </c>
      <c r="G20" s="255"/>
      <c r="H20" s="255" t="s">
        <v>3206</v>
      </c>
      <c r="I20" s="255" t="s">
        <v>3207</v>
      </c>
      <c r="J20" s="46" t="str">
        <f t="shared" si="0"/>
        <v>GoldAsahi Refining USA Inc.</v>
      </c>
      <c r="K20" s="46" t="str">
        <f t="shared" si="1"/>
        <v>GoldAsahi Refining USA Inc.</v>
      </c>
      <c r="L20" s="255"/>
    </row>
    <row r="21" spans="1:12" ht="10.5" customHeight="1">
      <c r="A21" s="255" t="s">
        <v>2323</v>
      </c>
      <c r="B21" s="255" t="s">
        <v>4147</v>
      </c>
      <c r="C21" s="255" t="s">
        <v>4147</v>
      </c>
      <c r="D21" s="255" t="s">
        <v>2249</v>
      </c>
      <c r="E21" s="255" t="s">
        <v>1240</v>
      </c>
      <c r="F21" s="255" t="s">
        <v>3125</v>
      </c>
      <c r="G21" s="255"/>
      <c r="H21" s="255" t="s">
        <v>3142</v>
      </c>
      <c r="I21" s="255" t="s">
        <v>3143</v>
      </c>
      <c r="J21" s="46" t="str">
        <f t="shared" si="0"/>
        <v>GoldAsaka Riken Co., Ltd.</v>
      </c>
      <c r="K21" s="46" t="str">
        <f t="shared" si="1"/>
        <v>GoldAsaka Riken Co., Ltd.</v>
      </c>
      <c r="L21" s="255"/>
    </row>
    <row r="22" spans="1:12" ht="10.5" customHeight="1">
      <c r="A22" s="255" t="s">
        <v>2323</v>
      </c>
      <c r="B22" s="255" t="s">
        <v>2447</v>
      </c>
      <c r="C22" s="255" t="s">
        <v>1191</v>
      </c>
      <c r="D22" s="255" t="s">
        <v>1751</v>
      </c>
      <c r="E22" s="255" t="s">
        <v>1241</v>
      </c>
      <c r="F22" s="255" t="s">
        <v>3125</v>
      </c>
      <c r="G22" s="255"/>
      <c r="H22" s="255" t="s">
        <v>3144</v>
      </c>
      <c r="I22" s="255" t="s">
        <v>3145</v>
      </c>
      <c r="J22" s="46" t="str">
        <f t="shared" si="0"/>
        <v>GoldATAkulche</v>
      </c>
      <c r="K22" s="46" t="str">
        <f t="shared" si="1"/>
        <v>GoldATAkulche</v>
      </c>
      <c r="L22" s="255"/>
    </row>
    <row r="23" spans="1:12" ht="10.5" customHeight="1">
      <c r="A23" s="255" t="s">
        <v>2323</v>
      </c>
      <c r="B23" s="255" t="s">
        <v>1191</v>
      </c>
      <c r="C23" s="255" t="s">
        <v>1191</v>
      </c>
      <c r="D23" s="255" t="s">
        <v>1751</v>
      </c>
      <c r="E23" s="255" t="s">
        <v>1241</v>
      </c>
      <c r="F23" s="255" t="s">
        <v>3125</v>
      </c>
      <c r="G23" s="255"/>
      <c r="H23" s="255" t="s">
        <v>3144</v>
      </c>
      <c r="I23" s="255" t="s">
        <v>3145</v>
      </c>
      <c r="J23" s="46" t="str">
        <f t="shared" si="0"/>
        <v>GoldAtasay Kuyumculuk Sanayi Ve Ticaret A.S.</v>
      </c>
      <c r="K23" s="46" t="str">
        <f t="shared" si="1"/>
        <v>GoldAtasay Kuyumculuk Sanayi Ve Ticaret A.S.</v>
      </c>
      <c r="L23" s="255"/>
    </row>
    <row r="24" spans="1:12" ht="10.5" customHeight="1">
      <c r="A24" s="255" t="s">
        <v>2323</v>
      </c>
      <c r="B24" s="255" t="s">
        <v>4672</v>
      </c>
      <c r="C24" s="255" t="s">
        <v>4672</v>
      </c>
      <c r="D24" s="255" t="s">
        <v>1772</v>
      </c>
      <c r="E24" s="255" t="s">
        <v>4673</v>
      </c>
      <c r="F24" s="255" t="s">
        <v>3125</v>
      </c>
      <c r="G24" s="255"/>
      <c r="H24" s="255" t="s">
        <v>4674</v>
      </c>
      <c r="I24" s="255" t="s">
        <v>3271</v>
      </c>
      <c r="J24" s="46" t="str">
        <f t="shared" si="0"/>
        <v>GoldAU Traders and Refiners</v>
      </c>
      <c r="K24" s="46" t="str">
        <f t="shared" si="1"/>
        <v>GoldAU Traders and Refiners</v>
      </c>
      <c r="L24" s="255"/>
    </row>
    <row r="25" spans="1:12" ht="10.5" customHeight="1">
      <c r="A25" s="255" t="s">
        <v>2323</v>
      </c>
      <c r="B25" s="255" t="s">
        <v>4675</v>
      </c>
      <c r="C25" s="255" t="s">
        <v>4675</v>
      </c>
      <c r="D25" s="255" t="s">
        <v>1759</v>
      </c>
      <c r="E25" s="255" t="s">
        <v>4676</v>
      </c>
      <c r="F25" s="255" t="s">
        <v>3125</v>
      </c>
      <c r="G25" s="255"/>
      <c r="H25" s="255" t="s">
        <v>4677</v>
      </c>
      <c r="I25" s="255" t="s">
        <v>4678</v>
      </c>
      <c r="J25" s="46" t="str">
        <f t="shared" si="0"/>
        <v>GoldAURA-II</v>
      </c>
      <c r="K25" s="46" t="str">
        <f t="shared" si="1"/>
        <v>GoldAURA-II</v>
      </c>
      <c r="L25" s="255"/>
    </row>
    <row r="26" spans="1:12" ht="10.5" customHeight="1">
      <c r="A26" s="255" t="s">
        <v>2323</v>
      </c>
      <c r="B26" s="255" t="s">
        <v>2448</v>
      </c>
      <c r="C26" s="255" t="s">
        <v>2448</v>
      </c>
      <c r="D26" s="255" t="s">
        <v>2195</v>
      </c>
      <c r="E26" s="255" t="s">
        <v>1242</v>
      </c>
      <c r="F26" s="255" t="s">
        <v>3125</v>
      </c>
      <c r="G26" s="255"/>
      <c r="H26" s="255" t="s">
        <v>3146</v>
      </c>
      <c r="I26" s="255" t="s">
        <v>3147</v>
      </c>
      <c r="J26" s="46" t="str">
        <f t="shared" si="0"/>
        <v>GoldAurubis AG</v>
      </c>
      <c r="K26" s="46" t="str">
        <f t="shared" si="1"/>
        <v>GoldAurubis AG</v>
      </c>
      <c r="L26" s="255"/>
    </row>
    <row r="27" spans="1:12" ht="10.5" customHeight="1">
      <c r="A27" s="255" t="s">
        <v>2323</v>
      </c>
      <c r="B27" s="255" t="s">
        <v>4679</v>
      </c>
      <c r="C27" s="255" t="s">
        <v>4679</v>
      </c>
      <c r="D27" s="255" t="s">
        <v>2239</v>
      </c>
      <c r="E27" s="255" t="s">
        <v>4680</v>
      </c>
      <c r="F27" s="255" t="s">
        <v>3125</v>
      </c>
      <c r="G27" s="255"/>
      <c r="H27" s="255" t="s">
        <v>4760</v>
      </c>
      <c r="I27" s="255" t="s">
        <v>4761</v>
      </c>
      <c r="J27" s="46" t="str">
        <f t="shared" si="0"/>
        <v>GoldBangalore Refinery</v>
      </c>
      <c r="K27" s="46" t="str">
        <f t="shared" si="1"/>
        <v>GoldBangalore Refinery</v>
      </c>
      <c r="L27" s="255"/>
    </row>
    <row r="28" spans="1:12" ht="10.5" customHeight="1">
      <c r="A28" s="255" t="s">
        <v>2323</v>
      </c>
      <c r="B28" s="255" t="s">
        <v>1786</v>
      </c>
      <c r="C28" s="255" t="s">
        <v>1786</v>
      </c>
      <c r="D28" s="255" t="s">
        <v>1705</v>
      </c>
      <c r="E28" s="255" t="s">
        <v>1243</v>
      </c>
      <c r="F28" s="255" t="s">
        <v>3125</v>
      </c>
      <c r="G28" s="255"/>
      <c r="H28" s="255" t="s">
        <v>4269</v>
      </c>
      <c r="I28" s="255" t="s">
        <v>3149</v>
      </c>
      <c r="J28" s="46" t="str">
        <f t="shared" si="0"/>
        <v>GoldBangko Sentral ng Pilipinas (Central Bank of the Philippines)</v>
      </c>
      <c r="K28" s="46" t="str">
        <f t="shared" si="1"/>
        <v>GoldBangko Sentral ng Pilipinas (Central Bank of the Philippines)</v>
      </c>
      <c r="L28" s="255"/>
    </row>
    <row r="29" spans="1:12" ht="10.5" customHeight="1">
      <c r="A29" s="255" t="s">
        <v>2323</v>
      </c>
      <c r="B29" s="255" t="s">
        <v>2450</v>
      </c>
      <c r="C29" s="255" t="s">
        <v>2450</v>
      </c>
      <c r="D29" s="255" t="s">
        <v>1736</v>
      </c>
      <c r="E29" s="255" t="s">
        <v>1244</v>
      </c>
      <c r="F29" s="255" t="s">
        <v>3125</v>
      </c>
      <c r="G29" s="255"/>
      <c r="H29" s="255" t="s">
        <v>3150</v>
      </c>
      <c r="I29" s="255" t="s">
        <v>3151</v>
      </c>
      <c r="J29" s="46" t="str">
        <f t="shared" si="0"/>
        <v>GoldBoliden AB</v>
      </c>
      <c r="K29" s="46" t="str">
        <f t="shared" si="1"/>
        <v>GoldBoliden AB</v>
      </c>
      <c r="L29" s="255"/>
    </row>
    <row r="30" spans="1:12" ht="10.5" customHeight="1">
      <c r="A30" s="255" t="s">
        <v>2323</v>
      </c>
      <c r="B30" s="255" t="s">
        <v>1245</v>
      </c>
      <c r="C30" s="255" t="s">
        <v>1245</v>
      </c>
      <c r="D30" s="255" t="s">
        <v>2195</v>
      </c>
      <c r="E30" s="255" t="s">
        <v>1246</v>
      </c>
      <c r="F30" s="255" t="s">
        <v>3125</v>
      </c>
      <c r="G30" s="255"/>
      <c r="H30" s="255" t="s">
        <v>3130</v>
      </c>
      <c r="I30" s="255" t="s">
        <v>3131</v>
      </c>
      <c r="J30" s="46" t="str">
        <f t="shared" si="0"/>
        <v>GoldC. Hafner GmbH + Co. KG</v>
      </c>
      <c r="K30" s="46" t="str">
        <f t="shared" si="1"/>
        <v>GoldC. Hafner GmbH + Co. KG</v>
      </c>
      <c r="L30" s="255"/>
    </row>
    <row r="31" spans="1:12" ht="10.5" customHeight="1">
      <c r="A31" s="255" t="s">
        <v>2323</v>
      </c>
      <c r="B31" s="255" t="s">
        <v>1787</v>
      </c>
      <c r="C31" s="255" t="s">
        <v>1787</v>
      </c>
      <c r="D31" s="255" t="s">
        <v>2275</v>
      </c>
      <c r="E31" s="255" t="s">
        <v>1247</v>
      </c>
      <c r="F31" s="255" t="s">
        <v>3125</v>
      </c>
      <c r="G31" s="255"/>
      <c r="H31" s="255" t="s">
        <v>3152</v>
      </c>
      <c r="I31" s="255" t="s">
        <v>3153</v>
      </c>
      <c r="J31" s="46" t="str">
        <f t="shared" si="0"/>
        <v>GoldCaridad</v>
      </c>
      <c r="K31" s="46" t="str">
        <f t="shared" si="1"/>
        <v>GoldCaridad</v>
      </c>
      <c r="L31" s="255"/>
    </row>
    <row r="32" spans="1:12" ht="10.5" customHeight="1">
      <c r="A32" s="255" t="s">
        <v>2323</v>
      </c>
      <c r="B32" s="255" t="s">
        <v>3156</v>
      </c>
      <c r="C32" s="255" t="s">
        <v>4323</v>
      </c>
      <c r="D32" s="255" t="s">
        <v>2177</v>
      </c>
      <c r="E32" s="255" t="s">
        <v>1248</v>
      </c>
      <c r="F32" s="255" t="s">
        <v>3125</v>
      </c>
      <c r="G32" s="255"/>
      <c r="H32" s="255" t="s">
        <v>3154</v>
      </c>
      <c r="I32" s="255" t="s">
        <v>3155</v>
      </c>
      <c r="J32" s="46" t="str">
        <f t="shared" si="0"/>
        <v>GoldCCR</v>
      </c>
      <c r="K32" s="46" t="str">
        <f t="shared" si="1"/>
        <v>GoldCCR</v>
      </c>
      <c r="L32" s="255"/>
    </row>
    <row r="33" spans="1:12" ht="10.5" customHeight="1">
      <c r="A33" s="255" t="s">
        <v>2323</v>
      </c>
      <c r="B33" s="255" t="s">
        <v>4323</v>
      </c>
      <c r="C33" s="255" t="s">
        <v>4323</v>
      </c>
      <c r="D33" s="255" t="s">
        <v>2177</v>
      </c>
      <c r="E33" s="255" t="s">
        <v>1248</v>
      </c>
      <c r="F33" s="255" t="s">
        <v>3125</v>
      </c>
      <c r="G33" s="255"/>
      <c r="H33" s="255" t="s">
        <v>3154</v>
      </c>
      <c r="I33" s="255" t="s">
        <v>3155</v>
      </c>
      <c r="J33" s="46" t="str">
        <f t="shared" si="0"/>
        <v>GoldCCR Refinery - Glencore Canada Corporation</v>
      </c>
      <c r="K33" s="46" t="str">
        <f t="shared" si="1"/>
        <v>GoldCCR Refinery - Glencore Canada Corporation</v>
      </c>
      <c r="L33" s="255"/>
    </row>
    <row r="34" spans="1:12" ht="10.5" customHeight="1">
      <c r="A34" s="255" t="s">
        <v>2323</v>
      </c>
      <c r="B34" s="255" t="s">
        <v>4681</v>
      </c>
      <c r="C34" s="255" t="s">
        <v>4682</v>
      </c>
      <c r="D34" s="255" t="s">
        <v>2179</v>
      </c>
      <c r="E34" s="255" t="s">
        <v>1249</v>
      </c>
      <c r="F34" s="255" t="s">
        <v>3125</v>
      </c>
      <c r="G34" s="255"/>
      <c r="H34" s="255" t="s">
        <v>3158</v>
      </c>
      <c r="I34" s="255" t="s">
        <v>3159</v>
      </c>
      <c r="J34" s="46" t="str">
        <f t="shared" si="0"/>
        <v>GoldCendres + M?taux SA</v>
      </c>
      <c r="K34" s="46" t="str">
        <f t="shared" si="1"/>
        <v>GoldCendres + M?taux SA</v>
      </c>
      <c r="L34" s="255"/>
    </row>
    <row r="35" spans="1:12" ht="10.5" customHeight="1">
      <c r="A35" s="255" t="s">
        <v>2323</v>
      </c>
      <c r="B35" s="255" t="s">
        <v>4682</v>
      </c>
      <c r="C35" s="255" t="s">
        <v>4682</v>
      </c>
      <c r="D35" s="255" t="s">
        <v>2179</v>
      </c>
      <c r="E35" s="255" t="s">
        <v>1249</v>
      </c>
      <c r="F35" s="255" t="s">
        <v>3125</v>
      </c>
      <c r="G35" s="255"/>
      <c r="H35" s="255" t="s">
        <v>3158</v>
      </c>
      <c r="I35" s="255" t="s">
        <v>3159</v>
      </c>
      <c r="J35" s="46" t="str">
        <f t="shared" si="0"/>
        <v>GoldCendres + Métaux S.A.</v>
      </c>
      <c r="K35" s="46" t="str">
        <f t="shared" si="1"/>
        <v>GoldCendres + Métaux S.A.</v>
      </c>
      <c r="L35" s="255"/>
    </row>
    <row r="36" spans="1:12" ht="10.5" customHeight="1">
      <c r="A36" s="255" t="s">
        <v>2323</v>
      </c>
      <c r="B36" s="255" t="s">
        <v>2449</v>
      </c>
      <c r="C36" s="255" t="s">
        <v>1786</v>
      </c>
      <c r="D36" s="255" t="s">
        <v>1705</v>
      </c>
      <c r="E36" s="255" t="s">
        <v>1243</v>
      </c>
      <c r="F36" s="255" t="s">
        <v>3125</v>
      </c>
      <c r="G36" s="255"/>
      <c r="H36" s="255" t="s">
        <v>4269</v>
      </c>
      <c r="I36" s="255" t="s">
        <v>3149</v>
      </c>
      <c r="J36" s="46" t="str">
        <f t="shared" si="0"/>
        <v>GoldCentral Bank of the Philippines Gold Refinery &amp; Mint</v>
      </c>
      <c r="K36" s="46" t="str">
        <f t="shared" si="1"/>
        <v>GoldCentral Bank of the Philippines Gold Refinery &amp; Mint</v>
      </c>
      <c r="L36" s="255"/>
    </row>
    <row r="37" spans="1:12" ht="10.5" customHeight="1">
      <c r="A37" s="255" t="s">
        <v>2323</v>
      </c>
      <c r="B37" s="255" t="s">
        <v>3162</v>
      </c>
      <c r="C37" s="255" t="s">
        <v>4148</v>
      </c>
      <c r="D37" s="255" t="s">
        <v>2181</v>
      </c>
      <c r="E37" s="255" t="s">
        <v>1335</v>
      </c>
      <c r="F37" s="255" t="s">
        <v>3125</v>
      </c>
      <c r="G37" s="255"/>
      <c r="H37" s="255" t="s">
        <v>3160</v>
      </c>
      <c r="I37" s="255" t="s">
        <v>3161</v>
      </c>
      <c r="J37" s="46" t="str">
        <f t="shared" si="0"/>
        <v>GoldCHALCO Yunnan Copper Co. Ltd.</v>
      </c>
      <c r="K37" s="46" t="str">
        <f t="shared" si="1"/>
        <v>GoldCHALCO Yunnan Copper Co. Ltd.</v>
      </c>
      <c r="L37" s="255"/>
    </row>
    <row r="38" spans="1:12" ht="10.5" customHeight="1">
      <c r="A38" s="255" t="s">
        <v>2323</v>
      </c>
      <c r="B38" s="255" t="s">
        <v>71</v>
      </c>
      <c r="C38" s="255" t="s">
        <v>71</v>
      </c>
      <c r="D38" s="255" t="s">
        <v>2246</v>
      </c>
      <c r="E38" s="255" t="s">
        <v>1250</v>
      </c>
      <c r="F38" s="255" t="s">
        <v>3125</v>
      </c>
      <c r="G38" s="255"/>
      <c r="H38" s="255" t="s">
        <v>3163</v>
      </c>
      <c r="I38" s="255" t="s">
        <v>3164</v>
      </c>
      <c r="J38" s="46" t="str">
        <f t="shared" si="0"/>
        <v>GoldChimet S.p.A.</v>
      </c>
      <c r="K38" s="46" t="str">
        <f t="shared" si="1"/>
        <v>GoldChimet S.p.A.</v>
      </c>
      <c r="L38" s="255"/>
    </row>
    <row r="39" spans="1:12" ht="10.5" customHeight="1">
      <c r="A39" s="255" t="s">
        <v>2323</v>
      </c>
      <c r="B39" s="255" t="s">
        <v>32</v>
      </c>
      <c r="C39" s="255" t="s">
        <v>2575</v>
      </c>
      <c r="D39" s="255" t="s">
        <v>2181</v>
      </c>
      <c r="E39" s="255" t="s">
        <v>1336</v>
      </c>
      <c r="F39" s="255" t="s">
        <v>3125</v>
      </c>
      <c r="G39" s="255"/>
      <c r="H39" s="255" t="s">
        <v>3326</v>
      </c>
      <c r="I39" s="255" t="s">
        <v>3224</v>
      </c>
      <c r="J39" s="46" t="str">
        <f t="shared" si="0"/>
        <v>GoldChina Henan Zhongyuan Gold Smelter</v>
      </c>
      <c r="K39" s="46" t="str">
        <f t="shared" si="1"/>
        <v>GoldChina Henan Zhongyuan Gold Smelter</v>
      </c>
      <c r="L39" s="255"/>
    </row>
    <row r="40" spans="1:12" ht="10.5" customHeight="1">
      <c r="A40" s="255" t="s">
        <v>2323</v>
      </c>
      <c r="B40" s="255" t="s">
        <v>33</v>
      </c>
      <c r="C40" s="255" t="s">
        <v>4177</v>
      </c>
      <c r="D40" s="255" t="s">
        <v>2181</v>
      </c>
      <c r="E40" s="255" t="s">
        <v>1324</v>
      </c>
      <c r="F40" s="255" t="s">
        <v>3125</v>
      </c>
      <c r="G40" s="255"/>
      <c r="H40" s="255" t="s">
        <v>3286</v>
      </c>
      <c r="I40" s="255" t="s">
        <v>3263</v>
      </c>
      <c r="J40" s="46" t="str">
        <f t="shared" si="0"/>
        <v>GoldChina's Shandong Gold Mining Co., Ltd</v>
      </c>
      <c r="K40" s="46" t="str">
        <f t="shared" si="1"/>
        <v>GoldChina's Shandong Gold Mining Co., Ltd</v>
      </c>
      <c r="L40" s="255"/>
    </row>
    <row r="41" spans="1:12" ht="10.5" customHeight="1">
      <c r="A41" s="255" t="s">
        <v>2323</v>
      </c>
      <c r="B41" s="255" t="s">
        <v>984</v>
      </c>
      <c r="C41" s="255" t="s">
        <v>984</v>
      </c>
      <c r="D41" s="255" t="s">
        <v>2249</v>
      </c>
      <c r="E41" s="255" t="s">
        <v>1251</v>
      </c>
      <c r="F41" s="255" t="s">
        <v>3125</v>
      </c>
      <c r="G41" s="255"/>
      <c r="H41" s="255" t="s">
        <v>3165</v>
      </c>
      <c r="I41" s="255" t="s">
        <v>3129</v>
      </c>
      <c r="J41" s="46" t="str">
        <f t="shared" si="0"/>
        <v>GoldChugai Mining</v>
      </c>
      <c r="K41" s="46" t="str">
        <f t="shared" si="1"/>
        <v>GoldChugai Mining</v>
      </c>
      <c r="L41" s="255"/>
    </row>
    <row r="42" spans="1:12" ht="10.5" customHeight="1">
      <c r="A42" s="255" t="s">
        <v>2323</v>
      </c>
      <c r="B42" s="255" t="s">
        <v>4150</v>
      </c>
      <c r="C42" s="255" t="s">
        <v>4150</v>
      </c>
      <c r="D42" s="255" t="s">
        <v>2256</v>
      </c>
      <c r="E42" s="255" t="s">
        <v>1252</v>
      </c>
      <c r="F42" s="255" t="s">
        <v>3125</v>
      </c>
      <c r="G42" s="255"/>
      <c r="H42" s="255" t="s">
        <v>4683</v>
      </c>
      <c r="I42" s="255" t="s">
        <v>3167</v>
      </c>
      <c r="J42" s="46" t="str">
        <f t="shared" si="0"/>
        <v>GoldDaejin Indus Co., Ltd.</v>
      </c>
      <c r="K42" s="46" t="str">
        <f t="shared" si="1"/>
        <v>GoldDaejin Indus Co., Ltd.</v>
      </c>
      <c r="L42" s="255"/>
    </row>
    <row r="43" spans="1:12" ht="10.5" customHeight="1">
      <c r="A43" s="255" t="s">
        <v>2323</v>
      </c>
      <c r="B43" s="255" t="s">
        <v>3168</v>
      </c>
      <c r="C43" s="255" t="s">
        <v>4150</v>
      </c>
      <c r="D43" s="255" t="s">
        <v>2256</v>
      </c>
      <c r="E43" s="255" t="s">
        <v>1252</v>
      </c>
      <c r="F43" s="255" t="s">
        <v>3125</v>
      </c>
      <c r="G43" s="255"/>
      <c r="H43" s="255" t="s">
        <v>4683</v>
      </c>
      <c r="I43" s="255" t="s">
        <v>3167</v>
      </c>
      <c r="J43" s="46" t="str">
        <f t="shared" si="0"/>
        <v>GoldDaejin Industry</v>
      </c>
      <c r="K43" s="46" t="str">
        <f t="shared" si="1"/>
        <v>GoldDaejin Industry</v>
      </c>
      <c r="L43" s="255"/>
    </row>
    <row r="44" spans="1:12" ht="10.5" customHeight="1">
      <c r="A44" s="255" t="s">
        <v>2323</v>
      </c>
      <c r="B44" s="255" t="s">
        <v>1253</v>
      </c>
      <c r="C44" s="255" t="s">
        <v>1253</v>
      </c>
      <c r="D44" s="255" t="s">
        <v>2181</v>
      </c>
      <c r="E44" s="255" t="s">
        <v>1254</v>
      </c>
      <c r="F44" s="255" t="s">
        <v>3125</v>
      </c>
      <c r="G44" s="255"/>
      <c r="H44" s="255" t="s">
        <v>3169</v>
      </c>
      <c r="I44" s="255" t="s">
        <v>3170</v>
      </c>
      <c r="J44" s="46" t="str">
        <f t="shared" si="0"/>
        <v>GoldDaye Non-Ferrous Metals Mining Ltd.</v>
      </c>
      <c r="K44" s="46" t="str">
        <f t="shared" si="1"/>
        <v>GoldDaye Non-Ferrous Metals Mining Ltd.</v>
      </c>
      <c r="L44" s="255"/>
    </row>
    <row r="45" spans="1:12" ht="10.5" customHeight="1">
      <c r="A45" s="255" t="s">
        <v>2323</v>
      </c>
      <c r="B45" s="255" t="s">
        <v>1176</v>
      </c>
      <c r="C45" s="255" t="s">
        <v>4341</v>
      </c>
      <c r="D45" s="255" t="s">
        <v>2256</v>
      </c>
      <c r="E45" s="255" t="s">
        <v>1255</v>
      </c>
      <c r="F45" s="255" t="s">
        <v>3125</v>
      </c>
      <c r="G45" s="255"/>
      <c r="H45" s="255" t="s">
        <v>3171</v>
      </c>
      <c r="I45" s="255" t="s">
        <v>3172</v>
      </c>
      <c r="J45" s="46" t="str">
        <f t="shared" si="0"/>
        <v>GoldDo Sung Corporation</v>
      </c>
      <c r="K45" s="46" t="str">
        <f t="shared" si="1"/>
        <v>GoldDo Sung Corporation</v>
      </c>
      <c r="L45" s="255"/>
    </row>
    <row r="46" spans="1:12" ht="10.5" customHeight="1">
      <c r="A46" s="255" t="s">
        <v>2323</v>
      </c>
      <c r="B46" s="255" t="s">
        <v>1256</v>
      </c>
      <c r="C46" s="255" t="s">
        <v>4292</v>
      </c>
      <c r="D46" s="255" t="s">
        <v>2195</v>
      </c>
      <c r="E46" s="255" t="s">
        <v>1257</v>
      </c>
      <c r="F46" s="255" t="s">
        <v>3125</v>
      </c>
      <c r="G46" s="255"/>
      <c r="H46" s="255" t="s">
        <v>3130</v>
      </c>
      <c r="I46" s="255" t="s">
        <v>3131</v>
      </c>
      <c r="J46" s="46" t="str">
        <f t="shared" si="0"/>
        <v>GoldDoduco</v>
      </c>
      <c r="K46" s="46" t="str">
        <f t="shared" si="1"/>
        <v>GoldDoduco</v>
      </c>
      <c r="L46" s="255"/>
    </row>
    <row r="47" spans="1:12" ht="10.5" customHeight="1">
      <c r="A47" s="255" t="s">
        <v>2323</v>
      </c>
      <c r="B47" s="255" t="s">
        <v>4292</v>
      </c>
      <c r="C47" s="255" t="s">
        <v>4292</v>
      </c>
      <c r="D47" s="255" t="s">
        <v>2195</v>
      </c>
      <c r="E47" s="255" t="s">
        <v>1257</v>
      </c>
      <c r="F47" s="255" t="s">
        <v>3125</v>
      </c>
      <c r="G47" s="255"/>
      <c r="H47" s="255" t="s">
        <v>3130</v>
      </c>
      <c r="I47" s="255" t="s">
        <v>3131</v>
      </c>
      <c r="J47" s="46" t="str">
        <f t="shared" si="0"/>
        <v>GoldDODUCO GmbH</v>
      </c>
      <c r="K47" s="46" t="str">
        <f t="shared" si="1"/>
        <v>GoldDODUCO GmbH</v>
      </c>
      <c r="L47" s="255"/>
    </row>
    <row r="48" spans="1:12" ht="10.5" customHeight="1">
      <c r="A48" s="255" t="s">
        <v>2323</v>
      </c>
      <c r="B48" s="255" t="s">
        <v>50</v>
      </c>
      <c r="C48" s="255" t="s">
        <v>4341</v>
      </c>
      <c r="D48" s="255" t="s">
        <v>2256</v>
      </c>
      <c r="E48" s="255" t="s">
        <v>1255</v>
      </c>
      <c r="F48" s="255" t="s">
        <v>3125</v>
      </c>
      <c r="G48" s="255"/>
      <c r="H48" s="255" t="s">
        <v>3171</v>
      </c>
      <c r="I48" s="255" t="s">
        <v>3172</v>
      </c>
      <c r="J48" s="46" t="str">
        <f t="shared" si="0"/>
        <v>GoldDosung metal</v>
      </c>
      <c r="K48" s="46" t="str">
        <f t="shared" si="1"/>
        <v>GoldDosung metal</v>
      </c>
      <c r="L48" s="255"/>
    </row>
    <row r="49" spans="1:12" ht="10.5" customHeight="1">
      <c r="A49" s="255" t="s">
        <v>2323</v>
      </c>
      <c r="B49" s="255" t="s">
        <v>1788</v>
      </c>
      <c r="C49" s="255" t="s">
        <v>1788</v>
      </c>
      <c r="D49" s="255" t="s">
        <v>2249</v>
      </c>
      <c r="E49" s="255" t="s">
        <v>1258</v>
      </c>
      <c r="F49" s="255" t="s">
        <v>3125</v>
      </c>
      <c r="G49" s="255"/>
      <c r="H49" s="255" t="s">
        <v>3173</v>
      </c>
      <c r="I49" s="255" t="s">
        <v>3174</v>
      </c>
      <c r="J49" s="46" t="str">
        <f t="shared" si="0"/>
        <v>GoldDowa</v>
      </c>
      <c r="K49" s="46" t="str">
        <f t="shared" si="1"/>
        <v>GoldDowa</v>
      </c>
      <c r="L49" s="255"/>
    </row>
    <row r="50" spans="1:12" ht="10.5" customHeight="1">
      <c r="A50" s="255" t="s">
        <v>2323</v>
      </c>
      <c r="B50" s="255" t="s">
        <v>3175</v>
      </c>
      <c r="C50" s="255" t="s">
        <v>1788</v>
      </c>
      <c r="D50" s="255" t="s">
        <v>2249</v>
      </c>
      <c r="E50" s="255" t="s">
        <v>1258</v>
      </c>
      <c r="F50" s="255" t="s">
        <v>3125</v>
      </c>
      <c r="G50" s="255"/>
      <c r="H50" s="255" t="s">
        <v>3173</v>
      </c>
      <c r="I50" s="255" t="s">
        <v>3174</v>
      </c>
      <c r="J50" s="46" t="str">
        <f t="shared" si="0"/>
        <v>GoldDowa Kogyo k.k.</v>
      </c>
      <c r="K50" s="46" t="str">
        <f t="shared" si="1"/>
        <v>GoldDowa Kogyo k.k.</v>
      </c>
      <c r="L50" s="255"/>
    </row>
    <row r="51" spans="1:12" ht="10.5" customHeight="1">
      <c r="A51" s="255" t="s">
        <v>2323</v>
      </c>
      <c r="B51" s="255" t="s">
        <v>3176</v>
      </c>
      <c r="C51" s="255" t="s">
        <v>1788</v>
      </c>
      <c r="D51" s="255" t="s">
        <v>2249</v>
      </c>
      <c r="E51" s="255" t="s">
        <v>1258</v>
      </c>
      <c r="F51" s="255" t="s">
        <v>3125</v>
      </c>
      <c r="G51" s="255"/>
      <c r="H51" s="255" t="s">
        <v>3173</v>
      </c>
      <c r="I51" s="255" t="s">
        <v>3174</v>
      </c>
      <c r="J51" s="46" t="str">
        <f t="shared" si="0"/>
        <v>GoldDowa Metalmine Co. Ltd</v>
      </c>
      <c r="K51" s="46" t="str">
        <f t="shared" si="1"/>
        <v>GoldDowa Metalmine Co. Ltd</v>
      </c>
      <c r="L51" s="255"/>
    </row>
    <row r="52" spans="1:12" ht="10.5" customHeight="1">
      <c r="A52" s="255" t="s">
        <v>2323</v>
      </c>
      <c r="B52" s="255" t="s">
        <v>3177</v>
      </c>
      <c r="C52" s="255" t="s">
        <v>1788</v>
      </c>
      <c r="D52" s="255" t="s">
        <v>2249</v>
      </c>
      <c r="E52" s="255" t="s">
        <v>1258</v>
      </c>
      <c r="F52" s="255" t="s">
        <v>3125</v>
      </c>
      <c r="G52" s="255"/>
      <c r="H52" s="255" t="s">
        <v>3173</v>
      </c>
      <c r="I52" s="255" t="s">
        <v>3174</v>
      </c>
      <c r="J52" s="46" t="str">
        <f t="shared" si="0"/>
        <v>GoldDowa Metals &amp; Mining Co. Ltd</v>
      </c>
      <c r="K52" s="46" t="str">
        <f t="shared" si="1"/>
        <v>GoldDowa Metals &amp; Mining Co. Ltd</v>
      </c>
      <c r="L52" s="255"/>
    </row>
    <row r="53" spans="1:12" ht="10.5" customHeight="1">
      <c r="A53" s="255" t="s">
        <v>2323</v>
      </c>
      <c r="B53" s="255" t="s">
        <v>4341</v>
      </c>
      <c r="C53" s="255" t="s">
        <v>4341</v>
      </c>
      <c r="D53" s="255" t="s">
        <v>2256</v>
      </c>
      <c r="E53" s="255" t="s">
        <v>1255</v>
      </c>
      <c r="F53" s="255" t="s">
        <v>3125</v>
      </c>
      <c r="G53" s="255"/>
      <c r="H53" s="255" t="s">
        <v>3171</v>
      </c>
      <c r="I53" s="255" t="s">
        <v>3172</v>
      </c>
      <c r="J53" s="46" t="str">
        <f t="shared" si="0"/>
        <v>GoldDSC (Do Sung Corporation)</v>
      </c>
      <c r="K53" s="46" t="str">
        <f t="shared" si="1"/>
        <v>GoldDSC (Do Sung Corporation)</v>
      </c>
      <c r="L53" s="255"/>
    </row>
    <row r="54" spans="1:12" ht="10.5" customHeight="1">
      <c r="A54" s="255" t="s">
        <v>2323</v>
      </c>
      <c r="B54" s="255" t="s">
        <v>726</v>
      </c>
      <c r="C54" s="255" t="s">
        <v>726</v>
      </c>
      <c r="D54" s="255" t="s">
        <v>2249</v>
      </c>
      <c r="E54" s="255" t="s">
        <v>727</v>
      </c>
      <c r="F54" s="255" t="s">
        <v>3125</v>
      </c>
      <c r="G54" s="255"/>
      <c r="H54" s="255" t="s">
        <v>3178</v>
      </c>
      <c r="I54" s="255" t="s">
        <v>3179</v>
      </c>
      <c r="J54" s="46" t="str">
        <f t="shared" si="0"/>
        <v>GoldEco-System Recycling Co., Ltd.</v>
      </c>
      <c r="K54" s="46" t="str">
        <f t="shared" si="1"/>
        <v>GoldEco-System Recycling Co., Ltd.</v>
      </c>
      <c r="L54" s="255"/>
    </row>
    <row r="55" spans="1:12" ht="10.5" customHeight="1">
      <c r="A55" s="255" t="s">
        <v>2323</v>
      </c>
      <c r="B55" s="255" t="s">
        <v>4268</v>
      </c>
      <c r="C55" s="255" t="s">
        <v>4268</v>
      </c>
      <c r="D55" s="255" t="s">
        <v>1759</v>
      </c>
      <c r="E55" s="255" t="s">
        <v>1302</v>
      </c>
      <c r="F55" s="255" t="s">
        <v>3125</v>
      </c>
      <c r="G55" s="255"/>
      <c r="H55" s="255" t="s">
        <v>3255</v>
      </c>
      <c r="I55" s="255" t="s">
        <v>3256</v>
      </c>
      <c r="J55" s="46" t="str">
        <f t="shared" si="0"/>
        <v>GoldElemetal Refining, LLC</v>
      </c>
      <c r="K55" s="46" t="str">
        <f t="shared" si="1"/>
        <v>GoldElemetal Refining, LLC</v>
      </c>
      <c r="L55" s="255"/>
    </row>
    <row r="56" spans="1:12" ht="10.5" customHeight="1">
      <c r="A56" s="255" t="s">
        <v>2323</v>
      </c>
      <c r="B56" s="255" t="s">
        <v>3358</v>
      </c>
      <c r="C56" s="255" t="s">
        <v>3358</v>
      </c>
      <c r="D56" s="255" t="s">
        <v>2147</v>
      </c>
      <c r="E56" s="255" t="s">
        <v>3359</v>
      </c>
      <c r="F56" s="255" t="s">
        <v>3125</v>
      </c>
      <c r="G56" s="255"/>
      <c r="H56" s="255" t="s">
        <v>3357</v>
      </c>
      <c r="I56" s="255" t="s">
        <v>3357</v>
      </c>
      <c r="J56" s="46" t="str">
        <f t="shared" si="0"/>
        <v>GoldEmirates Gold DMCC</v>
      </c>
      <c r="K56" s="46" t="str">
        <f t="shared" si="1"/>
        <v>GoldEmirates Gold DMCC</v>
      </c>
      <c r="L56" s="255"/>
    </row>
    <row r="57" spans="1:12" ht="10.5" customHeight="1">
      <c r="A57" s="255" t="s">
        <v>2323</v>
      </c>
      <c r="B57" s="255" t="s">
        <v>3339</v>
      </c>
      <c r="C57" s="255" t="s">
        <v>3339</v>
      </c>
      <c r="D57" s="255" t="s">
        <v>2246</v>
      </c>
      <c r="E57" s="255" t="s">
        <v>3340</v>
      </c>
      <c r="F57" s="255" t="s">
        <v>3125</v>
      </c>
      <c r="G57" s="255"/>
      <c r="H57" s="255" t="s">
        <v>3341</v>
      </c>
      <c r="I57" s="255" t="s">
        <v>3342</v>
      </c>
      <c r="J57" s="46" t="str">
        <f t="shared" si="0"/>
        <v>GoldFaggi Enrico S.p.A.</v>
      </c>
      <c r="K57" s="46" t="str">
        <f t="shared" si="1"/>
        <v>GoldFaggi Enrico S.p.A.</v>
      </c>
      <c r="L57" s="255"/>
    </row>
    <row r="58" spans="1:12" ht="10.5" customHeight="1">
      <c r="A58" s="255" t="s">
        <v>2323</v>
      </c>
      <c r="B58" s="255" t="s">
        <v>2686</v>
      </c>
      <c r="C58" s="255" t="s">
        <v>2686</v>
      </c>
      <c r="D58" s="255" t="s">
        <v>1775</v>
      </c>
      <c r="E58" s="255" t="s">
        <v>2687</v>
      </c>
      <c r="F58" s="255" t="s">
        <v>3125</v>
      </c>
      <c r="G58" s="255"/>
      <c r="H58" s="255" t="s">
        <v>3351</v>
      </c>
      <c r="I58" s="255" t="s">
        <v>3352</v>
      </c>
      <c r="J58" s="46" t="str">
        <f t="shared" si="0"/>
        <v>GoldFidelity Printers and Refiners Ltd.</v>
      </c>
      <c r="K58" s="46" t="str">
        <f t="shared" si="1"/>
        <v>GoldFidelity Printers and Refiners Ltd.</v>
      </c>
      <c r="L58" s="255"/>
    </row>
    <row r="59" spans="1:12" ht="10.5" customHeight="1">
      <c r="A59" s="255" t="s">
        <v>2323</v>
      </c>
      <c r="B59" s="255" t="s">
        <v>1789</v>
      </c>
      <c r="C59" s="255" t="s">
        <v>4265</v>
      </c>
      <c r="D59" s="255" t="s">
        <v>1717</v>
      </c>
      <c r="E59" s="255" t="s">
        <v>1259</v>
      </c>
      <c r="F59" s="255" t="s">
        <v>3125</v>
      </c>
      <c r="G59" s="255"/>
      <c r="H59" s="255" t="s">
        <v>3180</v>
      </c>
      <c r="I59" s="255" t="s">
        <v>4343</v>
      </c>
      <c r="J59" s="46" t="str">
        <f t="shared" si="0"/>
        <v>GoldFSE Novosibirsk Refinery</v>
      </c>
      <c r="K59" s="46" t="str">
        <f t="shared" si="1"/>
        <v>GoldFSE Novosibirsk Refinery</v>
      </c>
      <c r="L59" s="255"/>
    </row>
    <row r="60" spans="1:12" ht="10.5" customHeight="1">
      <c r="A60" s="255" t="s">
        <v>2323</v>
      </c>
      <c r="B60" s="255" t="s">
        <v>34</v>
      </c>
      <c r="C60" s="255" t="s">
        <v>4290</v>
      </c>
      <c r="D60" s="255" t="s">
        <v>2181</v>
      </c>
      <c r="E60" s="255" t="s">
        <v>1337</v>
      </c>
      <c r="F60" s="255" t="s">
        <v>3125</v>
      </c>
      <c r="G60" s="255"/>
      <c r="H60" s="255" t="s">
        <v>3331</v>
      </c>
      <c r="I60" s="255" t="s">
        <v>3332</v>
      </c>
      <c r="J60" s="46" t="str">
        <f t="shared" si="0"/>
        <v>GoldFujian Zijin mining stock company gold smelter</v>
      </c>
      <c r="K60" s="46" t="str">
        <f t="shared" si="1"/>
        <v>GoldFujian Zijin mining stock company gold smelter</v>
      </c>
      <c r="L60" s="255"/>
    </row>
    <row r="61" spans="1:12" ht="10.5" customHeight="1">
      <c r="A61" s="255" t="s">
        <v>2323</v>
      </c>
      <c r="B61" s="255" t="s">
        <v>4151</v>
      </c>
      <c r="C61" s="255" t="s">
        <v>4151</v>
      </c>
      <c r="D61" s="255" t="s">
        <v>2181</v>
      </c>
      <c r="E61" s="255" t="s">
        <v>1260</v>
      </c>
      <c r="F61" s="255" t="s">
        <v>3125</v>
      </c>
      <c r="G61" s="255"/>
      <c r="H61" s="255" t="s">
        <v>3181</v>
      </c>
      <c r="I61" s="255" t="s">
        <v>3182</v>
      </c>
      <c r="J61" s="46" t="str">
        <f t="shared" si="0"/>
        <v>GoldGansu Seemine Material Hi-Tech Co., Ltd.</v>
      </c>
      <c r="K61" s="46" t="str">
        <f t="shared" si="1"/>
        <v>GoldGansu Seemine Material Hi-Tech Co., Ltd.</v>
      </c>
      <c r="L61" s="255"/>
    </row>
    <row r="62" spans="1:12" ht="10.5" customHeight="1">
      <c r="A62" s="255" t="s">
        <v>2323</v>
      </c>
      <c r="B62" s="255" t="s">
        <v>3343</v>
      </c>
      <c r="C62" s="255" t="s">
        <v>3343</v>
      </c>
      <c r="D62" s="255" t="s">
        <v>1759</v>
      </c>
      <c r="E62" s="255" t="s">
        <v>3344</v>
      </c>
      <c r="F62" s="255" t="s">
        <v>3125</v>
      </c>
      <c r="G62" s="255"/>
      <c r="H62" s="255" t="s">
        <v>3126</v>
      </c>
      <c r="I62" s="255" t="s">
        <v>3127</v>
      </c>
      <c r="J62" s="46" t="str">
        <f t="shared" si="0"/>
        <v>GoldGeib Refining Corporation</v>
      </c>
      <c r="K62" s="46" t="str">
        <f t="shared" si="1"/>
        <v>GoldGeib Refining Corporation</v>
      </c>
      <c r="L62" s="255"/>
    </row>
    <row r="63" spans="1:12" ht="10.5" customHeight="1">
      <c r="A63" s="255" t="s">
        <v>2323</v>
      </c>
      <c r="B63" s="255" t="s">
        <v>35</v>
      </c>
      <c r="C63" s="255" t="s">
        <v>4177</v>
      </c>
      <c r="D63" s="255" t="s">
        <v>2181</v>
      </c>
      <c r="E63" s="255" t="s">
        <v>1324</v>
      </c>
      <c r="F63" s="255" t="s">
        <v>3125</v>
      </c>
      <c r="G63" s="255"/>
      <c r="H63" s="255" t="s">
        <v>3286</v>
      </c>
      <c r="I63" s="255" t="s">
        <v>3263</v>
      </c>
      <c r="J63" s="46" t="str">
        <f t="shared" si="0"/>
        <v>GoldGold Mining in Shandong (Laizhou) Limited Company</v>
      </c>
      <c r="K63" s="46" t="str">
        <f t="shared" si="1"/>
        <v>GoldGold Mining in Shandong (Laizhou) Limited Company</v>
      </c>
      <c r="L63" s="255"/>
    </row>
    <row r="64" spans="1:12" ht="10.5" customHeight="1">
      <c r="A64" s="255" t="s">
        <v>2323</v>
      </c>
      <c r="B64" s="255" t="s">
        <v>3303</v>
      </c>
      <c r="C64" s="255" t="s">
        <v>4293</v>
      </c>
      <c r="D64" s="255" t="s">
        <v>2181</v>
      </c>
      <c r="E64" s="255" t="s">
        <v>1323</v>
      </c>
      <c r="F64" s="255" t="s">
        <v>3125</v>
      </c>
      <c r="G64" s="255"/>
      <c r="H64" s="255" t="s">
        <v>3290</v>
      </c>
      <c r="I64" s="255" t="s">
        <v>3291</v>
      </c>
      <c r="J64" s="46" t="str">
        <f t="shared" si="0"/>
        <v>GoldGreat Wall Precious Metals Co,. LTD.</v>
      </c>
      <c r="K64" s="46" t="str">
        <f t="shared" si="1"/>
        <v>GoldGreat Wall Precious Metals Co,. LTD.</v>
      </c>
      <c r="L64" s="255"/>
    </row>
    <row r="65" spans="1:12" ht="10.5" customHeight="1">
      <c r="A65" s="255" t="s">
        <v>2323</v>
      </c>
      <c r="B65" s="255" t="s">
        <v>4293</v>
      </c>
      <c r="C65" s="255" t="s">
        <v>4293</v>
      </c>
      <c r="D65" s="255" t="s">
        <v>2181</v>
      </c>
      <c r="E65" s="255" t="s">
        <v>1323</v>
      </c>
      <c r="F65" s="255" t="s">
        <v>3125</v>
      </c>
      <c r="G65" s="255"/>
      <c r="H65" s="255" t="s">
        <v>3290</v>
      </c>
      <c r="I65" s="255" t="s">
        <v>3291</v>
      </c>
      <c r="J65" s="46" t="str">
        <f t="shared" si="0"/>
        <v>GoldGreat Wall Precious Metals Co., Ltd. of CBPM</v>
      </c>
      <c r="K65" s="46" t="str">
        <f t="shared" si="1"/>
        <v>GoldGreat Wall Precious Metals Co., Ltd. of CBPM</v>
      </c>
      <c r="L65" s="255"/>
    </row>
    <row r="66" spans="1:12" ht="10.5" customHeight="1">
      <c r="A66" s="255" t="s">
        <v>2323</v>
      </c>
      <c r="B66" s="255" t="s">
        <v>3336</v>
      </c>
      <c r="C66" s="255" t="s">
        <v>1261</v>
      </c>
      <c r="D66" s="255" t="s">
        <v>2181</v>
      </c>
      <c r="E66" s="255" t="s">
        <v>1262</v>
      </c>
      <c r="F66" s="255" t="s">
        <v>3125</v>
      </c>
      <c r="G66" s="255"/>
      <c r="H66" s="255" t="s">
        <v>3334</v>
      </c>
      <c r="I66" s="255" t="s">
        <v>3335</v>
      </c>
      <c r="J66" s="46" t="str">
        <f t="shared" si="0"/>
        <v>GoldGuangdong Gaoyao Co</v>
      </c>
      <c r="K66" s="46" t="str">
        <f t="shared" si="1"/>
        <v>GoldGuangdong Gaoyao Co</v>
      </c>
      <c r="L66" s="255"/>
    </row>
    <row r="67" spans="1:12" ht="10.5" customHeight="1">
      <c r="A67" s="255" t="s">
        <v>2323</v>
      </c>
      <c r="B67" s="255" t="s">
        <v>1261</v>
      </c>
      <c r="C67" s="255" t="s">
        <v>1261</v>
      </c>
      <c r="D67" s="255" t="s">
        <v>2181</v>
      </c>
      <c r="E67" s="255" t="s">
        <v>1262</v>
      </c>
      <c r="F67" s="255" t="s">
        <v>3125</v>
      </c>
      <c r="G67" s="255"/>
      <c r="H67" s="255" t="s">
        <v>3334</v>
      </c>
      <c r="I67" s="255" t="s">
        <v>3335</v>
      </c>
      <c r="J67" s="46" t="str">
        <f t="shared" si="0"/>
        <v>GoldGuangdong Jinding Gold Limited</v>
      </c>
      <c r="K67" s="46" t="str">
        <f t="shared" si="1"/>
        <v>GoldGuangdong Jinding Gold Limited</v>
      </c>
      <c r="L67" s="255"/>
    </row>
    <row r="68" spans="1:12" ht="10.5" customHeight="1">
      <c r="A68" s="255" t="s">
        <v>2323</v>
      </c>
      <c r="B68" s="255" t="s">
        <v>4684</v>
      </c>
      <c r="C68" s="255" t="s">
        <v>4684</v>
      </c>
      <c r="D68" s="255" t="s">
        <v>2239</v>
      </c>
      <c r="E68" s="255" t="s">
        <v>4685</v>
      </c>
      <c r="F68" s="255" t="s">
        <v>3125</v>
      </c>
      <c r="G68" s="255"/>
      <c r="H68" s="255" t="s">
        <v>4686</v>
      </c>
      <c r="I68" s="255" t="s">
        <v>4687</v>
      </c>
      <c r="J68" s="46" t="str">
        <f t="shared" si="0"/>
        <v>GoldGujarat Gold Centre</v>
      </c>
      <c r="K68" s="46" t="str">
        <f t="shared" si="1"/>
        <v>GoldGujarat Gold Centre</v>
      </c>
      <c r="L68" s="255"/>
    </row>
    <row r="69" spans="1:12" ht="10.5" customHeight="1">
      <c r="A69" s="255" t="s">
        <v>2323</v>
      </c>
      <c r="B69" s="255" t="s">
        <v>3183</v>
      </c>
      <c r="C69" s="255" t="s">
        <v>3183</v>
      </c>
      <c r="D69" s="255" t="s">
        <v>2181</v>
      </c>
      <c r="E69" s="255" t="s">
        <v>3184</v>
      </c>
      <c r="F69" s="255" t="s">
        <v>3125</v>
      </c>
      <c r="G69" s="255"/>
      <c r="H69" s="255" t="s">
        <v>3185</v>
      </c>
      <c r="I69" s="255" t="s">
        <v>3264</v>
      </c>
      <c r="J69" s="46" t="str">
        <f t="shared" ref="J69:J132" si="2">A69&amp;B69</f>
        <v>GoldGuoda Safina High-Tech Environmental Refinery Co., Ltd.</v>
      </c>
      <c r="K69" s="46" t="str">
        <f t="shared" ref="K69:K132" si="3">A69&amp;B69</f>
        <v>GoldGuoda Safina High-Tech Environmental Refinery Co., Ltd.</v>
      </c>
      <c r="L69" s="255"/>
    </row>
    <row r="70" spans="1:12" ht="10.5" customHeight="1">
      <c r="A70" s="255" t="s">
        <v>2323</v>
      </c>
      <c r="B70" s="255" t="s">
        <v>723</v>
      </c>
      <c r="C70" s="255" t="s">
        <v>723</v>
      </c>
      <c r="D70" s="255" t="s">
        <v>2181</v>
      </c>
      <c r="E70" s="255" t="s">
        <v>724</v>
      </c>
      <c r="F70" s="255" t="s">
        <v>3125</v>
      </c>
      <c r="G70" s="255"/>
      <c r="H70" s="255" t="s">
        <v>3188</v>
      </c>
      <c r="I70" s="255" t="s">
        <v>3189</v>
      </c>
      <c r="J70" s="46" t="str">
        <f t="shared" si="2"/>
        <v>GoldHangzhou Fuchunjiang Smelting Co., Ltd.</v>
      </c>
      <c r="K70" s="46" t="str">
        <f t="shared" si="3"/>
        <v>GoldHangzhou Fuchunjiang Smelting Co., Ltd.</v>
      </c>
      <c r="L70" s="255"/>
    </row>
    <row r="71" spans="1:12" ht="10.5" customHeight="1">
      <c r="A71" s="255" t="s">
        <v>2323</v>
      </c>
      <c r="B71" s="255" t="s">
        <v>1959</v>
      </c>
      <c r="C71" s="255" t="s">
        <v>1959</v>
      </c>
      <c r="D71" s="255" t="s">
        <v>2195</v>
      </c>
      <c r="E71" s="255" t="s">
        <v>1263</v>
      </c>
      <c r="F71" s="255" t="s">
        <v>3125</v>
      </c>
      <c r="G71" s="255"/>
      <c r="H71" s="255" t="s">
        <v>3130</v>
      </c>
      <c r="I71" s="255" t="s">
        <v>3131</v>
      </c>
      <c r="J71" s="46" t="str">
        <f t="shared" si="2"/>
        <v>GoldHeimerle + Meule GmbH</v>
      </c>
      <c r="K71" s="46" t="str">
        <f t="shared" si="3"/>
        <v>GoldHeimerle + Meule GmbH</v>
      </c>
      <c r="L71" s="255"/>
    </row>
    <row r="72" spans="1:12" ht="10.5" customHeight="1">
      <c r="A72" s="255" t="s">
        <v>2323</v>
      </c>
      <c r="B72" s="255" t="s">
        <v>3327</v>
      </c>
      <c r="C72" s="255" t="s">
        <v>2575</v>
      </c>
      <c r="D72" s="255" t="s">
        <v>2181</v>
      </c>
      <c r="E72" s="255" t="s">
        <v>1336</v>
      </c>
      <c r="F72" s="255" t="s">
        <v>3125</v>
      </c>
      <c r="G72" s="255"/>
      <c r="H72" s="255" t="s">
        <v>3326</v>
      </c>
      <c r="I72" s="255" t="s">
        <v>3224</v>
      </c>
      <c r="J72" s="46" t="str">
        <f t="shared" si="2"/>
        <v>GoldHenan Zhongyuan Gold Refinery Co., Ltd.</v>
      </c>
      <c r="K72" s="46" t="str">
        <f t="shared" si="3"/>
        <v>GoldHenan Zhongyuan Gold Refinery Co., Ltd.</v>
      </c>
      <c r="L72" s="255"/>
    </row>
    <row r="73" spans="1:12" ht="10.5" customHeight="1">
      <c r="A73" s="255" t="s">
        <v>2323</v>
      </c>
      <c r="B73" s="255" t="s">
        <v>3330</v>
      </c>
      <c r="C73" s="255" t="s">
        <v>2575</v>
      </c>
      <c r="D73" s="255" t="s">
        <v>2181</v>
      </c>
      <c r="E73" s="255" t="s">
        <v>1336</v>
      </c>
      <c r="F73" s="255" t="s">
        <v>3125</v>
      </c>
      <c r="G73" s="255"/>
      <c r="H73" s="255" t="s">
        <v>3326</v>
      </c>
      <c r="I73" s="255" t="s">
        <v>3224</v>
      </c>
      <c r="J73" s="46" t="str">
        <f t="shared" si="2"/>
        <v>GoldHenan Zhongyuan Gold Smelter of Zhongjin Gold Co. Ltd.</v>
      </c>
      <c r="K73" s="46" t="str">
        <f t="shared" si="3"/>
        <v>GoldHenan Zhongyuan Gold Smelter of Zhongjin Gold Co. Ltd.</v>
      </c>
      <c r="L73" s="255"/>
    </row>
    <row r="74" spans="1:12" ht="10.5" customHeight="1">
      <c r="A74" s="255" t="s">
        <v>2323</v>
      </c>
      <c r="B74" s="255" t="s">
        <v>36</v>
      </c>
      <c r="C74" s="255" t="s">
        <v>2575</v>
      </c>
      <c r="D74" s="255" t="s">
        <v>2181</v>
      </c>
      <c r="E74" s="255" t="s">
        <v>1336</v>
      </c>
      <c r="F74" s="255" t="s">
        <v>3125</v>
      </c>
      <c r="G74" s="255"/>
      <c r="H74" s="255" t="s">
        <v>3326</v>
      </c>
      <c r="I74" s="255" t="s">
        <v>3224</v>
      </c>
      <c r="J74" s="46" t="str">
        <f t="shared" si="2"/>
        <v>GoldHenan Zhongyuan Gold Smelter of Zhongjin Gold Corporation Limited</v>
      </c>
      <c r="K74" s="46" t="str">
        <f t="shared" si="3"/>
        <v>GoldHenan Zhongyuan Gold Smelter of Zhongjin Gold Corporation Limited</v>
      </c>
      <c r="L74" s="255"/>
    </row>
    <row r="75" spans="1:12" ht="10.5" customHeight="1">
      <c r="A75" s="255" t="s">
        <v>2323</v>
      </c>
      <c r="B75" s="255" t="s">
        <v>72</v>
      </c>
      <c r="C75" s="255" t="s">
        <v>72</v>
      </c>
      <c r="D75" s="255" t="s">
        <v>2181</v>
      </c>
      <c r="E75" s="255" t="s">
        <v>1264</v>
      </c>
      <c r="F75" s="255" t="s">
        <v>3125</v>
      </c>
      <c r="G75" s="255"/>
      <c r="H75" s="255" t="s">
        <v>3190</v>
      </c>
      <c r="I75" s="255" t="s">
        <v>3191</v>
      </c>
      <c r="J75" s="46" t="str">
        <f t="shared" si="2"/>
        <v>GoldHeraeus Ltd. Hong Kong</v>
      </c>
      <c r="K75" s="46" t="str">
        <f t="shared" si="3"/>
        <v>GoldHeraeus Ltd. Hong Kong</v>
      </c>
      <c r="L75" s="255"/>
    </row>
    <row r="76" spans="1:12" ht="10.5" customHeight="1">
      <c r="A76" s="255" t="s">
        <v>2323</v>
      </c>
      <c r="B76" s="255" t="s">
        <v>2451</v>
      </c>
      <c r="C76" s="255" t="s">
        <v>2451</v>
      </c>
      <c r="D76" s="255" t="s">
        <v>2195</v>
      </c>
      <c r="E76" s="255" t="s">
        <v>1265</v>
      </c>
      <c r="F76" s="255" t="s">
        <v>3125</v>
      </c>
      <c r="G76" s="255"/>
      <c r="H76" s="255" t="s">
        <v>3192</v>
      </c>
      <c r="I76" s="255" t="s">
        <v>3193</v>
      </c>
      <c r="J76" s="46" t="str">
        <f t="shared" si="2"/>
        <v>GoldHeraeus Precious Metals GmbH &amp; Co. KG</v>
      </c>
      <c r="K76" s="46" t="str">
        <f t="shared" si="3"/>
        <v>GoldHeraeus Precious Metals GmbH &amp; Co. KG</v>
      </c>
      <c r="L76" s="255"/>
    </row>
    <row r="77" spans="1:12" ht="10.5" customHeight="1">
      <c r="A77" s="255" t="s">
        <v>2323</v>
      </c>
      <c r="B77" s="255" t="s">
        <v>4286</v>
      </c>
      <c r="C77" s="255" t="s">
        <v>4286</v>
      </c>
      <c r="D77" s="255" t="s">
        <v>2181</v>
      </c>
      <c r="E77" s="255" t="s">
        <v>1266</v>
      </c>
      <c r="F77" s="255" t="s">
        <v>3125</v>
      </c>
      <c r="G77" s="255"/>
      <c r="H77" s="255" t="s">
        <v>4137</v>
      </c>
      <c r="I77" s="255" t="s">
        <v>3186</v>
      </c>
      <c r="J77" s="46" t="str">
        <f t="shared" si="2"/>
        <v>GoldHunan Chenzhou Mining Co., Ltd.</v>
      </c>
      <c r="K77" s="46" t="str">
        <f t="shared" si="3"/>
        <v>GoldHunan Chenzhou Mining Co., Ltd.</v>
      </c>
      <c r="L77" s="255"/>
    </row>
    <row r="78" spans="1:12" ht="10.5" customHeight="1">
      <c r="A78" s="255" t="s">
        <v>2323</v>
      </c>
      <c r="B78" s="255" t="s">
        <v>2657</v>
      </c>
      <c r="C78" s="255" t="s">
        <v>4286</v>
      </c>
      <c r="D78" s="255" t="s">
        <v>2181</v>
      </c>
      <c r="E78" s="255" t="s">
        <v>1266</v>
      </c>
      <c r="F78" s="255" t="s">
        <v>3125</v>
      </c>
      <c r="G78" s="255"/>
      <c r="H78" s="255" t="s">
        <v>4137</v>
      </c>
      <c r="I78" s="255" t="s">
        <v>3186</v>
      </c>
      <c r="J78" s="46" t="str">
        <f t="shared" si="2"/>
        <v>GoldHunan Chenzhou Mining Group Co., Ltd.</v>
      </c>
      <c r="K78" s="46" t="str">
        <f t="shared" si="3"/>
        <v>GoldHunan Chenzhou Mining Group Co., Ltd.</v>
      </c>
      <c r="L78" s="255"/>
    </row>
    <row r="79" spans="1:12" ht="10.5" customHeight="1">
      <c r="A79" s="255" t="s">
        <v>2323</v>
      </c>
      <c r="B79" s="255" t="s">
        <v>3195</v>
      </c>
      <c r="C79" s="255" t="s">
        <v>4286</v>
      </c>
      <c r="D79" s="255" t="s">
        <v>2181</v>
      </c>
      <c r="E79" s="255" t="s">
        <v>1266</v>
      </c>
      <c r="F79" s="255" t="s">
        <v>3125</v>
      </c>
      <c r="G79" s="255"/>
      <c r="H79" s="255" t="s">
        <v>4137</v>
      </c>
      <c r="I79" s="255" t="s">
        <v>3186</v>
      </c>
      <c r="J79" s="46" t="str">
        <f t="shared" si="2"/>
        <v>GoldHunan Chenzhou Mining Industry Co. Ltd.</v>
      </c>
      <c r="K79" s="46" t="str">
        <f t="shared" si="3"/>
        <v>GoldHunan Chenzhou Mining Industry Co. Ltd.</v>
      </c>
      <c r="L79" s="255"/>
    </row>
    <row r="80" spans="1:12" ht="10.5" customHeight="1">
      <c r="A80" s="255" t="s">
        <v>2323</v>
      </c>
      <c r="B80" s="255" t="s">
        <v>4154</v>
      </c>
      <c r="C80" s="255" t="s">
        <v>4154</v>
      </c>
      <c r="D80" s="255" t="s">
        <v>2256</v>
      </c>
      <c r="E80" s="255" t="s">
        <v>1267</v>
      </c>
      <c r="F80" s="255" t="s">
        <v>3125</v>
      </c>
      <c r="G80" s="255"/>
      <c r="H80" s="255" t="s">
        <v>3196</v>
      </c>
      <c r="I80" s="255" t="s">
        <v>3172</v>
      </c>
      <c r="J80" s="46" t="str">
        <f t="shared" si="2"/>
        <v>GoldHwasung CJ Co., Ltd.</v>
      </c>
      <c r="K80" s="46" t="str">
        <f t="shared" si="3"/>
        <v>GoldHwasung CJ Co., Ltd.</v>
      </c>
      <c r="L80" s="255"/>
    </row>
    <row r="81" spans="1:12" ht="10.5" customHeight="1">
      <c r="A81" s="255" t="s">
        <v>2323</v>
      </c>
      <c r="B81" s="255" t="s">
        <v>4688</v>
      </c>
      <c r="C81" s="255" t="s">
        <v>4688</v>
      </c>
      <c r="D81" s="255" t="s">
        <v>2181</v>
      </c>
      <c r="E81" s="255" t="s">
        <v>1268</v>
      </c>
      <c r="F81" s="255" t="s">
        <v>3125</v>
      </c>
      <c r="G81" s="255"/>
      <c r="H81" s="255" t="s">
        <v>3197</v>
      </c>
      <c r="I81" s="255" t="s">
        <v>3198</v>
      </c>
      <c r="J81" s="46" t="str">
        <f t="shared" si="2"/>
        <v>GoldInner Mongolia Qiankun Gold and Silver Refinery Share Co., Ltd.</v>
      </c>
      <c r="K81" s="46" t="str">
        <f t="shared" si="3"/>
        <v>GoldInner Mongolia Qiankun Gold and Silver Refinery Share Co., Ltd.</v>
      </c>
      <c r="L81" s="255"/>
    </row>
    <row r="82" spans="1:12" ht="10.5" customHeight="1">
      <c r="A82" s="255" t="s">
        <v>2323</v>
      </c>
      <c r="B82" s="255" t="s">
        <v>2452</v>
      </c>
      <c r="C82" s="255" t="s">
        <v>2452</v>
      </c>
      <c r="D82" s="255" t="s">
        <v>2249</v>
      </c>
      <c r="E82" s="255" t="s">
        <v>1269</v>
      </c>
      <c r="F82" s="255" t="s">
        <v>3125</v>
      </c>
      <c r="G82" s="255"/>
      <c r="H82" s="255" t="s">
        <v>3199</v>
      </c>
      <c r="I82" s="255" t="s">
        <v>3179</v>
      </c>
      <c r="J82" s="46" t="str">
        <f t="shared" si="2"/>
        <v>GoldIshifuku Metal Industry Co., Ltd.</v>
      </c>
      <c r="K82" s="46" t="str">
        <f t="shared" si="3"/>
        <v>GoldIshifuku Metal Industry Co., Ltd.</v>
      </c>
      <c r="L82" s="255"/>
    </row>
    <row r="83" spans="1:12" ht="10.5" customHeight="1">
      <c r="A83" s="255" t="s">
        <v>2323</v>
      </c>
      <c r="B83" s="255" t="s">
        <v>2459</v>
      </c>
      <c r="C83" s="255" t="s">
        <v>2459</v>
      </c>
      <c r="D83" s="255" t="s">
        <v>1751</v>
      </c>
      <c r="E83" s="255" t="s">
        <v>1270</v>
      </c>
      <c r="F83" s="255" t="s">
        <v>3125</v>
      </c>
      <c r="G83" s="255"/>
      <c r="H83" s="255" t="s">
        <v>3200</v>
      </c>
      <c r="I83" s="255" t="s">
        <v>3144</v>
      </c>
      <c r="J83" s="46" t="str">
        <f t="shared" si="2"/>
        <v>GoldIstanbul Gold Refinery</v>
      </c>
      <c r="K83" s="46" t="str">
        <f t="shared" si="3"/>
        <v>GoldIstanbul Gold Refinery</v>
      </c>
      <c r="L83" s="255"/>
    </row>
    <row r="84" spans="1:12" ht="10.5" customHeight="1">
      <c r="A84" s="255" t="s">
        <v>2323</v>
      </c>
      <c r="B84" s="255" t="s">
        <v>1790</v>
      </c>
      <c r="C84" s="255" t="s">
        <v>1790</v>
      </c>
      <c r="D84" s="255" t="s">
        <v>2249</v>
      </c>
      <c r="E84" s="255" t="s">
        <v>1271</v>
      </c>
      <c r="F84" s="255" t="s">
        <v>3125</v>
      </c>
      <c r="G84" s="255"/>
      <c r="H84" s="255" t="s">
        <v>3201</v>
      </c>
      <c r="I84" s="255" t="s">
        <v>3202</v>
      </c>
      <c r="J84" s="46" t="str">
        <f t="shared" si="2"/>
        <v>GoldJapan Mint</v>
      </c>
      <c r="K84" s="46" t="str">
        <f t="shared" si="3"/>
        <v>GoldJapan Mint</v>
      </c>
      <c r="L84" s="255"/>
    </row>
    <row r="85" spans="1:12" ht="10.5" customHeight="1">
      <c r="A85" s="255" t="s">
        <v>2323</v>
      </c>
      <c r="B85" s="255" t="s">
        <v>3205</v>
      </c>
      <c r="C85" s="255" t="s">
        <v>4689</v>
      </c>
      <c r="D85" s="255" t="s">
        <v>2181</v>
      </c>
      <c r="E85" s="255" t="s">
        <v>1272</v>
      </c>
      <c r="F85" s="255" t="s">
        <v>3125</v>
      </c>
      <c r="G85" s="255"/>
      <c r="H85" s="255" t="s">
        <v>3203</v>
      </c>
      <c r="I85" s="255" t="s">
        <v>3204</v>
      </c>
      <c r="J85" s="46" t="str">
        <f t="shared" si="2"/>
        <v>GoldJCC</v>
      </c>
      <c r="K85" s="46" t="str">
        <f t="shared" si="3"/>
        <v>GoldJCC</v>
      </c>
      <c r="L85" s="255"/>
    </row>
    <row r="86" spans="1:12" ht="10.5" customHeight="1">
      <c r="A86" s="255" t="s">
        <v>2323</v>
      </c>
      <c r="B86" s="255" t="s">
        <v>4689</v>
      </c>
      <c r="C86" s="255" t="s">
        <v>4689</v>
      </c>
      <c r="D86" s="255" t="s">
        <v>2181</v>
      </c>
      <c r="E86" s="255" t="s">
        <v>1272</v>
      </c>
      <c r="F86" s="255" t="s">
        <v>3125</v>
      </c>
      <c r="G86" s="255"/>
      <c r="H86" s="255" t="s">
        <v>3203</v>
      </c>
      <c r="I86" s="255" t="s">
        <v>3204</v>
      </c>
      <c r="J86" s="46" t="str">
        <f t="shared" si="2"/>
        <v>GoldJiangxi Copper Co., Ltd.</v>
      </c>
      <c r="K86" s="46" t="str">
        <f t="shared" si="3"/>
        <v>GoldJiangxi Copper Co., Ltd.</v>
      </c>
      <c r="L86" s="255"/>
    </row>
    <row r="87" spans="1:12" ht="10.5" customHeight="1">
      <c r="A87" s="255" t="s">
        <v>2323</v>
      </c>
      <c r="B87" s="255" t="s">
        <v>1933</v>
      </c>
      <c r="C87" s="255" t="s">
        <v>4671</v>
      </c>
      <c r="D87" s="255" t="s">
        <v>2177</v>
      </c>
      <c r="E87" s="255" t="s">
        <v>1274</v>
      </c>
      <c r="F87" s="255" t="s">
        <v>3125</v>
      </c>
      <c r="G87" s="255"/>
      <c r="H87" s="255" t="s">
        <v>3209</v>
      </c>
      <c r="I87" s="255" t="s">
        <v>3210</v>
      </c>
      <c r="J87" s="46" t="str">
        <f t="shared" si="2"/>
        <v>GoldJohnson Matthey Canada</v>
      </c>
      <c r="K87" s="46" t="str">
        <f t="shared" si="3"/>
        <v>GoldJohnson Matthey Canada</v>
      </c>
      <c r="L87" s="255"/>
    </row>
    <row r="88" spans="1:12" ht="10.5" customHeight="1">
      <c r="A88" s="255" t="s">
        <v>2323</v>
      </c>
      <c r="B88" s="255" t="s">
        <v>4155</v>
      </c>
      <c r="C88" s="255" t="s">
        <v>4267</v>
      </c>
      <c r="D88" s="255" t="s">
        <v>1759</v>
      </c>
      <c r="E88" s="255" t="s">
        <v>1273</v>
      </c>
      <c r="F88" s="255" t="s">
        <v>3125</v>
      </c>
      <c r="G88" s="255"/>
      <c r="H88" s="255" t="s">
        <v>3206</v>
      </c>
      <c r="I88" s="255" t="s">
        <v>3207</v>
      </c>
      <c r="J88" s="46" t="str">
        <f t="shared" si="2"/>
        <v>GoldJohnson Matthey Inc.</v>
      </c>
      <c r="K88" s="46" t="str">
        <f t="shared" si="3"/>
        <v>GoldJohnson Matthey Inc.</v>
      </c>
      <c r="L88" s="255"/>
    </row>
    <row r="89" spans="1:12" ht="10.5" customHeight="1">
      <c r="A89" s="255" t="s">
        <v>2323</v>
      </c>
      <c r="B89" s="255" t="s">
        <v>3208</v>
      </c>
      <c r="C89" s="255" t="s">
        <v>4267</v>
      </c>
      <c r="D89" s="255" t="s">
        <v>1759</v>
      </c>
      <c r="E89" s="255" t="s">
        <v>1273</v>
      </c>
      <c r="F89" s="255" t="s">
        <v>3125</v>
      </c>
      <c r="G89" s="255"/>
      <c r="H89" s="255" t="s">
        <v>3206</v>
      </c>
      <c r="I89" s="255" t="s">
        <v>3207</v>
      </c>
      <c r="J89" s="46" t="str">
        <f t="shared" si="2"/>
        <v>GoldJohnson Matthey Inc. (USA)</v>
      </c>
      <c r="K89" s="46" t="str">
        <f t="shared" si="3"/>
        <v>GoldJohnson Matthey Inc. (USA)</v>
      </c>
      <c r="L89" s="255"/>
    </row>
    <row r="90" spans="1:12" ht="10.5" customHeight="1">
      <c r="A90" s="255" t="s">
        <v>2323</v>
      </c>
      <c r="B90" s="255" t="s">
        <v>4156</v>
      </c>
      <c r="C90" s="255" t="s">
        <v>4671</v>
      </c>
      <c r="D90" s="255" t="s">
        <v>2177</v>
      </c>
      <c r="E90" s="255" t="s">
        <v>1274</v>
      </c>
      <c r="F90" s="255" t="s">
        <v>3125</v>
      </c>
      <c r="G90" s="255"/>
      <c r="H90" s="255" t="s">
        <v>3209</v>
      </c>
      <c r="I90" s="255" t="s">
        <v>3210</v>
      </c>
      <c r="J90" s="46" t="str">
        <f t="shared" si="2"/>
        <v>GoldJohnson Matthey Limited</v>
      </c>
      <c r="K90" s="46" t="str">
        <f t="shared" si="3"/>
        <v>GoldJohnson Matthey Limited</v>
      </c>
      <c r="L90" s="255"/>
    </row>
    <row r="91" spans="1:12">
      <c r="A91" s="255" t="s">
        <v>2323</v>
      </c>
      <c r="B91" s="255" t="s">
        <v>1791</v>
      </c>
      <c r="C91" s="255" t="s">
        <v>1791</v>
      </c>
      <c r="D91" s="255" t="s">
        <v>1717</v>
      </c>
      <c r="E91" s="255" t="s">
        <v>1275</v>
      </c>
      <c r="F91" s="255" t="s">
        <v>3125</v>
      </c>
      <c r="G91" s="255"/>
      <c r="H91" s="255" t="s">
        <v>3211</v>
      </c>
      <c r="I91" s="255" t="s">
        <v>3212</v>
      </c>
      <c r="J91" s="46" t="str">
        <f t="shared" si="2"/>
        <v>GoldJSC Ekaterinburg Non-Ferrous Metal Processing Plant</v>
      </c>
      <c r="K91" s="46" t="str">
        <f t="shared" si="3"/>
        <v>GoldJSC Ekaterinburg Non-Ferrous Metal Processing Plant</v>
      </c>
      <c r="L91" s="255"/>
    </row>
    <row r="92" spans="1:12" ht="10.5" customHeight="1">
      <c r="A92" s="255" t="s">
        <v>2323</v>
      </c>
      <c r="B92" s="255" t="s">
        <v>2729</v>
      </c>
      <c r="C92" s="255" t="s">
        <v>2729</v>
      </c>
      <c r="D92" s="255" t="s">
        <v>1717</v>
      </c>
      <c r="E92" s="255" t="s">
        <v>1276</v>
      </c>
      <c r="F92" s="255" t="s">
        <v>3125</v>
      </c>
      <c r="G92" s="255"/>
      <c r="H92" s="255" t="s">
        <v>3211</v>
      </c>
      <c r="I92" s="255" t="s">
        <v>3212</v>
      </c>
      <c r="J92" s="46" t="str">
        <f t="shared" si="2"/>
        <v>GoldJSC Uralelectromed</v>
      </c>
      <c r="K92" s="46" t="str">
        <f t="shared" si="3"/>
        <v>GoldJSC Uralelectromed</v>
      </c>
      <c r="L92" s="255"/>
    </row>
    <row r="93" spans="1:12" ht="10.5" customHeight="1">
      <c r="A93" s="255" t="s">
        <v>2323</v>
      </c>
      <c r="B93" s="255" t="s">
        <v>73</v>
      </c>
      <c r="C93" s="255" t="s">
        <v>73</v>
      </c>
      <c r="D93" s="255" t="s">
        <v>2249</v>
      </c>
      <c r="E93" s="255" t="s">
        <v>1277</v>
      </c>
      <c r="F93" s="255" t="s">
        <v>3125</v>
      </c>
      <c r="G93" s="255"/>
      <c r="H93" s="255" t="s">
        <v>4844</v>
      </c>
      <c r="I93" s="255" t="s">
        <v>4844</v>
      </c>
      <c r="J93" s="46" t="str">
        <f t="shared" si="2"/>
        <v>GoldJX Nippon Mining &amp; Metals Co., Ltd.</v>
      </c>
      <c r="K93" s="46" t="str">
        <f t="shared" si="3"/>
        <v>GoldJX Nippon Mining &amp; Metals Co., Ltd.</v>
      </c>
      <c r="L93" s="255"/>
    </row>
    <row r="94" spans="1:12" ht="10.5" customHeight="1">
      <c r="A94" s="255" t="s">
        <v>2323</v>
      </c>
      <c r="B94" s="255" t="s">
        <v>3360</v>
      </c>
      <c r="C94" s="255" t="s">
        <v>3360</v>
      </c>
      <c r="D94" s="255" t="s">
        <v>2147</v>
      </c>
      <c r="E94" s="255" t="s">
        <v>3361</v>
      </c>
      <c r="F94" s="255" t="s">
        <v>3125</v>
      </c>
      <c r="G94" s="255"/>
      <c r="H94" s="255" t="s">
        <v>3357</v>
      </c>
      <c r="I94" s="255" t="s">
        <v>3357</v>
      </c>
      <c r="J94" s="46" t="str">
        <f t="shared" si="2"/>
        <v>GoldKaloti Precious Metals</v>
      </c>
      <c r="K94" s="46" t="str">
        <f t="shared" si="3"/>
        <v>GoldKaloti Precious Metals</v>
      </c>
      <c r="L94" s="255"/>
    </row>
    <row r="95" spans="1:12" ht="10.5" customHeight="1">
      <c r="A95" s="255" t="s">
        <v>2323</v>
      </c>
      <c r="B95" s="255" t="s">
        <v>4247</v>
      </c>
      <c r="C95" s="255" t="s">
        <v>4247</v>
      </c>
      <c r="D95" s="255" t="s">
        <v>2250</v>
      </c>
      <c r="E95" s="255" t="s">
        <v>4248</v>
      </c>
      <c r="F95" s="255" t="s">
        <v>3125</v>
      </c>
      <c r="G95" s="255"/>
      <c r="H95" s="255" t="s">
        <v>4250</v>
      </c>
      <c r="I95" s="255" t="s">
        <v>4249</v>
      </c>
      <c r="J95" s="46" t="str">
        <f t="shared" si="2"/>
        <v>GoldKazakhmys Smelting LLC</v>
      </c>
      <c r="K95" s="46" t="str">
        <f t="shared" si="3"/>
        <v>GoldKazakhmys Smelting LLC</v>
      </c>
      <c r="L95" s="255"/>
    </row>
    <row r="96" spans="1:12" ht="10.5" customHeight="1">
      <c r="A96" s="255" t="s">
        <v>2323</v>
      </c>
      <c r="B96" s="255" t="s">
        <v>3213</v>
      </c>
      <c r="C96" s="255" t="s">
        <v>3213</v>
      </c>
      <c r="D96" s="255" t="s">
        <v>2250</v>
      </c>
      <c r="E96" s="255" t="s">
        <v>1278</v>
      </c>
      <c r="F96" s="255" t="s">
        <v>3125</v>
      </c>
      <c r="G96" s="255"/>
      <c r="H96" s="255" t="s">
        <v>3214</v>
      </c>
      <c r="I96" s="255" t="s">
        <v>3403</v>
      </c>
      <c r="J96" s="46" t="str">
        <f t="shared" si="2"/>
        <v>GoldKazzinc</v>
      </c>
      <c r="K96" s="46" t="str">
        <f t="shared" si="3"/>
        <v>GoldKazzinc</v>
      </c>
      <c r="L96" s="255"/>
    </row>
    <row r="97" spans="1:12" ht="10.5" customHeight="1">
      <c r="A97" s="255" t="s">
        <v>2323</v>
      </c>
      <c r="B97" s="255" t="s">
        <v>1279</v>
      </c>
      <c r="C97" s="255" t="s">
        <v>1279</v>
      </c>
      <c r="D97" s="255" t="s">
        <v>1759</v>
      </c>
      <c r="E97" s="255" t="s">
        <v>1280</v>
      </c>
      <c r="F97" s="255" t="s">
        <v>3125</v>
      </c>
      <c r="G97" s="255"/>
      <c r="H97" s="255" t="s">
        <v>3215</v>
      </c>
      <c r="I97" s="255" t="s">
        <v>3207</v>
      </c>
      <c r="J97" s="46" t="str">
        <f t="shared" si="2"/>
        <v>GoldKennecott Utah Copper LLC</v>
      </c>
      <c r="K97" s="46" t="str">
        <f t="shared" si="3"/>
        <v>GoldKennecott Utah Copper LLC</v>
      </c>
      <c r="L97" s="255"/>
    </row>
    <row r="98" spans="1:12" ht="10.5" customHeight="1">
      <c r="A98" s="255" t="s">
        <v>2323</v>
      </c>
      <c r="B98" s="255" t="s">
        <v>2688</v>
      </c>
      <c r="C98" s="255" t="s">
        <v>2688</v>
      </c>
      <c r="D98" s="255" t="s">
        <v>1708</v>
      </c>
      <c r="E98" s="255" t="s">
        <v>2689</v>
      </c>
      <c r="F98" s="255" t="s">
        <v>3125</v>
      </c>
      <c r="G98" s="255"/>
      <c r="H98" s="255" t="s">
        <v>3349</v>
      </c>
      <c r="I98" s="255" t="s">
        <v>3350</v>
      </c>
      <c r="J98" s="46" t="str">
        <f t="shared" si="2"/>
        <v>GoldKGHM Polska Miedź Spółka Akcyjna</v>
      </c>
      <c r="K98" s="46" t="str">
        <f t="shared" si="3"/>
        <v>GoldKGHM Polska Miedź Spółka Akcyjna</v>
      </c>
      <c r="L98" s="255"/>
    </row>
    <row r="99" spans="1:12" ht="10.5" customHeight="1">
      <c r="A99" s="255" t="s">
        <v>2323</v>
      </c>
      <c r="B99" s="255" t="s">
        <v>4158</v>
      </c>
      <c r="C99" s="255" t="s">
        <v>4158</v>
      </c>
      <c r="D99" s="255" t="s">
        <v>2249</v>
      </c>
      <c r="E99" s="255" t="s">
        <v>1281</v>
      </c>
      <c r="F99" s="255" t="s">
        <v>3125</v>
      </c>
      <c r="G99" s="255"/>
      <c r="H99" s="255" t="s">
        <v>3216</v>
      </c>
      <c r="I99" s="255" t="s">
        <v>3179</v>
      </c>
      <c r="J99" s="46" t="str">
        <f t="shared" si="2"/>
        <v>GoldKojima Chemicals Co., Ltd.</v>
      </c>
      <c r="K99" s="46" t="str">
        <f t="shared" si="3"/>
        <v>GoldKojima Chemicals Co., Ltd.</v>
      </c>
      <c r="L99" s="255"/>
    </row>
    <row r="100" spans="1:12" ht="10.5" customHeight="1">
      <c r="A100" s="255" t="s">
        <v>2323</v>
      </c>
      <c r="B100" s="255" t="s">
        <v>3217</v>
      </c>
      <c r="C100" s="255" t="s">
        <v>4158</v>
      </c>
      <c r="D100" s="255" t="s">
        <v>2249</v>
      </c>
      <c r="E100" s="255" t="s">
        <v>1281</v>
      </c>
      <c r="F100" s="255" t="s">
        <v>3125</v>
      </c>
      <c r="G100" s="255"/>
      <c r="H100" s="255" t="s">
        <v>3216</v>
      </c>
      <c r="I100" s="255" t="s">
        <v>3179</v>
      </c>
      <c r="J100" s="46" t="str">
        <f t="shared" si="2"/>
        <v>GoldKojima Kagaku Yakuhin Co., Ltd</v>
      </c>
      <c r="K100" s="46" t="str">
        <f t="shared" si="3"/>
        <v>GoldKojima Kagaku Yakuhin Co., Ltd</v>
      </c>
      <c r="L100" s="255"/>
    </row>
    <row r="101" spans="1:12" ht="10.5" customHeight="1">
      <c r="A101" s="255" t="s">
        <v>2323</v>
      </c>
      <c r="B101" s="255" t="s">
        <v>4295</v>
      </c>
      <c r="C101" s="255" t="s">
        <v>2688</v>
      </c>
      <c r="D101" s="255" t="s">
        <v>1708</v>
      </c>
      <c r="E101" s="255" t="s">
        <v>2689</v>
      </c>
      <c r="F101" s="255" t="s">
        <v>3125</v>
      </c>
      <c r="G101" s="255"/>
      <c r="H101" s="255" t="s">
        <v>3349</v>
      </c>
      <c r="I101" s="255" t="s">
        <v>3350</v>
      </c>
      <c r="J101" s="46" t="str">
        <f t="shared" si="2"/>
        <v>GoldKombinat Gorniczo Hutniczy Miedz Polska Miedz S.A.</v>
      </c>
      <c r="K101" s="46" t="str">
        <f t="shared" si="3"/>
        <v>GoldKombinat Gorniczo Hutniczy Miedz Polska Miedz S.A.</v>
      </c>
      <c r="L101" s="255"/>
    </row>
    <row r="102" spans="1:12" ht="10.5" customHeight="1">
      <c r="A102" s="255" t="s">
        <v>2323</v>
      </c>
      <c r="B102" s="255" t="s">
        <v>4159</v>
      </c>
      <c r="C102" s="255" t="s">
        <v>4159</v>
      </c>
      <c r="D102" s="255" t="s">
        <v>2256</v>
      </c>
      <c r="E102" s="255" t="s">
        <v>1282</v>
      </c>
      <c r="F102" s="255" t="s">
        <v>3125</v>
      </c>
      <c r="G102" s="255"/>
      <c r="H102" s="255" t="s">
        <v>3167</v>
      </c>
      <c r="I102" s="255" t="s">
        <v>3218</v>
      </c>
      <c r="J102" s="46" t="str">
        <f t="shared" si="2"/>
        <v>GoldKorea Metal Co., Ltd.</v>
      </c>
      <c r="K102" s="46" t="str">
        <f t="shared" si="3"/>
        <v>GoldKorea Metal Co., Ltd.</v>
      </c>
      <c r="L102" s="255"/>
    </row>
    <row r="103" spans="1:12" ht="10.5" customHeight="1">
      <c r="A103" s="255" t="s">
        <v>2323</v>
      </c>
      <c r="B103" s="255" t="s">
        <v>4692</v>
      </c>
      <c r="C103" s="255" t="s">
        <v>4692</v>
      </c>
      <c r="D103" s="255" t="s">
        <v>2256</v>
      </c>
      <c r="E103" s="255" t="s">
        <v>3368</v>
      </c>
      <c r="F103" s="255" t="s">
        <v>3125</v>
      </c>
      <c r="G103" s="255"/>
      <c r="H103" s="255" t="s">
        <v>3369</v>
      </c>
      <c r="I103" s="255" t="s">
        <v>3218</v>
      </c>
      <c r="J103" s="46" t="str">
        <f t="shared" si="2"/>
        <v>GoldKorea Zinc Co., Ltd.</v>
      </c>
      <c r="K103" s="46" t="str">
        <f t="shared" si="3"/>
        <v>GoldKorea Zinc Co., Ltd.</v>
      </c>
      <c r="L103" s="255"/>
    </row>
    <row r="104" spans="1:12" ht="10.5" customHeight="1">
      <c r="A104" s="255" t="s">
        <v>2323</v>
      </c>
      <c r="B104" s="255" t="s">
        <v>1511</v>
      </c>
      <c r="C104" s="255" t="s">
        <v>1511</v>
      </c>
      <c r="D104" s="255" t="s">
        <v>2252</v>
      </c>
      <c r="E104" s="255" t="s">
        <v>1283</v>
      </c>
      <c r="F104" s="255" t="s">
        <v>3125</v>
      </c>
      <c r="G104" s="255"/>
      <c r="H104" s="255" t="s">
        <v>3219</v>
      </c>
      <c r="I104" s="255" t="s">
        <v>3220</v>
      </c>
      <c r="J104" s="46" t="str">
        <f t="shared" si="2"/>
        <v>GoldKyrgyzaltyn JSC</v>
      </c>
      <c r="K104" s="46" t="str">
        <f t="shared" si="3"/>
        <v>GoldKyrgyzaltyn JSC</v>
      </c>
      <c r="L104" s="255"/>
    </row>
    <row r="105" spans="1:12" ht="10.5" customHeight="1">
      <c r="A105" s="255" t="s">
        <v>2323</v>
      </c>
      <c r="B105" s="255" t="s">
        <v>4693</v>
      </c>
      <c r="C105" s="255" t="s">
        <v>4693</v>
      </c>
      <c r="D105" s="255" t="s">
        <v>1717</v>
      </c>
      <c r="E105" s="255" t="s">
        <v>4694</v>
      </c>
      <c r="F105" s="255" t="s">
        <v>3125</v>
      </c>
      <c r="G105" s="255"/>
      <c r="H105" s="255" t="s">
        <v>4762</v>
      </c>
      <c r="I105" s="255" t="s">
        <v>4763</v>
      </c>
      <c r="J105" s="46" t="str">
        <f t="shared" si="2"/>
        <v>GoldKyshtym Copper-Electrolytic Plant ZAO</v>
      </c>
      <c r="K105" s="46" t="str">
        <f t="shared" si="3"/>
        <v>GoldKyshtym Copper-Electrolytic Plant ZAO</v>
      </c>
      <c r="L105" s="255"/>
    </row>
    <row r="106" spans="1:12" ht="10.5" customHeight="1">
      <c r="A106" s="255" t="s">
        <v>2323</v>
      </c>
      <c r="B106" s="255" t="s">
        <v>4296</v>
      </c>
      <c r="C106" s="255" t="s">
        <v>1787</v>
      </c>
      <c r="D106" s="255" t="s">
        <v>2275</v>
      </c>
      <c r="E106" s="255" t="s">
        <v>1247</v>
      </c>
      <c r="F106" s="255" t="s">
        <v>3125</v>
      </c>
      <c r="G106" s="255"/>
      <c r="H106" s="255" t="s">
        <v>3152</v>
      </c>
      <c r="I106" s="255" t="s">
        <v>3153</v>
      </c>
      <c r="J106" s="46" t="str">
        <f t="shared" si="2"/>
        <v>GoldLa Caridad</v>
      </c>
      <c r="K106" s="46" t="str">
        <f t="shared" si="3"/>
        <v>GoldLa Caridad</v>
      </c>
      <c r="L106" s="255"/>
    </row>
    <row r="107" spans="1:12" ht="10.5" customHeight="1">
      <c r="A107" s="255" t="s">
        <v>2323</v>
      </c>
      <c r="B107" s="255" t="s">
        <v>37</v>
      </c>
      <c r="C107" s="255" t="s">
        <v>4177</v>
      </c>
      <c r="D107" s="255" t="s">
        <v>2181</v>
      </c>
      <c r="E107" s="255" t="s">
        <v>1324</v>
      </c>
      <c r="F107" s="255" t="s">
        <v>3125</v>
      </c>
      <c r="G107" s="255"/>
      <c r="H107" s="255" t="s">
        <v>3286</v>
      </c>
      <c r="I107" s="255" t="s">
        <v>3263</v>
      </c>
      <c r="J107" s="46" t="str">
        <f t="shared" si="2"/>
        <v>GoldLAIZHOU SHANDONG</v>
      </c>
      <c r="K107" s="46" t="str">
        <f t="shared" si="3"/>
        <v>GoldLAIZHOU SHANDONG</v>
      </c>
      <c r="L107" s="255"/>
    </row>
    <row r="108" spans="1:12" ht="10.5" customHeight="1">
      <c r="A108" s="255" t="s">
        <v>2323</v>
      </c>
      <c r="B108" s="255" t="s">
        <v>4695</v>
      </c>
      <c r="C108" s="255" t="s">
        <v>4695</v>
      </c>
      <c r="D108" s="255" t="s">
        <v>1719</v>
      </c>
      <c r="E108" s="255" t="s">
        <v>1284</v>
      </c>
      <c r="F108" s="255" t="s">
        <v>3125</v>
      </c>
      <c r="G108" s="255"/>
      <c r="H108" s="255" t="s">
        <v>3221</v>
      </c>
      <c r="I108" s="255" t="s">
        <v>3222</v>
      </c>
      <c r="J108" s="46" t="str">
        <f t="shared" si="2"/>
        <v>GoldL'azurde Company For Jewelry</v>
      </c>
      <c r="K108" s="46" t="str">
        <f t="shared" si="3"/>
        <v>GoldL'azurde Company For Jewelry</v>
      </c>
      <c r="L108" s="255"/>
    </row>
    <row r="109" spans="1:12" ht="10.5" customHeight="1">
      <c r="A109" s="255" t="s">
        <v>2323</v>
      </c>
      <c r="B109" s="255" t="s">
        <v>4696</v>
      </c>
      <c r="C109" s="255" t="s">
        <v>4696</v>
      </c>
      <c r="D109" s="255" t="s">
        <v>2181</v>
      </c>
      <c r="E109" s="255" t="s">
        <v>2690</v>
      </c>
      <c r="F109" s="255" t="s">
        <v>3125</v>
      </c>
      <c r="G109" s="255"/>
      <c r="H109" s="255" t="s">
        <v>3223</v>
      </c>
      <c r="I109" s="255" t="s">
        <v>3224</v>
      </c>
      <c r="J109" s="46" t="str">
        <f t="shared" si="2"/>
        <v>GoldLingbao Gold Co., Ltd.</v>
      </c>
      <c r="K109" s="46" t="str">
        <f t="shared" si="3"/>
        <v>GoldLingbao Gold Co., Ltd.</v>
      </c>
      <c r="L109" s="255"/>
    </row>
    <row r="110" spans="1:12" ht="10.5" customHeight="1">
      <c r="A110" s="255" t="s">
        <v>2323</v>
      </c>
      <c r="B110" s="255" t="s">
        <v>4160</v>
      </c>
      <c r="C110" s="255" t="s">
        <v>4160</v>
      </c>
      <c r="D110" s="255" t="s">
        <v>2181</v>
      </c>
      <c r="E110" s="255" t="s">
        <v>1285</v>
      </c>
      <c r="F110" s="255" t="s">
        <v>3125</v>
      </c>
      <c r="G110" s="255"/>
      <c r="H110" s="255" t="s">
        <v>3223</v>
      </c>
      <c r="I110" s="255" t="s">
        <v>3224</v>
      </c>
      <c r="J110" s="46" t="str">
        <f t="shared" si="2"/>
        <v>GoldLingbao Jinyuan Tonghui Refinery Co., Ltd.</v>
      </c>
      <c r="K110" s="46" t="str">
        <f t="shared" si="3"/>
        <v>GoldLingbao Jinyuan Tonghui Refinery Co., Ltd.</v>
      </c>
      <c r="L110" s="255"/>
    </row>
    <row r="111" spans="1:12" ht="10.5" customHeight="1">
      <c r="A111" s="255" t="s">
        <v>2323</v>
      </c>
      <c r="B111" s="255" t="s">
        <v>74</v>
      </c>
      <c r="C111" s="255" t="s">
        <v>74</v>
      </c>
      <c r="D111" s="255" t="s">
        <v>2256</v>
      </c>
      <c r="E111" s="255" t="s">
        <v>1286</v>
      </c>
      <c r="F111" s="255" t="s">
        <v>3125</v>
      </c>
      <c r="G111" s="255"/>
      <c r="H111" s="255" t="s">
        <v>3225</v>
      </c>
      <c r="I111" s="255" t="s">
        <v>3226</v>
      </c>
      <c r="J111" s="46" t="str">
        <f t="shared" si="2"/>
        <v>GoldLS-NIKKO Copper Inc.</v>
      </c>
      <c r="K111" s="46" t="str">
        <f t="shared" si="3"/>
        <v>GoldLS-NIKKO Copper Inc.</v>
      </c>
      <c r="L111" s="255"/>
    </row>
    <row r="112" spans="1:12" ht="10.5" customHeight="1">
      <c r="A112" s="255" t="s">
        <v>2323</v>
      </c>
      <c r="B112" s="255" t="s">
        <v>3227</v>
      </c>
      <c r="C112" s="255" t="s">
        <v>3227</v>
      </c>
      <c r="D112" s="255" t="s">
        <v>2181</v>
      </c>
      <c r="E112" s="255" t="s">
        <v>1288</v>
      </c>
      <c r="F112" s="255" t="s">
        <v>3125</v>
      </c>
      <c r="G112" s="255"/>
      <c r="H112" s="255" t="s">
        <v>3228</v>
      </c>
      <c r="I112" s="255" t="s">
        <v>3224</v>
      </c>
      <c r="J112" s="46" t="str">
        <f t="shared" si="2"/>
        <v>GoldLuoyang Zijin Yinhui Gold Refinery Co., Ltd.</v>
      </c>
      <c r="K112" s="46" t="str">
        <f t="shared" si="3"/>
        <v>GoldLuoyang Zijin Yinhui Gold Refinery Co., Ltd.</v>
      </c>
      <c r="L112" s="255"/>
    </row>
    <row r="113" spans="1:12" ht="10.5" customHeight="1">
      <c r="A113" s="255" t="s">
        <v>2323</v>
      </c>
      <c r="B113" s="255" t="s">
        <v>38</v>
      </c>
      <c r="C113" s="255" t="s">
        <v>3227</v>
      </c>
      <c r="D113" s="255" t="s">
        <v>2181</v>
      </c>
      <c r="E113" s="255" t="s">
        <v>1288</v>
      </c>
      <c r="F113" s="255" t="s">
        <v>3125</v>
      </c>
      <c r="G113" s="255"/>
      <c r="H113" s="255" t="s">
        <v>3228</v>
      </c>
      <c r="I113" s="255" t="s">
        <v>3224</v>
      </c>
      <c r="J113" s="46" t="str">
        <f t="shared" si="2"/>
        <v>GoldLuoyang Zijin Yinhui Gold Smelting</v>
      </c>
      <c r="K113" s="46" t="str">
        <f t="shared" si="3"/>
        <v>GoldLuoyang Zijin Yinhui Gold Smelting</v>
      </c>
      <c r="L113" s="255"/>
    </row>
    <row r="114" spans="1:12" ht="10.5" customHeight="1">
      <c r="A114" s="255" t="s">
        <v>2323</v>
      </c>
      <c r="B114" s="255" t="s">
        <v>1287</v>
      </c>
      <c r="C114" s="255" t="s">
        <v>3227</v>
      </c>
      <c r="D114" s="255" t="s">
        <v>2181</v>
      </c>
      <c r="E114" s="255" t="s">
        <v>1288</v>
      </c>
      <c r="F114" s="255" t="s">
        <v>3125</v>
      </c>
      <c r="G114" s="255"/>
      <c r="H114" s="255" t="s">
        <v>3228</v>
      </c>
      <c r="I114" s="255" t="s">
        <v>3224</v>
      </c>
      <c r="J114" s="46" t="str">
        <f t="shared" si="2"/>
        <v>GoldLuoyang Zijin Yinhui Metal Smelt Co Ltd</v>
      </c>
      <c r="K114" s="46" t="str">
        <f t="shared" si="3"/>
        <v>GoldLuoyang Zijin Yinhui Metal Smelt Co Ltd</v>
      </c>
      <c r="L114" s="255"/>
    </row>
    <row r="115" spans="1:12" ht="10.5" customHeight="1">
      <c r="A115" s="255" t="s">
        <v>2323</v>
      </c>
      <c r="B115" s="255" t="s">
        <v>1792</v>
      </c>
      <c r="C115" s="255" t="s">
        <v>1792</v>
      </c>
      <c r="D115" s="255" t="s">
        <v>1759</v>
      </c>
      <c r="E115" s="255" t="s">
        <v>1289</v>
      </c>
      <c r="F115" s="255" t="s">
        <v>3125</v>
      </c>
      <c r="G115" s="255"/>
      <c r="H115" s="255" t="s">
        <v>3229</v>
      </c>
      <c r="I115" s="255" t="s">
        <v>3230</v>
      </c>
      <c r="J115" s="46" t="str">
        <f t="shared" si="2"/>
        <v>GoldMaterion</v>
      </c>
      <c r="K115" s="46" t="str">
        <f t="shared" si="3"/>
        <v>GoldMaterion</v>
      </c>
      <c r="L115" s="255"/>
    </row>
    <row r="116" spans="1:12" ht="10.5" customHeight="1">
      <c r="A116" s="255" t="s">
        <v>2323</v>
      </c>
      <c r="B116" s="255" t="s">
        <v>75</v>
      </c>
      <c r="C116" s="255" t="s">
        <v>75</v>
      </c>
      <c r="D116" s="255" t="s">
        <v>2249</v>
      </c>
      <c r="E116" s="255" t="s">
        <v>1290</v>
      </c>
      <c r="F116" s="255" t="s">
        <v>3125</v>
      </c>
      <c r="G116" s="255"/>
      <c r="H116" s="255" t="s">
        <v>3231</v>
      </c>
      <c r="I116" s="255" t="s">
        <v>3179</v>
      </c>
      <c r="J116" s="46" t="str">
        <f t="shared" si="2"/>
        <v>GoldMatsuda Sangyo Co., Ltd.</v>
      </c>
      <c r="K116" s="46" t="str">
        <f t="shared" si="3"/>
        <v>GoldMatsuda Sangyo Co., Ltd.</v>
      </c>
      <c r="L116" s="255"/>
    </row>
    <row r="117" spans="1:12" ht="10.5" customHeight="1">
      <c r="A117" s="255" t="s">
        <v>2323</v>
      </c>
      <c r="B117" s="255" t="s">
        <v>39</v>
      </c>
      <c r="C117" s="255" t="s">
        <v>77</v>
      </c>
      <c r="D117" s="255" t="s">
        <v>2249</v>
      </c>
      <c r="E117" s="255" t="s">
        <v>1321</v>
      </c>
      <c r="F117" s="255" t="s">
        <v>3125</v>
      </c>
      <c r="G117" s="255"/>
      <c r="H117" s="255" t="s">
        <v>3297</v>
      </c>
      <c r="I117" s="255" t="s">
        <v>4284</v>
      </c>
      <c r="J117" s="46" t="str">
        <f t="shared" si="2"/>
        <v>GoldMEM(Sumitomo Group)</v>
      </c>
      <c r="K117" s="46" t="str">
        <f t="shared" si="3"/>
        <v>GoldMEM(Sumitomo Group)</v>
      </c>
      <c r="L117" s="255"/>
    </row>
    <row r="118" spans="1:12" ht="10.5" customHeight="1">
      <c r="A118" s="255" t="s">
        <v>2323</v>
      </c>
      <c r="B118" s="255" t="s">
        <v>4698</v>
      </c>
      <c r="C118" s="255" t="s">
        <v>4699</v>
      </c>
      <c r="D118" s="255" t="s">
        <v>2275</v>
      </c>
      <c r="E118" s="255" t="s">
        <v>1295</v>
      </c>
      <c r="F118" s="255" t="s">
        <v>3125</v>
      </c>
      <c r="G118" s="255"/>
      <c r="H118" s="255" t="s">
        <v>3243</v>
      </c>
      <c r="I118" s="255" t="s">
        <v>3244</v>
      </c>
      <c r="J118" s="46" t="str">
        <f t="shared" si="2"/>
        <v>GoldMetal?rgica Met-Mex Pe?oles, S.A. de C.V</v>
      </c>
      <c r="K118" s="46" t="str">
        <f t="shared" si="3"/>
        <v>GoldMetal?rgica Met-Mex Pe?oles, S.A. de C.V</v>
      </c>
      <c r="L118" s="255"/>
    </row>
    <row r="119" spans="1:12" ht="10.5" customHeight="1">
      <c r="A119" s="255" t="s">
        <v>2323</v>
      </c>
      <c r="B119" s="255" t="s">
        <v>2379</v>
      </c>
      <c r="C119" s="255" t="s">
        <v>4697</v>
      </c>
      <c r="D119" s="255" t="s">
        <v>2179</v>
      </c>
      <c r="E119" s="255" t="s">
        <v>1293</v>
      </c>
      <c r="F119" s="255" t="s">
        <v>3125</v>
      </c>
      <c r="G119" s="255"/>
      <c r="H119" s="255" t="s">
        <v>3239</v>
      </c>
      <c r="I119" s="255" t="s">
        <v>3240</v>
      </c>
      <c r="J119" s="46" t="str">
        <f t="shared" si="2"/>
        <v>GoldMetalor Switzerland</v>
      </c>
      <c r="K119" s="46" t="str">
        <f t="shared" si="3"/>
        <v>GoldMetalor Switzerland</v>
      </c>
      <c r="L119" s="255"/>
    </row>
    <row r="120" spans="1:12" ht="10.5" customHeight="1">
      <c r="A120" s="255" t="s">
        <v>2323</v>
      </c>
      <c r="B120" s="255" t="s">
        <v>4162</v>
      </c>
      <c r="C120" s="255" t="s">
        <v>4162</v>
      </c>
      <c r="D120" s="255" t="s">
        <v>2181</v>
      </c>
      <c r="E120" s="255" t="s">
        <v>1291</v>
      </c>
      <c r="F120" s="255" t="s">
        <v>3125</v>
      </c>
      <c r="G120" s="255"/>
      <c r="H120" s="255" t="s">
        <v>3236</v>
      </c>
      <c r="I120" s="255" t="s">
        <v>3191</v>
      </c>
      <c r="J120" s="46" t="str">
        <f t="shared" si="2"/>
        <v>GoldMetalor Technologies (Hong Kong) Ltd.</v>
      </c>
      <c r="K120" s="46" t="str">
        <f t="shared" si="3"/>
        <v>GoldMetalor Technologies (Hong Kong) Ltd.</v>
      </c>
      <c r="L120" s="255"/>
    </row>
    <row r="121" spans="1:12" ht="10.5" customHeight="1">
      <c r="A121" s="255" t="s">
        <v>2323</v>
      </c>
      <c r="B121" s="255" t="s">
        <v>4163</v>
      </c>
      <c r="C121" s="255" t="s">
        <v>4163</v>
      </c>
      <c r="D121" s="255" t="s">
        <v>1722</v>
      </c>
      <c r="E121" s="255" t="s">
        <v>1292</v>
      </c>
      <c r="F121" s="255" t="s">
        <v>3125</v>
      </c>
      <c r="G121" s="255"/>
      <c r="H121" s="255" t="s">
        <v>3237</v>
      </c>
      <c r="I121" s="255" t="s">
        <v>3238</v>
      </c>
      <c r="J121" s="46" t="str">
        <f t="shared" si="2"/>
        <v>GoldMetalor Technologies (Singapore) Pte., Ltd.</v>
      </c>
      <c r="K121" s="46" t="str">
        <f t="shared" si="3"/>
        <v>GoldMetalor Technologies (Singapore) Pte., Ltd.</v>
      </c>
      <c r="L121" s="255"/>
    </row>
    <row r="122" spans="1:12" ht="10.5" customHeight="1">
      <c r="A122" s="255" t="s">
        <v>2323</v>
      </c>
      <c r="B122" s="255" t="s">
        <v>3232</v>
      </c>
      <c r="C122" s="255" t="s">
        <v>3232</v>
      </c>
      <c r="D122" s="255" t="s">
        <v>2181</v>
      </c>
      <c r="E122" s="255" t="s">
        <v>3233</v>
      </c>
      <c r="F122" s="255" t="s">
        <v>3125</v>
      </c>
      <c r="G122" s="255"/>
      <c r="H122" s="255" t="s">
        <v>3234</v>
      </c>
      <c r="I122" s="255" t="s">
        <v>3235</v>
      </c>
      <c r="J122" s="46" t="str">
        <f t="shared" si="2"/>
        <v>GoldMetalor Technologies (Suzhou) Ltd.</v>
      </c>
      <c r="K122" s="46" t="str">
        <f t="shared" si="3"/>
        <v>GoldMetalor Technologies (Suzhou) Ltd.</v>
      </c>
      <c r="L122" s="255"/>
    </row>
    <row r="123" spans="1:12" ht="10.5" customHeight="1">
      <c r="A123" s="255" t="s">
        <v>2323</v>
      </c>
      <c r="B123" s="255" t="s">
        <v>4697</v>
      </c>
      <c r="C123" s="255" t="s">
        <v>4697</v>
      </c>
      <c r="D123" s="255" t="s">
        <v>2179</v>
      </c>
      <c r="E123" s="255" t="s">
        <v>1293</v>
      </c>
      <c r="F123" s="255" t="s">
        <v>3125</v>
      </c>
      <c r="G123" s="255"/>
      <c r="H123" s="255" t="s">
        <v>3239</v>
      </c>
      <c r="I123" s="255" t="s">
        <v>3240</v>
      </c>
      <c r="J123" s="46" t="str">
        <f t="shared" si="2"/>
        <v>GoldMetalor Technologies S.A.</v>
      </c>
      <c r="K123" s="46" t="str">
        <f t="shared" si="3"/>
        <v>GoldMetalor Technologies S.A.</v>
      </c>
      <c r="L123" s="255"/>
    </row>
    <row r="124" spans="1:12" ht="10.5" customHeight="1">
      <c r="A124" s="255" t="s">
        <v>2323</v>
      </c>
      <c r="B124" s="255" t="s">
        <v>2453</v>
      </c>
      <c r="C124" s="255" t="s">
        <v>2453</v>
      </c>
      <c r="D124" s="255" t="s">
        <v>1759</v>
      </c>
      <c r="E124" s="255" t="s">
        <v>1294</v>
      </c>
      <c r="F124" s="255" t="s">
        <v>3125</v>
      </c>
      <c r="G124" s="255"/>
      <c r="H124" s="255" t="s">
        <v>3241</v>
      </c>
      <c r="I124" s="255" t="s">
        <v>3242</v>
      </c>
      <c r="J124" s="46" t="str">
        <f t="shared" si="2"/>
        <v>GoldMetalor USA Refining Corporation</v>
      </c>
      <c r="K124" s="46" t="str">
        <f t="shared" si="3"/>
        <v>GoldMetalor USA Refining Corporation</v>
      </c>
      <c r="L124" s="255"/>
    </row>
    <row r="125" spans="1:12" ht="10.5" customHeight="1">
      <c r="A125" s="255" t="s">
        <v>2323</v>
      </c>
      <c r="B125" s="255" t="s">
        <v>4699</v>
      </c>
      <c r="C125" s="255" t="s">
        <v>4699</v>
      </c>
      <c r="D125" s="255" t="s">
        <v>2275</v>
      </c>
      <c r="E125" s="255" t="s">
        <v>1295</v>
      </c>
      <c r="F125" s="255" t="s">
        <v>3125</v>
      </c>
      <c r="G125" s="255"/>
      <c r="H125" s="255" t="s">
        <v>3243</v>
      </c>
      <c r="I125" s="255" t="s">
        <v>3244</v>
      </c>
      <c r="J125" s="46" t="str">
        <f t="shared" si="2"/>
        <v>GoldMetalúrgica Met-Mex Peñoles S.A. De C.V.</v>
      </c>
      <c r="K125" s="46" t="str">
        <f t="shared" si="3"/>
        <v>GoldMetalúrgica Met-Mex Peñoles S.A. De C.V.</v>
      </c>
      <c r="L125" s="255"/>
    </row>
    <row r="126" spans="1:12" ht="10.5" customHeight="1">
      <c r="A126" s="255" t="s">
        <v>2323</v>
      </c>
      <c r="B126" s="255" t="s">
        <v>4700</v>
      </c>
      <c r="C126" s="255" t="s">
        <v>4699</v>
      </c>
      <c r="D126" s="255" t="s">
        <v>2275</v>
      </c>
      <c r="E126" s="255" t="s">
        <v>1295</v>
      </c>
      <c r="F126" s="255" t="s">
        <v>3125</v>
      </c>
      <c r="G126" s="255"/>
      <c r="H126" s="255" t="s">
        <v>3243</v>
      </c>
      <c r="I126" s="255" t="s">
        <v>3244</v>
      </c>
      <c r="J126" s="46" t="str">
        <f t="shared" si="2"/>
        <v>GoldMet-Mex Pe?oles, S.A.</v>
      </c>
      <c r="K126" s="46" t="str">
        <f t="shared" si="3"/>
        <v>GoldMet-Mex Pe?oles, S.A.</v>
      </c>
      <c r="L126" s="255"/>
    </row>
    <row r="127" spans="1:12" ht="10.5" customHeight="1">
      <c r="A127" s="255" t="s">
        <v>2323</v>
      </c>
      <c r="B127" s="255" t="s">
        <v>4145</v>
      </c>
      <c r="C127" s="255" t="s">
        <v>4699</v>
      </c>
      <c r="D127" s="255" t="s">
        <v>2275</v>
      </c>
      <c r="E127" s="255" t="s">
        <v>1295</v>
      </c>
      <c r="F127" s="255" t="s">
        <v>3125</v>
      </c>
      <c r="G127" s="255"/>
      <c r="H127" s="255" t="s">
        <v>3243</v>
      </c>
      <c r="I127" s="255" t="s">
        <v>3244</v>
      </c>
      <c r="J127" s="46" t="str">
        <f t="shared" si="2"/>
        <v>GoldMet-Mex Penoles, S.A.</v>
      </c>
      <c r="K127" s="46" t="str">
        <f t="shared" si="3"/>
        <v>GoldMet-Mex Penoles, S.A.</v>
      </c>
      <c r="L127" s="255"/>
    </row>
    <row r="128" spans="1:12" ht="10.5" customHeight="1">
      <c r="A128" s="255" t="s">
        <v>2323</v>
      </c>
      <c r="B128" s="255" t="s">
        <v>2371</v>
      </c>
      <c r="C128" s="255" t="s">
        <v>2371</v>
      </c>
      <c r="D128" s="255" t="s">
        <v>2249</v>
      </c>
      <c r="E128" s="255" t="s">
        <v>1296</v>
      </c>
      <c r="F128" s="255" t="s">
        <v>3125</v>
      </c>
      <c r="G128" s="255"/>
      <c r="H128" s="255" t="s">
        <v>3245</v>
      </c>
      <c r="I128" s="255" t="s">
        <v>4283</v>
      </c>
      <c r="J128" s="46" t="str">
        <f t="shared" si="2"/>
        <v>GoldMitsubishi Materials Corporation</v>
      </c>
      <c r="K128" s="46" t="str">
        <f t="shared" si="3"/>
        <v>GoldMitsubishi Materials Corporation</v>
      </c>
      <c r="L128" s="255"/>
    </row>
    <row r="129" spans="1:12" ht="10.5" customHeight="1">
      <c r="A129" s="255" t="s">
        <v>2323</v>
      </c>
      <c r="B129" s="255" t="s">
        <v>3248</v>
      </c>
      <c r="C129" s="255" t="s">
        <v>2454</v>
      </c>
      <c r="D129" s="255" t="s">
        <v>2249</v>
      </c>
      <c r="E129" s="255" t="s">
        <v>1297</v>
      </c>
      <c r="F129" s="255" t="s">
        <v>3125</v>
      </c>
      <c r="G129" s="255"/>
      <c r="H129" s="255" t="s">
        <v>3247</v>
      </c>
      <c r="I129" s="255" t="s">
        <v>3246</v>
      </c>
      <c r="J129" s="46" t="str">
        <f t="shared" si="2"/>
        <v>GoldMitsui Kinzoku Co., Ltd.</v>
      </c>
      <c r="K129" s="46" t="str">
        <f t="shared" si="3"/>
        <v>GoldMitsui Kinzoku Co., Ltd.</v>
      </c>
      <c r="L129" s="255"/>
    </row>
    <row r="130" spans="1:12" ht="10.5" customHeight="1">
      <c r="A130" s="255" t="s">
        <v>2323</v>
      </c>
      <c r="B130" s="255" t="s">
        <v>2454</v>
      </c>
      <c r="C130" s="255" t="s">
        <v>2454</v>
      </c>
      <c r="D130" s="255" t="s">
        <v>2249</v>
      </c>
      <c r="E130" s="255" t="s">
        <v>1297</v>
      </c>
      <c r="F130" s="255" t="s">
        <v>3125</v>
      </c>
      <c r="G130" s="255"/>
      <c r="H130" s="255" t="s">
        <v>3247</v>
      </c>
      <c r="I130" s="255" t="s">
        <v>3246</v>
      </c>
      <c r="J130" s="46" t="str">
        <f t="shared" si="2"/>
        <v>GoldMitsui Mining and Smelting Co., Ltd.</v>
      </c>
      <c r="K130" s="46" t="str">
        <f t="shared" si="3"/>
        <v>GoldMitsui Mining and Smelting Co., Ltd.</v>
      </c>
      <c r="L130" s="255"/>
    </row>
    <row r="131" spans="1:12" ht="10.5" customHeight="1">
      <c r="A131" s="255" t="s">
        <v>2323</v>
      </c>
      <c r="B131" s="255" t="s">
        <v>4191</v>
      </c>
      <c r="C131" s="255" t="s">
        <v>4191</v>
      </c>
      <c r="D131" s="255" t="s">
        <v>2239</v>
      </c>
      <c r="E131" s="255" t="s">
        <v>2691</v>
      </c>
      <c r="F131" s="255" t="s">
        <v>3125</v>
      </c>
      <c r="G131" s="255"/>
      <c r="H131" s="255" t="s">
        <v>3345</v>
      </c>
      <c r="I131" s="255" t="s">
        <v>3346</v>
      </c>
      <c r="J131" s="46" t="str">
        <f t="shared" si="2"/>
        <v>GoldMMTC-PAMP India Pvt., Ltd.</v>
      </c>
      <c r="K131" s="46" t="str">
        <f t="shared" si="3"/>
        <v>GoldMMTC-PAMP India Pvt., Ltd.</v>
      </c>
      <c r="L131" s="255"/>
    </row>
    <row r="132" spans="1:12" ht="10.5" customHeight="1">
      <c r="A132" s="255" t="s">
        <v>2323</v>
      </c>
      <c r="B132" s="255" t="s">
        <v>4702</v>
      </c>
      <c r="C132" s="255" t="s">
        <v>4702</v>
      </c>
      <c r="D132" s="255" t="s">
        <v>2289</v>
      </c>
      <c r="E132" s="255" t="s">
        <v>4703</v>
      </c>
      <c r="F132" s="255" t="s">
        <v>3125</v>
      </c>
      <c r="G132" s="255"/>
      <c r="H132" s="255" t="s">
        <v>4764</v>
      </c>
      <c r="I132" s="255" t="s">
        <v>4765</v>
      </c>
      <c r="J132" s="46" t="str">
        <f t="shared" si="2"/>
        <v>GoldModeltech Sdn Bhd</v>
      </c>
      <c r="K132" s="46" t="str">
        <f t="shared" si="3"/>
        <v>GoldModeltech Sdn Bhd</v>
      </c>
      <c r="L132" s="255"/>
    </row>
    <row r="133" spans="1:12" ht="10.5" customHeight="1">
      <c r="A133" s="255" t="s">
        <v>2323</v>
      </c>
      <c r="B133" s="255" t="s">
        <v>4279</v>
      </c>
      <c r="C133" s="255" t="s">
        <v>4279</v>
      </c>
      <c r="D133" s="255" t="s">
        <v>2302</v>
      </c>
      <c r="E133" s="255" t="s">
        <v>4280</v>
      </c>
      <c r="F133" s="255" t="s">
        <v>3125</v>
      </c>
      <c r="G133" s="255"/>
      <c r="H133" s="255" t="s">
        <v>4704</v>
      </c>
      <c r="I133" s="255" t="s">
        <v>4281</v>
      </c>
      <c r="J133" s="46" t="str">
        <f t="shared" ref="J133:J196" si="4">A133&amp;B133</f>
        <v>GoldMorris and Watson</v>
      </c>
      <c r="K133" s="46" t="str">
        <f t="shared" ref="K133:K196" si="5">A133&amp;B133</f>
        <v>GoldMorris and Watson</v>
      </c>
      <c r="L133" s="255"/>
    </row>
    <row r="134" spans="1:12" ht="10.5" customHeight="1">
      <c r="A134" s="255" t="s">
        <v>2323</v>
      </c>
      <c r="B134" s="255" t="s">
        <v>1793</v>
      </c>
      <c r="C134" s="255" t="s">
        <v>1793</v>
      </c>
      <c r="D134" s="255" t="s">
        <v>1717</v>
      </c>
      <c r="E134" s="255" t="s">
        <v>1298</v>
      </c>
      <c r="F134" s="255" t="s">
        <v>3125</v>
      </c>
      <c r="G134" s="255"/>
      <c r="H134" s="255" t="s">
        <v>3249</v>
      </c>
      <c r="I134" s="255" t="s">
        <v>3294</v>
      </c>
      <c r="J134" s="46" t="str">
        <f t="shared" si="4"/>
        <v>GoldMoscow Special Alloys Processing Plant</v>
      </c>
      <c r="K134" s="46" t="str">
        <f t="shared" si="5"/>
        <v>GoldMoscow Special Alloys Processing Plant</v>
      </c>
      <c r="L134" s="255"/>
    </row>
    <row r="135" spans="1:12" ht="10.5" customHeight="1">
      <c r="A135" s="255" t="s">
        <v>2323</v>
      </c>
      <c r="B135" s="255" t="s">
        <v>2460</v>
      </c>
      <c r="C135" s="255" t="s">
        <v>2460</v>
      </c>
      <c r="D135" s="255" t="s">
        <v>1751</v>
      </c>
      <c r="E135" s="255" t="s">
        <v>1299</v>
      </c>
      <c r="F135" s="255" t="s">
        <v>3125</v>
      </c>
      <c r="G135" s="255"/>
      <c r="H135" s="255" t="s">
        <v>3250</v>
      </c>
      <c r="I135" s="255" t="s">
        <v>3144</v>
      </c>
      <c r="J135" s="46" t="str">
        <f t="shared" si="4"/>
        <v>GoldNadir Metal Rafineri San. Ve Tic. A.Ş.</v>
      </c>
      <c r="K135" s="46" t="str">
        <f t="shared" si="5"/>
        <v>GoldNadir Metal Rafineri San. Ve Tic. A.Ş.</v>
      </c>
      <c r="L135" s="255"/>
    </row>
    <row r="136" spans="1:12" ht="10.5" customHeight="1">
      <c r="A136" s="255" t="s">
        <v>2323</v>
      </c>
      <c r="B136" s="255" t="s">
        <v>2455</v>
      </c>
      <c r="C136" s="255" t="s">
        <v>2455</v>
      </c>
      <c r="D136" s="255" t="s">
        <v>1760</v>
      </c>
      <c r="E136" s="255" t="s">
        <v>1300</v>
      </c>
      <c r="F136" s="255" t="s">
        <v>3125</v>
      </c>
      <c r="G136" s="255"/>
      <c r="H136" s="255" t="s">
        <v>3251</v>
      </c>
      <c r="I136" s="255" t="s">
        <v>3252</v>
      </c>
      <c r="J136" s="46" t="str">
        <f t="shared" si="4"/>
        <v>GoldNavoi Mining and Metallurgical Combinat</v>
      </c>
      <c r="K136" s="46" t="str">
        <f t="shared" si="5"/>
        <v>GoldNavoi Mining and Metallurgical Combinat</v>
      </c>
      <c r="L136" s="255"/>
    </row>
    <row r="137" spans="1:12" ht="10.5" customHeight="1">
      <c r="A137" s="255" t="s">
        <v>2323</v>
      </c>
      <c r="B137" s="255" t="s">
        <v>4166</v>
      </c>
      <c r="C137" s="255" t="s">
        <v>4166</v>
      </c>
      <c r="D137" s="255" t="s">
        <v>2249</v>
      </c>
      <c r="E137" s="255" t="s">
        <v>1301</v>
      </c>
      <c r="F137" s="255" t="s">
        <v>3125</v>
      </c>
      <c r="G137" s="255"/>
      <c r="H137" s="255" t="s">
        <v>3253</v>
      </c>
      <c r="I137" s="255" t="s">
        <v>3254</v>
      </c>
      <c r="J137" s="46" t="str">
        <f t="shared" si="4"/>
        <v>GoldNihon Material Co., Ltd.</v>
      </c>
      <c r="K137" s="46" t="str">
        <f t="shared" si="5"/>
        <v>GoldNihon Material Co., Ltd.</v>
      </c>
      <c r="L137" s="255"/>
    </row>
    <row r="138" spans="1:12" ht="10.5" customHeight="1">
      <c r="A138" s="255" t="s">
        <v>2323</v>
      </c>
      <c r="B138" s="255" t="s">
        <v>3148</v>
      </c>
      <c r="C138" s="255" t="s">
        <v>2448</v>
      </c>
      <c r="D138" s="255" t="s">
        <v>2195</v>
      </c>
      <c r="E138" s="255" t="s">
        <v>1242</v>
      </c>
      <c r="F138" s="255" t="s">
        <v>3125</v>
      </c>
      <c r="G138" s="255"/>
      <c r="H138" s="255" t="s">
        <v>3146</v>
      </c>
      <c r="I138" s="255" t="s">
        <v>3147</v>
      </c>
      <c r="J138" s="46" t="str">
        <f t="shared" si="4"/>
        <v>GoldNorddeutsche Affinererie AG</v>
      </c>
      <c r="K138" s="46" t="str">
        <f t="shared" si="5"/>
        <v>GoldNorddeutsche Affinererie AG</v>
      </c>
      <c r="L138" s="255"/>
    </row>
    <row r="139" spans="1:12" ht="10.5" customHeight="1">
      <c r="A139" s="255" t="s">
        <v>2323</v>
      </c>
      <c r="B139" s="255" t="s">
        <v>4272</v>
      </c>
      <c r="C139" s="255" t="s">
        <v>4272</v>
      </c>
      <c r="D139" s="255" t="s">
        <v>2155</v>
      </c>
      <c r="E139" s="255" t="s">
        <v>4275</v>
      </c>
      <c r="F139" s="255" t="s">
        <v>3125</v>
      </c>
      <c r="G139" s="255"/>
      <c r="H139" s="255" t="s">
        <v>4276</v>
      </c>
      <c r="I139" s="255" t="s">
        <v>4276</v>
      </c>
      <c r="J139" s="46" t="str">
        <f t="shared" si="4"/>
        <v>GoldÖgussa Österreichische Gold- und Silber-Scheideanstalt GmbH</v>
      </c>
      <c r="K139" s="46" t="str">
        <f t="shared" si="5"/>
        <v>GoldÖgussa Österreichische Gold- und Silber-Scheideanstalt GmbH</v>
      </c>
      <c r="L139" s="255"/>
    </row>
    <row r="140" spans="1:12" ht="10.5" customHeight="1">
      <c r="A140" s="255" t="s">
        <v>2323</v>
      </c>
      <c r="B140" s="255" t="s">
        <v>76</v>
      </c>
      <c r="C140" s="255" t="s">
        <v>4268</v>
      </c>
      <c r="D140" s="255" t="s">
        <v>1759</v>
      </c>
      <c r="E140" s="255" t="s">
        <v>1302</v>
      </c>
      <c r="F140" s="255" t="s">
        <v>3125</v>
      </c>
      <c r="G140" s="255"/>
      <c r="H140" s="255" t="s">
        <v>3255</v>
      </c>
      <c r="I140" s="255" t="s">
        <v>3256</v>
      </c>
      <c r="J140" s="46" t="str">
        <f t="shared" si="4"/>
        <v>GoldOhio Precious Metals, LLC</v>
      </c>
      <c r="K140" s="46" t="str">
        <f t="shared" si="5"/>
        <v>GoldOhio Precious Metals, LLC</v>
      </c>
      <c r="L140" s="255"/>
    </row>
    <row r="141" spans="1:12" ht="10.5" customHeight="1">
      <c r="A141" s="255" t="s">
        <v>2323</v>
      </c>
      <c r="B141" s="255" t="s">
        <v>4167</v>
      </c>
      <c r="C141" s="255" t="s">
        <v>4167</v>
      </c>
      <c r="D141" s="255" t="s">
        <v>2249</v>
      </c>
      <c r="E141" s="255" t="s">
        <v>1303</v>
      </c>
      <c r="F141" s="255" t="s">
        <v>3125</v>
      </c>
      <c r="G141" s="255"/>
      <c r="H141" s="255" t="s">
        <v>3257</v>
      </c>
      <c r="I141" s="255" t="s">
        <v>3258</v>
      </c>
      <c r="J141" s="46" t="str">
        <f t="shared" si="4"/>
        <v>GoldOhura Precious Metal Industry Co., Ltd.</v>
      </c>
      <c r="K141" s="46" t="str">
        <f t="shared" si="5"/>
        <v>GoldOhura Precious Metal Industry Co., Ltd.</v>
      </c>
      <c r="L141" s="255"/>
    </row>
    <row r="142" spans="1:12" ht="10.5" customHeight="1">
      <c r="A142" s="255" t="s">
        <v>2323</v>
      </c>
      <c r="B142" s="255" t="s">
        <v>4342</v>
      </c>
      <c r="C142" s="255" t="s">
        <v>4342</v>
      </c>
      <c r="D142" s="255" t="s">
        <v>1717</v>
      </c>
      <c r="E142" s="255" t="s">
        <v>1304</v>
      </c>
      <c r="F142" s="255" t="s">
        <v>3125</v>
      </c>
      <c r="G142" s="255"/>
      <c r="H142" s="255" t="s">
        <v>3259</v>
      </c>
      <c r="I142" s="255" t="s">
        <v>3260</v>
      </c>
      <c r="J142" s="46" t="str">
        <f t="shared" si="4"/>
        <v>GoldOJSC "The Gulidov Krasnoyarsk Non-Ferrous Metals Plant" (OJSC Krastsvetmet)</v>
      </c>
      <c r="K142" s="46" t="str">
        <f t="shared" si="5"/>
        <v>GoldOJSC "The Gulidov Krasnoyarsk Non-Ferrous Metals Plant" (OJSC Krastsvetmet)</v>
      </c>
      <c r="L142" s="255"/>
    </row>
    <row r="143" spans="1:12" ht="10.5" customHeight="1">
      <c r="A143" s="255" t="s">
        <v>2323</v>
      </c>
      <c r="B143" s="255" t="s">
        <v>3261</v>
      </c>
      <c r="C143" s="255" t="s">
        <v>4342</v>
      </c>
      <c r="D143" s="255" t="s">
        <v>1717</v>
      </c>
      <c r="E143" s="255" t="s">
        <v>1304</v>
      </c>
      <c r="F143" s="255" t="s">
        <v>3125</v>
      </c>
      <c r="G143" s="255"/>
      <c r="H143" s="255" t="s">
        <v>3259</v>
      </c>
      <c r="I143" s="255" t="s">
        <v>3260</v>
      </c>
      <c r="J143" s="46" t="str">
        <f t="shared" si="4"/>
        <v>GoldOJSC Krastsvetmet</v>
      </c>
      <c r="K143" s="46" t="str">
        <f t="shared" si="5"/>
        <v>GoldOJSC Krastsvetmet</v>
      </c>
      <c r="L143" s="255"/>
    </row>
    <row r="144" spans="1:12" ht="10.5" customHeight="1">
      <c r="A144" s="255" t="s">
        <v>2323</v>
      </c>
      <c r="B144" s="255" t="s">
        <v>4265</v>
      </c>
      <c r="C144" s="255" t="s">
        <v>4265</v>
      </c>
      <c r="D144" s="255" t="s">
        <v>1717</v>
      </c>
      <c r="E144" s="255" t="s">
        <v>1259</v>
      </c>
      <c r="F144" s="255" t="s">
        <v>3125</v>
      </c>
      <c r="G144" s="255"/>
      <c r="H144" s="255" t="s">
        <v>3180</v>
      </c>
      <c r="I144" s="255" t="s">
        <v>4343</v>
      </c>
      <c r="J144" s="46" t="str">
        <f t="shared" si="4"/>
        <v>GoldOJSC Novosibirsk Refinery</v>
      </c>
      <c r="K144" s="46" t="str">
        <f t="shared" si="5"/>
        <v>GoldOJSC Novosibirsk Refinery</v>
      </c>
      <c r="L144" s="255"/>
    </row>
    <row r="145" spans="1:12" ht="10.5" customHeight="1">
      <c r="A145" s="255" t="s">
        <v>2323</v>
      </c>
      <c r="B145" s="255" t="s">
        <v>2574</v>
      </c>
      <c r="C145" s="255" t="s">
        <v>4268</v>
      </c>
      <c r="D145" s="255" t="s">
        <v>1759</v>
      </c>
      <c r="E145" s="255" t="s">
        <v>1302</v>
      </c>
      <c r="F145" s="255" t="s">
        <v>3125</v>
      </c>
      <c r="G145" s="255"/>
      <c r="H145" s="255" t="s">
        <v>3255</v>
      </c>
      <c r="I145" s="255" t="s">
        <v>3256</v>
      </c>
      <c r="J145" s="46" t="str">
        <f t="shared" si="4"/>
        <v>GoldOPM</v>
      </c>
      <c r="K145" s="46" t="str">
        <f t="shared" si="5"/>
        <v>GoldOPM</v>
      </c>
      <c r="L145" s="255"/>
    </row>
    <row r="146" spans="1:12" ht="10.5" customHeight="1">
      <c r="A146" s="255" t="s">
        <v>2323</v>
      </c>
      <c r="B146" s="255" t="s">
        <v>4705</v>
      </c>
      <c r="C146" s="255" t="s">
        <v>4705</v>
      </c>
      <c r="D146" s="255" t="s">
        <v>2179</v>
      </c>
      <c r="E146" s="255" t="s">
        <v>1305</v>
      </c>
      <c r="F146" s="255" t="s">
        <v>3125</v>
      </c>
      <c r="G146" s="255"/>
      <c r="H146" s="255" t="s">
        <v>3262</v>
      </c>
      <c r="I146" s="255" t="s">
        <v>3138</v>
      </c>
      <c r="J146" s="46" t="str">
        <f t="shared" si="4"/>
        <v>GoldPAMP S.A.</v>
      </c>
      <c r="K146" s="46" t="str">
        <f t="shared" si="5"/>
        <v>GoldPAMP S.A.</v>
      </c>
      <c r="L146" s="255"/>
    </row>
    <row r="147" spans="1:12" ht="10.5" customHeight="1">
      <c r="A147" s="255" t="s">
        <v>2323</v>
      </c>
      <c r="B147" s="255" t="s">
        <v>4297</v>
      </c>
      <c r="C147" s="255" t="s">
        <v>73</v>
      </c>
      <c r="D147" s="255" t="s">
        <v>2249</v>
      </c>
      <c r="E147" s="255" t="s">
        <v>1277</v>
      </c>
      <c r="F147" s="255" t="s">
        <v>3125</v>
      </c>
      <c r="G147" s="255"/>
      <c r="H147" s="255" t="s">
        <v>4844</v>
      </c>
      <c r="I147" s="255" t="s">
        <v>4844</v>
      </c>
      <c r="J147" s="46" t="str">
        <f t="shared" si="4"/>
        <v>GoldPan Pacific Copper Co Ltd.</v>
      </c>
      <c r="K147" s="46" t="str">
        <f t="shared" si="5"/>
        <v>GoldPan Pacific Copper Co Ltd.</v>
      </c>
      <c r="L147" s="255"/>
    </row>
    <row r="148" spans="1:12" ht="10.5" customHeight="1">
      <c r="A148" s="255" t="s">
        <v>2323</v>
      </c>
      <c r="B148" s="255" t="s">
        <v>4168</v>
      </c>
      <c r="C148" s="255" t="s">
        <v>4168</v>
      </c>
      <c r="D148" s="255" t="s">
        <v>2181</v>
      </c>
      <c r="E148" s="255" t="s">
        <v>1306</v>
      </c>
      <c r="F148" s="255" t="s">
        <v>3125</v>
      </c>
      <c r="G148" s="255"/>
      <c r="H148" s="255" t="s">
        <v>4756</v>
      </c>
      <c r="I148" s="255" t="s">
        <v>3264</v>
      </c>
      <c r="J148" s="46" t="str">
        <f t="shared" si="4"/>
        <v>GoldPenglai Penggang Gold Industry Co., Ltd.</v>
      </c>
      <c r="K148" s="46" t="str">
        <f t="shared" si="5"/>
        <v>GoldPenglai Penggang Gold Industry Co., Ltd.</v>
      </c>
      <c r="L148" s="255"/>
    </row>
    <row r="149" spans="1:12" ht="10.5" customHeight="1">
      <c r="A149" s="255" t="s">
        <v>2323</v>
      </c>
      <c r="B149" s="255" t="s">
        <v>4298</v>
      </c>
      <c r="C149" s="255" t="s">
        <v>2322</v>
      </c>
      <c r="D149" s="255" t="s">
        <v>2154</v>
      </c>
      <c r="E149" s="255" t="s">
        <v>1332</v>
      </c>
      <c r="F149" s="255" t="s">
        <v>3125</v>
      </c>
      <c r="G149" s="255"/>
      <c r="H149" s="255" t="s">
        <v>3318</v>
      </c>
      <c r="I149" s="255" t="s">
        <v>3319</v>
      </c>
      <c r="J149" s="46" t="str">
        <f t="shared" si="4"/>
        <v>GoldPerth Mint</v>
      </c>
      <c r="K149" s="46" t="str">
        <f t="shared" si="5"/>
        <v>GoldPerth Mint</v>
      </c>
      <c r="L149" s="255"/>
    </row>
    <row r="150" spans="1:12" ht="10.5" customHeight="1">
      <c r="A150" s="255" t="s">
        <v>2323</v>
      </c>
      <c r="B150" s="255" t="s">
        <v>3323</v>
      </c>
      <c r="C150" s="255" t="s">
        <v>2322</v>
      </c>
      <c r="D150" s="255" t="s">
        <v>2154</v>
      </c>
      <c r="E150" s="255" t="s">
        <v>1332</v>
      </c>
      <c r="F150" s="255" t="s">
        <v>3125</v>
      </c>
      <c r="G150" s="255"/>
      <c r="H150" s="255" t="s">
        <v>3318</v>
      </c>
      <c r="I150" s="255" t="s">
        <v>3319</v>
      </c>
      <c r="J150" s="46" t="str">
        <f t="shared" si="4"/>
        <v>GoldPerth Mint (ANZ)</v>
      </c>
      <c r="K150" s="46" t="str">
        <f t="shared" si="5"/>
        <v>GoldPerth Mint (ANZ)</v>
      </c>
      <c r="L150" s="255"/>
    </row>
    <row r="151" spans="1:12" ht="10.5" customHeight="1">
      <c r="A151" s="255" t="s">
        <v>2323</v>
      </c>
      <c r="B151" s="255" t="s">
        <v>1794</v>
      </c>
      <c r="C151" s="255" t="s">
        <v>1794</v>
      </c>
      <c r="D151" s="255" t="s">
        <v>1717</v>
      </c>
      <c r="E151" s="255" t="s">
        <v>1307</v>
      </c>
      <c r="F151" s="255" t="s">
        <v>3125</v>
      </c>
      <c r="G151" s="255"/>
      <c r="H151" s="255" t="s">
        <v>3265</v>
      </c>
      <c r="I151" s="255" t="s">
        <v>3266</v>
      </c>
      <c r="J151" s="46" t="str">
        <f t="shared" si="4"/>
        <v>GoldPrioksky Plant of Non-Ferrous Metals</v>
      </c>
      <c r="K151" s="46" t="str">
        <f t="shared" si="5"/>
        <v>GoldPrioksky Plant of Non-Ferrous Metals</v>
      </c>
      <c r="L151" s="255"/>
    </row>
    <row r="152" spans="1:12" ht="10.5" customHeight="1">
      <c r="A152" s="255" t="s">
        <v>2323</v>
      </c>
      <c r="B152" s="255" t="s">
        <v>4299</v>
      </c>
      <c r="C152" s="255" t="s">
        <v>4705</v>
      </c>
      <c r="D152" s="255" t="s">
        <v>2179</v>
      </c>
      <c r="E152" s="255" t="s">
        <v>1305</v>
      </c>
      <c r="F152" s="255" t="s">
        <v>3125</v>
      </c>
      <c r="G152" s="255"/>
      <c r="H152" s="255" t="s">
        <v>3262</v>
      </c>
      <c r="I152" s="255" t="s">
        <v>3138</v>
      </c>
      <c r="J152" s="46" t="str">
        <f t="shared" si="4"/>
        <v>GoldProduits Artistiques de Métaux</v>
      </c>
      <c r="K152" s="46" t="str">
        <f t="shared" si="5"/>
        <v>GoldProduits Artistiques de Métaux</v>
      </c>
      <c r="L152" s="255"/>
    </row>
    <row r="153" spans="1:12" ht="10.5" customHeight="1">
      <c r="A153" s="255" t="s">
        <v>2323</v>
      </c>
      <c r="B153" s="255" t="s">
        <v>2456</v>
      </c>
      <c r="C153" s="255" t="s">
        <v>2456</v>
      </c>
      <c r="D153" s="255" t="s">
        <v>2238</v>
      </c>
      <c r="E153" s="255" t="s">
        <v>1308</v>
      </c>
      <c r="F153" s="255" t="s">
        <v>3125</v>
      </c>
      <c r="G153" s="255"/>
      <c r="H153" s="255" t="s">
        <v>3267</v>
      </c>
      <c r="I153" s="255" t="s">
        <v>3268</v>
      </c>
      <c r="J153" s="46" t="str">
        <f t="shared" si="4"/>
        <v>GoldPT Aneka Tambang (Persero) Tbk</v>
      </c>
      <c r="K153" s="46" t="str">
        <f t="shared" si="5"/>
        <v>GoldPT Aneka Tambang (Persero) Tbk</v>
      </c>
      <c r="L153" s="255"/>
    </row>
    <row r="154" spans="1:12" ht="10.5" customHeight="1">
      <c r="A154" s="255" t="s">
        <v>2323</v>
      </c>
      <c r="B154" s="255" t="s">
        <v>4706</v>
      </c>
      <c r="C154" s="255" t="s">
        <v>4706</v>
      </c>
      <c r="D154" s="255" t="s">
        <v>2179</v>
      </c>
      <c r="E154" s="255" t="s">
        <v>1309</v>
      </c>
      <c r="F154" s="255" t="s">
        <v>3125</v>
      </c>
      <c r="G154" s="255"/>
      <c r="H154" s="255" t="s">
        <v>3269</v>
      </c>
      <c r="I154" s="255" t="s">
        <v>3240</v>
      </c>
      <c r="J154" s="46" t="str">
        <f t="shared" si="4"/>
        <v>GoldPX Précinox S.A.</v>
      </c>
      <c r="K154" s="46" t="str">
        <f t="shared" si="5"/>
        <v>GoldPX Précinox S.A.</v>
      </c>
      <c r="L154" s="255"/>
    </row>
    <row r="155" spans="1:12" ht="10.5" customHeight="1">
      <c r="A155" s="255" t="s">
        <v>2323</v>
      </c>
      <c r="B155" s="255" t="s">
        <v>4171</v>
      </c>
      <c r="C155" s="255" t="s">
        <v>4171</v>
      </c>
      <c r="D155" s="255" t="s">
        <v>1772</v>
      </c>
      <c r="E155" s="255" t="s">
        <v>1310</v>
      </c>
      <c r="F155" s="255" t="s">
        <v>3125</v>
      </c>
      <c r="G155" s="255"/>
      <c r="H155" s="255" t="s">
        <v>3270</v>
      </c>
      <c r="I155" s="255" t="s">
        <v>3271</v>
      </c>
      <c r="J155" s="46" t="str">
        <f t="shared" si="4"/>
        <v>GoldRand Refinery (Pty) Ltd.</v>
      </c>
      <c r="K155" s="46" t="str">
        <f t="shared" si="5"/>
        <v>GoldRand Refinery (Pty) Ltd.</v>
      </c>
      <c r="L155" s="255"/>
    </row>
    <row r="156" spans="1:12" ht="10.5" customHeight="1">
      <c r="A156" s="255" t="s">
        <v>2323</v>
      </c>
      <c r="B156" s="255" t="s">
        <v>40</v>
      </c>
      <c r="C156" s="255" t="s">
        <v>74</v>
      </c>
      <c r="D156" s="255" t="s">
        <v>2256</v>
      </c>
      <c r="E156" s="255" t="s">
        <v>1286</v>
      </c>
      <c r="F156" s="255" t="s">
        <v>3125</v>
      </c>
      <c r="G156" s="255"/>
      <c r="H156" s="255" t="s">
        <v>3225</v>
      </c>
      <c r="I156" s="255" t="s">
        <v>3226</v>
      </c>
      <c r="J156" s="46" t="str">
        <f t="shared" si="4"/>
        <v>GoldRefinery LS-Nikko Copper Inc.</v>
      </c>
      <c r="K156" s="46" t="str">
        <f t="shared" si="5"/>
        <v>GoldRefinery LS-Nikko Copper Inc.</v>
      </c>
      <c r="L156" s="255"/>
    </row>
    <row r="157" spans="1:12" ht="10.5" customHeight="1">
      <c r="A157" s="255" t="s">
        <v>2323</v>
      </c>
      <c r="B157" s="255" t="s">
        <v>4707</v>
      </c>
      <c r="C157" s="255" t="s">
        <v>4707</v>
      </c>
      <c r="D157" s="255" t="s">
        <v>2298</v>
      </c>
      <c r="E157" s="255" t="s">
        <v>4708</v>
      </c>
      <c r="F157" s="255" t="s">
        <v>3125</v>
      </c>
      <c r="G157" s="255"/>
      <c r="H157" s="255" t="s">
        <v>4766</v>
      </c>
      <c r="I157" s="255" t="s">
        <v>4767</v>
      </c>
      <c r="J157" s="46" t="str">
        <f t="shared" si="4"/>
        <v>GoldRemondis Argentia B.V.</v>
      </c>
      <c r="K157" s="46" t="str">
        <f t="shared" si="5"/>
        <v>GoldRemondis Argentia B.V.</v>
      </c>
      <c r="L157" s="255"/>
    </row>
    <row r="158" spans="1:12" ht="10.5" customHeight="1">
      <c r="A158" s="255" t="s">
        <v>2323</v>
      </c>
      <c r="B158" s="255" t="s">
        <v>2692</v>
      </c>
      <c r="C158" s="255" t="s">
        <v>2692</v>
      </c>
      <c r="D158" s="255" t="s">
        <v>1759</v>
      </c>
      <c r="E158" s="255" t="s">
        <v>2693</v>
      </c>
      <c r="F158" s="255" t="s">
        <v>3125</v>
      </c>
      <c r="G158" s="255"/>
      <c r="H158" s="255" t="s">
        <v>3347</v>
      </c>
      <c r="I158" s="255" t="s">
        <v>3348</v>
      </c>
      <c r="J158" s="46" t="str">
        <f t="shared" si="4"/>
        <v>GoldRepublic Metals Corporation</v>
      </c>
      <c r="K158" s="46" t="str">
        <f t="shared" si="5"/>
        <v>GoldRepublic Metals Corporation</v>
      </c>
      <c r="L158" s="255"/>
    </row>
    <row r="159" spans="1:12" ht="10.5" customHeight="1">
      <c r="A159" s="255" t="s">
        <v>2323</v>
      </c>
      <c r="B159" s="255" t="s">
        <v>1795</v>
      </c>
      <c r="C159" s="255" t="s">
        <v>1795</v>
      </c>
      <c r="D159" s="255" t="s">
        <v>2177</v>
      </c>
      <c r="E159" s="255" t="s">
        <v>1311</v>
      </c>
      <c r="F159" s="255" t="s">
        <v>3125</v>
      </c>
      <c r="G159" s="255"/>
      <c r="H159" s="255" t="s">
        <v>3272</v>
      </c>
      <c r="I159" s="255" t="s">
        <v>3210</v>
      </c>
      <c r="J159" s="46" t="str">
        <f t="shared" si="4"/>
        <v>GoldRoyal Canadian Mint</v>
      </c>
      <c r="K159" s="46" t="str">
        <f t="shared" si="5"/>
        <v>GoldRoyal Canadian Mint</v>
      </c>
      <c r="L159" s="255"/>
    </row>
    <row r="160" spans="1:12" ht="10.5" customHeight="1">
      <c r="A160" s="255" t="s">
        <v>2323</v>
      </c>
      <c r="B160" s="255" t="s">
        <v>4344</v>
      </c>
      <c r="C160" s="255" t="s">
        <v>4344</v>
      </c>
      <c r="D160" s="255" t="s">
        <v>2211</v>
      </c>
      <c r="E160" s="255" t="s">
        <v>4345</v>
      </c>
      <c r="F160" s="255" t="s">
        <v>3125</v>
      </c>
      <c r="G160" s="255"/>
      <c r="H160" s="255" t="s">
        <v>4346</v>
      </c>
      <c r="I160" s="255" t="s">
        <v>4347</v>
      </c>
      <c r="J160" s="46" t="str">
        <f t="shared" si="4"/>
        <v>GoldSAAMP</v>
      </c>
      <c r="K160" s="46" t="str">
        <f t="shared" si="5"/>
        <v>GoldSAAMP</v>
      </c>
      <c r="L160" s="255"/>
    </row>
    <row r="161" spans="1:12" ht="10.5" customHeight="1">
      <c r="A161" s="255" t="s">
        <v>2323</v>
      </c>
      <c r="B161" s="255" t="s">
        <v>2372</v>
      </c>
      <c r="C161" s="255" t="s">
        <v>2372</v>
      </c>
      <c r="D161" s="255" t="s">
        <v>1759</v>
      </c>
      <c r="E161" s="255" t="s">
        <v>1312</v>
      </c>
      <c r="F161" s="255" t="s">
        <v>3125</v>
      </c>
      <c r="G161" s="255"/>
      <c r="H161" s="255" t="s">
        <v>3273</v>
      </c>
      <c r="I161" s="255" t="s">
        <v>3274</v>
      </c>
      <c r="J161" s="46" t="str">
        <f t="shared" si="4"/>
        <v>GoldSabin Metal Corp.</v>
      </c>
      <c r="K161" s="46" t="str">
        <f t="shared" si="5"/>
        <v>GoldSabin Metal Corp.</v>
      </c>
      <c r="L161" s="255"/>
    </row>
    <row r="162" spans="1:12" ht="10.5" customHeight="1">
      <c r="A162" s="255" t="s">
        <v>2323</v>
      </c>
      <c r="B162" s="255" t="s">
        <v>4709</v>
      </c>
      <c r="C162" s="255" t="s">
        <v>4709</v>
      </c>
      <c r="D162" s="255" t="s">
        <v>2194</v>
      </c>
      <c r="E162" s="255" t="s">
        <v>4710</v>
      </c>
      <c r="F162" s="255" t="s">
        <v>3125</v>
      </c>
      <c r="G162" s="255"/>
      <c r="H162" s="255" t="s">
        <v>4711</v>
      </c>
      <c r="I162" s="255" t="s">
        <v>3352</v>
      </c>
      <c r="J162" s="46" t="str">
        <f t="shared" si="4"/>
        <v>GoldSAFINA A.S.</v>
      </c>
      <c r="K162" s="46" t="str">
        <f t="shared" si="5"/>
        <v>GoldSAFINA A.S.</v>
      </c>
      <c r="L162" s="255"/>
    </row>
    <row r="163" spans="1:12" ht="10.5" customHeight="1">
      <c r="A163" s="255" t="s">
        <v>2323</v>
      </c>
      <c r="B163" s="255" t="s">
        <v>4690</v>
      </c>
      <c r="C163" s="255" t="s">
        <v>73</v>
      </c>
      <c r="D163" s="255" t="s">
        <v>2249</v>
      </c>
      <c r="E163" s="255" t="s">
        <v>1277</v>
      </c>
      <c r="F163" s="255" t="s">
        <v>3125</v>
      </c>
      <c r="G163" s="255"/>
      <c r="H163" s="255" t="s">
        <v>4844</v>
      </c>
      <c r="I163" s="255" t="s">
        <v>4844</v>
      </c>
      <c r="J163" s="46" t="str">
        <f t="shared" si="4"/>
        <v>GoldSaganoseki Smelter &amp; Refinery</v>
      </c>
      <c r="K163" s="46" t="str">
        <f t="shared" si="5"/>
        <v>GoldSaganoseki Smelter &amp; Refinery</v>
      </c>
      <c r="L163" s="255"/>
    </row>
    <row r="164" spans="1:12" ht="10.5" customHeight="1">
      <c r="A164" s="255" t="s">
        <v>2323</v>
      </c>
      <c r="B164" s="255" t="s">
        <v>4712</v>
      </c>
      <c r="C164" s="255" t="s">
        <v>4712</v>
      </c>
      <c r="D164" s="255" t="s">
        <v>2239</v>
      </c>
      <c r="E164" s="255" t="s">
        <v>4713</v>
      </c>
      <c r="F164" s="255" t="s">
        <v>3125</v>
      </c>
      <c r="G164" s="255"/>
      <c r="H164" s="255" t="s">
        <v>4714</v>
      </c>
      <c r="I164" s="255" t="s">
        <v>4715</v>
      </c>
      <c r="J164" s="46" t="str">
        <f t="shared" si="4"/>
        <v>GoldSai Refinery</v>
      </c>
      <c r="K164" s="46" t="str">
        <f t="shared" si="5"/>
        <v>GoldSai Refinery</v>
      </c>
      <c r="L164" s="255"/>
    </row>
    <row r="165" spans="1:12" ht="10.5" customHeight="1">
      <c r="A165" s="255" t="s">
        <v>2323</v>
      </c>
      <c r="B165" s="255" t="s">
        <v>3275</v>
      </c>
      <c r="C165" s="255" t="s">
        <v>2730</v>
      </c>
      <c r="D165" s="255" t="s">
        <v>2256</v>
      </c>
      <c r="E165" s="255" t="s">
        <v>2731</v>
      </c>
      <c r="F165" s="255" t="s">
        <v>3125</v>
      </c>
      <c r="G165" s="255"/>
      <c r="H165" s="255" t="s">
        <v>3166</v>
      </c>
      <c r="I165" s="255" t="s">
        <v>3167</v>
      </c>
      <c r="J165" s="46" t="str">
        <f t="shared" si="4"/>
        <v>GoldSamdok Metal</v>
      </c>
      <c r="K165" s="46" t="str">
        <f t="shared" si="5"/>
        <v>GoldSamdok Metal</v>
      </c>
      <c r="L165" s="255"/>
    </row>
    <row r="166" spans="1:12" ht="10.5" customHeight="1">
      <c r="A166" s="255" t="s">
        <v>2323</v>
      </c>
      <c r="B166" s="255" t="s">
        <v>2730</v>
      </c>
      <c r="C166" s="255" t="s">
        <v>2730</v>
      </c>
      <c r="D166" s="255" t="s">
        <v>2256</v>
      </c>
      <c r="E166" s="255" t="s">
        <v>2731</v>
      </c>
      <c r="F166" s="255" t="s">
        <v>3125</v>
      </c>
      <c r="G166" s="255"/>
      <c r="H166" s="255" t="s">
        <v>3166</v>
      </c>
      <c r="I166" s="255" t="s">
        <v>3167</v>
      </c>
      <c r="J166" s="46" t="str">
        <f t="shared" si="4"/>
        <v>GoldSamduck Precious Metals</v>
      </c>
      <c r="K166" s="46" t="str">
        <f t="shared" si="5"/>
        <v>GoldSamduck Precious Metals</v>
      </c>
      <c r="L166" s="255"/>
    </row>
    <row r="167" spans="1:12" ht="10.5" customHeight="1">
      <c r="A167" s="255" t="s">
        <v>2323</v>
      </c>
      <c r="B167" s="255" t="s">
        <v>4173</v>
      </c>
      <c r="C167" s="255" t="s">
        <v>4173</v>
      </c>
      <c r="D167" s="255" t="s">
        <v>2256</v>
      </c>
      <c r="E167" s="255" t="s">
        <v>1313</v>
      </c>
      <c r="F167" s="255" t="s">
        <v>3125</v>
      </c>
      <c r="G167" s="255"/>
      <c r="H167" s="255" t="s">
        <v>3277</v>
      </c>
      <c r="I167" s="255" t="s">
        <v>3278</v>
      </c>
      <c r="J167" s="46" t="str">
        <f t="shared" si="4"/>
        <v>GoldSAMWON Metals Corp.</v>
      </c>
      <c r="K167" s="46" t="str">
        <f t="shared" si="5"/>
        <v>GoldSAMWON Metals Corp.</v>
      </c>
      <c r="L167" s="255"/>
    </row>
    <row r="168" spans="1:12" ht="10.5" customHeight="1">
      <c r="A168" s="255" t="s">
        <v>2323</v>
      </c>
      <c r="B168" s="255" t="s">
        <v>4270</v>
      </c>
      <c r="C168" s="255" t="s">
        <v>4270</v>
      </c>
      <c r="D168" s="255" t="s">
        <v>2195</v>
      </c>
      <c r="E168" s="255" t="s">
        <v>4273</v>
      </c>
      <c r="F168" s="255" t="s">
        <v>3125</v>
      </c>
      <c r="G168" s="255"/>
      <c r="H168" s="255" t="s">
        <v>3464</v>
      </c>
      <c r="I168" s="255" t="s">
        <v>3465</v>
      </c>
      <c r="J168" s="46" t="str">
        <f t="shared" si="4"/>
        <v>GoldSAXONIA Edelmetalle GmbH</v>
      </c>
      <c r="K168" s="46" t="str">
        <f t="shared" si="5"/>
        <v>GoldSAXONIA Edelmetalle GmbH</v>
      </c>
      <c r="L168" s="255"/>
    </row>
    <row r="169" spans="1:12" ht="10.5" customHeight="1">
      <c r="A169" s="255" t="s">
        <v>2323</v>
      </c>
      <c r="B169" s="255" t="s">
        <v>4285</v>
      </c>
      <c r="C169" s="255" t="s">
        <v>4285</v>
      </c>
      <c r="D169" s="255" t="s">
        <v>2298</v>
      </c>
      <c r="E169" s="255" t="s">
        <v>1314</v>
      </c>
      <c r="F169" s="255" t="s">
        <v>3125</v>
      </c>
      <c r="G169" s="255"/>
      <c r="H169" s="255" t="s">
        <v>3279</v>
      </c>
      <c r="I169" s="255" t="s">
        <v>3280</v>
      </c>
      <c r="J169" s="46" t="str">
        <f t="shared" si="4"/>
        <v>GoldSchone Edelmetaal B.V.</v>
      </c>
      <c r="K169" s="46" t="str">
        <f t="shared" si="5"/>
        <v>GoldSchone Edelmetaal B.V.</v>
      </c>
      <c r="L169" s="255"/>
    </row>
    <row r="170" spans="1:12" ht="10.5" customHeight="1">
      <c r="A170" s="255" t="s">
        <v>2323</v>
      </c>
      <c r="B170" s="255" t="s">
        <v>3276</v>
      </c>
      <c r="C170" s="255" t="s">
        <v>2730</v>
      </c>
      <c r="D170" s="255" t="s">
        <v>2256</v>
      </c>
      <c r="E170" s="255" t="s">
        <v>2731</v>
      </c>
      <c r="F170" s="255" t="s">
        <v>3125</v>
      </c>
      <c r="G170" s="255"/>
      <c r="H170" s="255" t="s">
        <v>3166</v>
      </c>
      <c r="I170" s="255" t="s">
        <v>3167</v>
      </c>
      <c r="J170" s="46" t="str">
        <f t="shared" si="4"/>
        <v>GoldSD (Samdok) Metal</v>
      </c>
      <c r="K170" s="46" t="str">
        <f t="shared" si="5"/>
        <v>GoldSD (Samdok) Metal</v>
      </c>
      <c r="L170" s="255"/>
    </row>
    <row r="171" spans="1:12" ht="10.5" customHeight="1">
      <c r="A171" s="255" t="s">
        <v>2323</v>
      </c>
      <c r="B171" s="255" t="s">
        <v>4716</v>
      </c>
      <c r="C171" s="255" t="s">
        <v>4716</v>
      </c>
      <c r="D171" s="255" t="s">
        <v>2205</v>
      </c>
      <c r="E171" s="255" t="s">
        <v>1315</v>
      </c>
      <c r="F171" s="255" t="s">
        <v>3125</v>
      </c>
      <c r="G171" s="255"/>
      <c r="H171" s="255" t="s">
        <v>3281</v>
      </c>
      <c r="I171" s="255" t="s">
        <v>3282</v>
      </c>
      <c r="J171" s="46" t="str">
        <f t="shared" si="4"/>
        <v>GoldSEMPSA Joyería Platería S.A.</v>
      </c>
      <c r="K171" s="46" t="str">
        <f t="shared" si="5"/>
        <v>GoldSEMPSA Joyería Platería S.A.</v>
      </c>
      <c r="L171" s="255"/>
    </row>
    <row r="172" spans="1:12" ht="10.5" customHeight="1">
      <c r="A172" s="255" t="s">
        <v>2323</v>
      </c>
      <c r="B172" s="255" t="s">
        <v>3283</v>
      </c>
      <c r="C172" s="255" t="s">
        <v>4716</v>
      </c>
      <c r="D172" s="255" t="s">
        <v>2205</v>
      </c>
      <c r="E172" s="255" t="s">
        <v>1315</v>
      </c>
      <c r="F172" s="255" t="s">
        <v>3125</v>
      </c>
      <c r="G172" s="255"/>
      <c r="H172" s="255" t="s">
        <v>3281</v>
      </c>
      <c r="I172" s="255" t="s">
        <v>3282</v>
      </c>
      <c r="J172" s="46" t="str">
        <f t="shared" si="4"/>
        <v>GoldSempsa JP (Cookson Sempsa)</v>
      </c>
      <c r="K172" s="46" t="str">
        <f t="shared" si="5"/>
        <v>GoldSempsa JP (Cookson Sempsa)</v>
      </c>
      <c r="L172" s="255"/>
    </row>
    <row r="173" spans="1:12" ht="10.5" customHeight="1">
      <c r="A173" s="255" t="s">
        <v>2323</v>
      </c>
      <c r="B173" s="255" t="s">
        <v>3304</v>
      </c>
      <c r="C173" s="255" t="s">
        <v>4177</v>
      </c>
      <c r="D173" s="255" t="s">
        <v>2181</v>
      </c>
      <c r="E173" s="255" t="s">
        <v>1324</v>
      </c>
      <c r="F173" s="255" t="s">
        <v>3125</v>
      </c>
      <c r="G173" s="255"/>
      <c r="H173" s="255" t="s">
        <v>3286</v>
      </c>
      <c r="I173" s="255" t="s">
        <v>3263</v>
      </c>
      <c r="J173" s="46" t="str">
        <f t="shared" si="4"/>
        <v>GoldShandong Gold Mine(Laizhou) Smelter Co., Ltd.</v>
      </c>
      <c r="K173" s="46" t="str">
        <f t="shared" si="5"/>
        <v>GoldShandong Gold Mine(Laizhou) Smelter Co., Ltd.</v>
      </c>
      <c r="L173" s="255"/>
    </row>
    <row r="174" spans="1:12" ht="10.5" customHeight="1">
      <c r="A174" s="255" t="s">
        <v>2323</v>
      </c>
      <c r="B174" s="255" t="s">
        <v>3287</v>
      </c>
      <c r="C174" s="255" t="s">
        <v>3284</v>
      </c>
      <c r="D174" s="255" t="s">
        <v>2181</v>
      </c>
      <c r="E174" s="255" t="s">
        <v>3285</v>
      </c>
      <c r="F174" s="255" t="s">
        <v>3125</v>
      </c>
      <c r="G174" s="255"/>
      <c r="H174" s="255" t="s">
        <v>3286</v>
      </c>
      <c r="I174" s="255" t="s">
        <v>3263</v>
      </c>
      <c r="J174" s="46" t="str">
        <f t="shared" si="4"/>
        <v>GoldShandong Tarzan Bio-Gold Industry Co., Ltd.</v>
      </c>
      <c r="K174" s="46" t="str">
        <f t="shared" si="5"/>
        <v>GoldShandong Tarzan Bio-Gold Industry Co., Ltd.</v>
      </c>
      <c r="L174" s="255"/>
    </row>
    <row r="175" spans="1:12" ht="10.5" customHeight="1">
      <c r="A175" s="255" t="s">
        <v>2323</v>
      </c>
      <c r="B175" s="255" t="s">
        <v>3284</v>
      </c>
      <c r="C175" s="255" t="s">
        <v>3284</v>
      </c>
      <c r="D175" s="255" t="s">
        <v>2181</v>
      </c>
      <c r="E175" s="255" t="s">
        <v>3285</v>
      </c>
      <c r="F175" s="255" t="s">
        <v>3125</v>
      </c>
      <c r="G175" s="255"/>
      <c r="H175" s="255" t="s">
        <v>3286</v>
      </c>
      <c r="I175" s="255" t="s">
        <v>3263</v>
      </c>
      <c r="J175" s="46" t="str">
        <f t="shared" si="4"/>
        <v>GoldShandong Tiancheng Biological Gold Industrial Co., Ltd.</v>
      </c>
      <c r="K175" s="46" t="str">
        <f t="shared" si="5"/>
        <v>GoldShandong Tiancheng Biological Gold Industrial Co., Ltd.</v>
      </c>
      <c r="L175" s="255"/>
    </row>
    <row r="176" spans="1:12" ht="10.5" customHeight="1">
      <c r="A176" s="255" t="s">
        <v>2323</v>
      </c>
      <c r="B176" s="255" t="s">
        <v>4174</v>
      </c>
      <c r="C176" s="255" t="s">
        <v>4174</v>
      </c>
      <c r="D176" s="255" t="s">
        <v>2181</v>
      </c>
      <c r="E176" s="255" t="s">
        <v>1316</v>
      </c>
      <c r="F176" s="255" t="s">
        <v>3125</v>
      </c>
      <c r="G176" s="255"/>
      <c r="H176" s="255" t="s">
        <v>3185</v>
      </c>
      <c r="I176" s="255" t="s">
        <v>3264</v>
      </c>
      <c r="J176" s="46" t="str">
        <f t="shared" si="4"/>
        <v>GoldShandong Zhaojin Gold &amp; Silver Refinery Co., Ltd.</v>
      </c>
      <c r="K176" s="46" t="str">
        <f t="shared" si="5"/>
        <v>GoldShandong Zhaojin Gold &amp; Silver Refinery Co., Ltd.</v>
      </c>
      <c r="L176" s="255"/>
    </row>
    <row r="177" spans="1:12" ht="10.5" customHeight="1">
      <c r="A177" s="255" t="s">
        <v>2323</v>
      </c>
      <c r="B177" s="255" t="s">
        <v>3288</v>
      </c>
      <c r="C177" s="255" t="s">
        <v>4177</v>
      </c>
      <c r="D177" s="255" t="s">
        <v>2181</v>
      </c>
      <c r="E177" s="255" t="s">
        <v>1324</v>
      </c>
      <c r="F177" s="255" t="s">
        <v>3125</v>
      </c>
      <c r="G177" s="255"/>
      <c r="H177" s="255" t="s">
        <v>3286</v>
      </c>
      <c r="I177" s="255" t="s">
        <v>3263</v>
      </c>
      <c r="J177" s="46" t="str">
        <f t="shared" si="4"/>
        <v>GoldShangdong Gold (Laizhou)</v>
      </c>
      <c r="K177" s="46" t="str">
        <f t="shared" si="5"/>
        <v>GoldShangdong Gold (Laizhou)</v>
      </c>
      <c r="L177" s="255"/>
    </row>
    <row r="178" spans="1:12" ht="10.5" customHeight="1">
      <c r="A178" s="255" t="s">
        <v>2323</v>
      </c>
      <c r="B178" s="255" t="s">
        <v>41</v>
      </c>
      <c r="C178" s="255" t="s">
        <v>2457</v>
      </c>
      <c r="D178" s="255" t="s">
        <v>2249</v>
      </c>
      <c r="E178" s="255" t="s">
        <v>1322</v>
      </c>
      <c r="F178" s="255" t="s">
        <v>3125</v>
      </c>
      <c r="G178" s="255"/>
      <c r="H178" s="255" t="s">
        <v>3299</v>
      </c>
      <c r="I178" s="255" t="s">
        <v>3300</v>
      </c>
      <c r="J178" s="46" t="str">
        <f t="shared" si="4"/>
        <v>GoldShonan Plant Tanaka Kikinzoku</v>
      </c>
      <c r="K178" s="46" t="str">
        <f t="shared" si="5"/>
        <v>GoldShonan Plant Tanaka Kikinzoku</v>
      </c>
      <c r="L178" s="255"/>
    </row>
    <row r="179" spans="1:12" ht="10.5" customHeight="1">
      <c r="A179" s="255" t="s">
        <v>2323</v>
      </c>
      <c r="B179" s="255" t="s">
        <v>4175</v>
      </c>
      <c r="C179" s="255" t="s">
        <v>4175</v>
      </c>
      <c r="D179" s="255" t="s">
        <v>2181</v>
      </c>
      <c r="E179" s="255" t="s">
        <v>2694</v>
      </c>
      <c r="F179" s="255" t="s">
        <v>3125</v>
      </c>
      <c r="G179" s="255"/>
      <c r="H179" s="255" t="s">
        <v>3290</v>
      </c>
      <c r="I179" s="255" t="s">
        <v>3291</v>
      </c>
      <c r="J179" s="46" t="str">
        <f t="shared" si="4"/>
        <v>GoldSichuan Tianze Precious Metals Co., Ltd.</v>
      </c>
      <c r="K179" s="46" t="str">
        <f t="shared" si="5"/>
        <v>GoldSichuan Tianze Precious Metals Co., Ltd.</v>
      </c>
      <c r="L179" s="255"/>
    </row>
    <row r="180" spans="1:12" ht="10.5" customHeight="1">
      <c r="A180" s="255" t="s">
        <v>2323</v>
      </c>
      <c r="B180" s="255" t="s">
        <v>42</v>
      </c>
      <c r="C180" s="255" t="s">
        <v>2457</v>
      </c>
      <c r="D180" s="255" t="s">
        <v>2249</v>
      </c>
      <c r="E180" s="255" t="s">
        <v>1322</v>
      </c>
      <c r="F180" s="255" t="s">
        <v>3125</v>
      </c>
      <c r="G180" s="255"/>
      <c r="H180" s="255" t="s">
        <v>3299</v>
      </c>
      <c r="I180" s="255" t="s">
        <v>3300</v>
      </c>
      <c r="J180" s="46" t="str">
        <f t="shared" si="4"/>
        <v>GoldSingapore Tanaka</v>
      </c>
      <c r="K180" s="46" t="str">
        <f t="shared" si="5"/>
        <v>GoldSingapore Tanaka</v>
      </c>
      <c r="L180" s="255"/>
    </row>
    <row r="181" spans="1:12" ht="10.5" customHeight="1">
      <c r="A181" s="255" t="s">
        <v>2323</v>
      </c>
      <c r="B181" s="255" t="s">
        <v>2695</v>
      </c>
      <c r="C181" s="255" t="s">
        <v>2695</v>
      </c>
      <c r="D181" s="255" t="s">
        <v>1753</v>
      </c>
      <c r="E181" s="255" t="s">
        <v>2696</v>
      </c>
      <c r="F181" s="255" t="s">
        <v>3125</v>
      </c>
      <c r="G181" s="255"/>
      <c r="H181" s="255" t="s">
        <v>3353</v>
      </c>
      <c r="I181" s="255" t="s">
        <v>3354</v>
      </c>
      <c r="J181" s="46" t="str">
        <f t="shared" si="4"/>
        <v>GoldSingway Technology Co., Ltd.</v>
      </c>
      <c r="K181" s="46" t="str">
        <f t="shared" si="5"/>
        <v>GoldSingway Technology Co., Ltd.</v>
      </c>
      <c r="L181" s="255"/>
    </row>
    <row r="182" spans="1:12" ht="10.5" customHeight="1">
      <c r="A182" s="255" t="s">
        <v>2323</v>
      </c>
      <c r="B182" s="255" t="s">
        <v>1935</v>
      </c>
      <c r="C182" s="255" t="s">
        <v>77</v>
      </c>
      <c r="D182" s="255" t="s">
        <v>2249</v>
      </c>
      <c r="E182" s="255" t="s">
        <v>1321</v>
      </c>
      <c r="F182" s="255" t="s">
        <v>3125</v>
      </c>
      <c r="G182" s="255"/>
      <c r="H182" s="255" t="s">
        <v>3297</v>
      </c>
      <c r="I182" s="255" t="s">
        <v>4284</v>
      </c>
      <c r="J182" s="46" t="str">
        <f t="shared" si="4"/>
        <v>GoldSMM</v>
      </c>
      <c r="K182" s="46" t="str">
        <f t="shared" si="5"/>
        <v>GoldSMM</v>
      </c>
      <c r="L182" s="255"/>
    </row>
    <row r="183" spans="1:12" ht="10.5" customHeight="1">
      <c r="A183" s="255" t="s">
        <v>2323</v>
      </c>
      <c r="B183" s="255" t="s">
        <v>1317</v>
      </c>
      <c r="C183" s="255" t="s">
        <v>1317</v>
      </c>
      <c r="D183" s="255" t="s">
        <v>1759</v>
      </c>
      <c r="E183" s="255" t="s">
        <v>1318</v>
      </c>
      <c r="F183" s="255" t="s">
        <v>3125</v>
      </c>
      <c r="G183" s="255"/>
      <c r="H183" s="255" t="s">
        <v>3292</v>
      </c>
      <c r="I183" s="255" t="s">
        <v>3230</v>
      </c>
      <c r="J183" s="46" t="str">
        <f t="shared" si="4"/>
        <v>GoldSo Accurate Group, Inc.</v>
      </c>
      <c r="K183" s="46" t="str">
        <f t="shared" si="5"/>
        <v>GoldSo Accurate Group, Inc.</v>
      </c>
      <c r="L183" s="255"/>
    </row>
    <row r="184" spans="1:12" ht="10.5" customHeight="1">
      <c r="A184" s="255" t="s">
        <v>2323</v>
      </c>
      <c r="B184" s="255" t="s">
        <v>1796</v>
      </c>
      <c r="C184" s="255" t="s">
        <v>1796</v>
      </c>
      <c r="D184" s="255" t="s">
        <v>1717</v>
      </c>
      <c r="E184" s="255" t="s">
        <v>1319</v>
      </c>
      <c r="F184" s="255" t="s">
        <v>3125</v>
      </c>
      <c r="G184" s="255"/>
      <c r="H184" s="255" t="s">
        <v>3293</v>
      </c>
      <c r="I184" s="255" t="s">
        <v>3294</v>
      </c>
      <c r="J184" s="46" t="str">
        <f t="shared" si="4"/>
        <v>GoldSOE Shyolkovsky Factory of Secondary Precious Metals</v>
      </c>
      <c r="K184" s="46" t="str">
        <f t="shared" si="5"/>
        <v>GoldSOE Shyolkovsky Factory of Secondary Precious Metals</v>
      </c>
      <c r="L184" s="255"/>
    </row>
    <row r="185" spans="1:12" ht="10.5" customHeight="1">
      <c r="A185" s="255" t="s">
        <v>2323</v>
      </c>
      <c r="B185" s="255" t="s">
        <v>1797</v>
      </c>
      <c r="C185" s="255" t="s">
        <v>1797</v>
      </c>
      <c r="D185" s="255" t="s">
        <v>1753</v>
      </c>
      <c r="E185" s="255" t="s">
        <v>1320</v>
      </c>
      <c r="F185" s="255" t="s">
        <v>3125</v>
      </c>
      <c r="G185" s="255"/>
      <c r="H185" s="255" t="s">
        <v>3295</v>
      </c>
      <c r="I185" s="255" t="s">
        <v>3296</v>
      </c>
      <c r="J185" s="46" t="str">
        <f t="shared" si="4"/>
        <v>GoldSolar Applied Materials Technology Corp.</v>
      </c>
      <c r="K185" s="46" t="str">
        <f t="shared" si="5"/>
        <v>GoldSolar Applied Materials Technology Corp.</v>
      </c>
      <c r="L185" s="255"/>
    </row>
    <row r="186" spans="1:12" ht="10.5" customHeight="1">
      <c r="A186" s="255" t="s">
        <v>2323</v>
      </c>
      <c r="B186" s="255" t="s">
        <v>43</v>
      </c>
      <c r="C186" s="255" t="s">
        <v>1797</v>
      </c>
      <c r="D186" s="255" t="s">
        <v>1753</v>
      </c>
      <c r="E186" s="255" t="s">
        <v>1320</v>
      </c>
      <c r="F186" s="255" t="s">
        <v>3125</v>
      </c>
      <c r="G186" s="255"/>
      <c r="H186" s="255" t="s">
        <v>3295</v>
      </c>
      <c r="I186" s="255" t="s">
        <v>3296</v>
      </c>
      <c r="J186" s="47" t="str">
        <f t="shared" si="4"/>
        <v>GoldSOLAR CHEMICALAPPLIED MATERIALS TECHNOLOGY (KUN SHAN)</v>
      </c>
      <c r="K186" s="46" t="str">
        <f t="shared" si="5"/>
        <v>GoldSOLAR CHEMICALAPPLIED MATERIALS TECHNOLOGY (KUN SHAN)</v>
      </c>
      <c r="L186" s="255"/>
    </row>
    <row r="187" spans="1:12" ht="10.5" customHeight="1">
      <c r="A187" s="255" t="s">
        <v>2323</v>
      </c>
      <c r="B187" s="255" t="s">
        <v>44</v>
      </c>
      <c r="C187" s="255" t="s">
        <v>1797</v>
      </c>
      <c r="D187" s="255" t="s">
        <v>1753</v>
      </c>
      <c r="E187" s="255" t="s">
        <v>1320</v>
      </c>
      <c r="F187" s="255" t="s">
        <v>3125</v>
      </c>
      <c r="G187" s="255"/>
      <c r="H187" s="255" t="s">
        <v>3295</v>
      </c>
      <c r="I187" s="255" t="s">
        <v>3296</v>
      </c>
      <c r="J187" s="46" t="str">
        <f t="shared" si="4"/>
        <v>GoldSolartech</v>
      </c>
      <c r="K187" s="46" t="str">
        <f t="shared" si="5"/>
        <v>GoldSolartech</v>
      </c>
      <c r="L187" s="255"/>
    </row>
    <row r="188" spans="1:12" ht="10.5" customHeight="1">
      <c r="A188" s="255" t="s">
        <v>2323</v>
      </c>
      <c r="B188" s="255" t="s">
        <v>3362</v>
      </c>
      <c r="C188" s="255" t="s">
        <v>3362</v>
      </c>
      <c r="D188" s="255" t="s">
        <v>1720</v>
      </c>
      <c r="E188" s="255" t="s">
        <v>3363</v>
      </c>
      <c r="F188" s="255" t="s">
        <v>3125</v>
      </c>
      <c r="G188" s="255"/>
      <c r="H188" s="255" t="s">
        <v>3364</v>
      </c>
      <c r="I188" s="255" t="s">
        <v>3365</v>
      </c>
      <c r="J188" s="46" t="str">
        <f t="shared" si="4"/>
        <v>GoldSudan Gold Refinery</v>
      </c>
      <c r="K188" s="46" t="str">
        <f t="shared" si="5"/>
        <v>GoldSudan Gold Refinery</v>
      </c>
      <c r="L188" s="255"/>
    </row>
    <row r="189" spans="1:12" ht="10.5" customHeight="1">
      <c r="A189" s="255" t="s">
        <v>2323</v>
      </c>
      <c r="B189" s="255" t="s">
        <v>4300</v>
      </c>
      <c r="C189" s="255" t="s">
        <v>77</v>
      </c>
      <c r="D189" s="255" t="s">
        <v>2249</v>
      </c>
      <c r="E189" s="255" t="s">
        <v>1321</v>
      </c>
      <c r="F189" s="255" t="s">
        <v>3125</v>
      </c>
      <c r="G189" s="255"/>
      <c r="H189" s="255" t="s">
        <v>3297</v>
      </c>
      <c r="I189" s="255" t="s">
        <v>4284</v>
      </c>
      <c r="J189" s="46" t="str">
        <f t="shared" si="4"/>
        <v>GoldSumitomo Kinzoku Kozan K.K.</v>
      </c>
      <c r="K189" s="46" t="str">
        <f t="shared" si="5"/>
        <v>GoldSumitomo Kinzoku Kozan K.K.</v>
      </c>
      <c r="L189" s="255"/>
    </row>
    <row r="190" spans="1:12" ht="10.5" customHeight="1">
      <c r="A190" s="255" t="s">
        <v>2323</v>
      </c>
      <c r="B190" s="255" t="s">
        <v>77</v>
      </c>
      <c r="C190" s="255" t="s">
        <v>77</v>
      </c>
      <c r="D190" s="255" t="s">
        <v>2249</v>
      </c>
      <c r="E190" s="255" t="s">
        <v>1321</v>
      </c>
      <c r="F190" s="255" t="s">
        <v>3125</v>
      </c>
      <c r="G190" s="255"/>
      <c r="H190" s="255" t="s">
        <v>3297</v>
      </c>
      <c r="I190" s="255" t="s">
        <v>4284</v>
      </c>
      <c r="J190" s="46" t="str">
        <f t="shared" si="4"/>
        <v>GoldSumitomo Metal Mining Co., Ltd.</v>
      </c>
      <c r="K190" s="46" t="str">
        <f t="shared" si="5"/>
        <v>GoldSumitomo Metal Mining Co., Ltd.</v>
      </c>
      <c r="L190" s="255"/>
    </row>
    <row r="191" spans="1:12" ht="10.5" customHeight="1">
      <c r="A191" s="255" t="s">
        <v>2323</v>
      </c>
      <c r="B191" s="255" t="s">
        <v>4291</v>
      </c>
      <c r="C191" s="255" t="s">
        <v>4291</v>
      </c>
      <c r="D191" s="255" t="s">
        <v>2246</v>
      </c>
      <c r="E191" s="255" t="s">
        <v>3366</v>
      </c>
      <c r="F191" s="255" t="s">
        <v>3125</v>
      </c>
      <c r="G191" s="255"/>
      <c r="H191" s="255" t="s">
        <v>3367</v>
      </c>
      <c r="I191" s="255" t="s">
        <v>3164</v>
      </c>
      <c r="J191" s="46" t="str">
        <f t="shared" si="4"/>
        <v>GoldT.C.A S.p.A</v>
      </c>
      <c r="K191" s="46" t="str">
        <f t="shared" si="5"/>
        <v>GoldT.C.A S.p.A</v>
      </c>
      <c r="L191" s="255"/>
    </row>
    <row r="192" spans="1:12" ht="10.5" customHeight="1">
      <c r="A192" s="255" t="s">
        <v>2323</v>
      </c>
      <c r="B192" s="255" t="s">
        <v>4701</v>
      </c>
      <c r="C192" s="255" t="s">
        <v>2454</v>
      </c>
      <c r="D192" s="255" t="s">
        <v>2249</v>
      </c>
      <c r="E192" s="255" t="s">
        <v>1297</v>
      </c>
      <c r="F192" s="255" t="s">
        <v>3125</v>
      </c>
      <c r="G192" s="255"/>
      <c r="H192" s="255" t="s">
        <v>3247</v>
      </c>
      <c r="I192" s="255" t="s">
        <v>3246</v>
      </c>
      <c r="J192" s="46" t="str">
        <f t="shared" si="4"/>
        <v>GoldTakehara Refinery</v>
      </c>
      <c r="K192" s="46" t="str">
        <f t="shared" si="5"/>
        <v>GoldTakehara Refinery</v>
      </c>
      <c r="L192" s="255"/>
    </row>
    <row r="193" spans="1:12" ht="10.5" customHeight="1">
      <c r="A193" s="255" t="s">
        <v>2323</v>
      </c>
      <c r="B193" s="255" t="s">
        <v>4691</v>
      </c>
      <c r="C193" s="255" t="s">
        <v>73</v>
      </c>
      <c r="D193" s="255" t="s">
        <v>2249</v>
      </c>
      <c r="E193" s="255" t="s">
        <v>1277</v>
      </c>
      <c r="F193" s="255" t="s">
        <v>3125</v>
      </c>
      <c r="G193" s="255"/>
      <c r="H193" s="255" t="s">
        <v>4844</v>
      </c>
      <c r="I193" s="255" t="s">
        <v>4844</v>
      </c>
      <c r="J193" s="46" t="str">
        <f t="shared" si="4"/>
        <v>GoldTamano Smelter</v>
      </c>
      <c r="K193" s="46" t="str">
        <f t="shared" si="5"/>
        <v>GoldTamano Smelter</v>
      </c>
      <c r="L193" s="255"/>
    </row>
    <row r="194" spans="1:12" ht="10.5" customHeight="1">
      <c r="A194" s="255" t="s">
        <v>2323</v>
      </c>
      <c r="B194" s="255" t="s">
        <v>4301</v>
      </c>
      <c r="C194" s="255" t="s">
        <v>2457</v>
      </c>
      <c r="D194" s="255" t="s">
        <v>2249</v>
      </c>
      <c r="E194" s="255" t="s">
        <v>1322</v>
      </c>
      <c r="F194" s="255" t="s">
        <v>3125</v>
      </c>
      <c r="G194" s="255"/>
      <c r="H194" s="255" t="s">
        <v>3299</v>
      </c>
      <c r="I194" s="255" t="s">
        <v>3300</v>
      </c>
      <c r="J194" s="46" t="str">
        <f t="shared" si="4"/>
        <v>GoldTanaka Denshi Kogyo K.K</v>
      </c>
      <c r="K194" s="46" t="str">
        <f t="shared" si="5"/>
        <v>GoldTanaka Denshi Kogyo K.K</v>
      </c>
      <c r="L194" s="255"/>
    </row>
    <row r="195" spans="1:12" ht="10.5" customHeight="1">
      <c r="A195" s="255" t="s">
        <v>2323</v>
      </c>
      <c r="B195" s="255" t="s">
        <v>4717</v>
      </c>
      <c r="C195" s="255" t="s">
        <v>2457</v>
      </c>
      <c r="D195" s="255" t="s">
        <v>2249</v>
      </c>
      <c r="E195" s="255" t="s">
        <v>1322</v>
      </c>
      <c r="F195" s="255" t="s">
        <v>3125</v>
      </c>
      <c r="G195" s="255"/>
      <c r="H195" s="255" t="s">
        <v>3299</v>
      </c>
      <c r="I195" s="255" t="s">
        <v>3300</v>
      </c>
      <c r="J195" s="46" t="str">
        <f t="shared" si="4"/>
        <v>GoldTanaka Electronics (Hong Kong) Pte. Ltd.</v>
      </c>
      <c r="K195" s="46" t="str">
        <f t="shared" si="5"/>
        <v>GoldTanaka Electronics (Hong Kong) Pte. Ltd.</v>
      </c>
      <c r="L195" s="255"/>
    </row>
    <row r="196" spans="1:12" ht="10.5" customHeight="1">
      <c r="A196" s="255" t="s">
        <v>2323</v>
      </c>
      <c r="B196" s="255" t="s">
        <v>4759</v>
      </c>
      <c r="C196" s="255" t="s">
        <v>2457</v>
      </c>
      <c r="D196" s="255" t="s">
        <v>2249</v>
      </c>
      <c r="E196" s="255" t="s">
        <v>1322</v>
      </c>
      <c r="F196" s="255" t="s">
        <v>3125</v>
      </c>
      <c r="G196" s="255"/>
      <c r="H196" s="255" t="s">
        <v>3299</v>
      </c>
      <c r="I196" s="255" t="s">
        <v>3300</v>
      </c>
      <c r="J196" s="46" t="str">
        <f t="shared" si="4"/>
        <v>GoldTANAKA Electronics (Malaysia) SDN. BHD.</v>
      </c>
      <c r="K196" s="46" t="str">
        <f t="shared" si="5"/>
        <v>GoldTANAKA Electronics (Malaysia) SDN. BHD.</v>
      </c>
      <c r="L196" s="255"/>
    </row>
    <row r="197" spans="1:12" ht="10.5" customHeight="1">
      <c r="A197" s="255" t="s">
        <v>2323</v>
      </c>
      <c r="B197" s="255" t="s">
        <v>4718</v>
      </c>
      <c r="C197" s="255" t="s">
        <v>2457</v>
      </c>
      <c r="D197" s="255" t="s">
        <v>2249</v>
      </c>
      <c r="E197" s="255" t="s">
        <v>1322</v>
      </c>
      <c r="F197" s="255" t="s">
        <v>3125</v>
      </c>
      <c r="G197" s="255"/>
      <c r="H197" s="255" t="s">
        <v>3299</v>
      </c>
      <c r="I197" s="255" t="s">
        <v>3300</v>
      </c>
      <c r="J197" s="46" t="str">
        <f t="shared" ref="J197:J260" si="6">A197&amp;B197</f>
        <v>GoldTanaka Electronics (Singapore) Pte. Ltd.</v>
      </c>
      <c r="K197" s="46" t="str">
        <f t="shared" ref="K197:K260" si="7">A197&amp;B197</f>
        <v>GoldTanaka Electronics (Singapore) Pte. Ltd.</v>
      </c>
      <c r="L197" s="255"/>
    </row>
    <row r="198" spans="1:12" ht="10.5" customHeight="1">
      <c r="A198" s="255" t="s">
        <v>2323</v>
      </c>
      <c r="B198" s="255" t="s">
        <v>3301</v>
      </c>
      <c r="C198" s="255" t="s">
        <v>2457</v>
      </c>
      <c r="D198" s="255" t="s">
        <v>2249</v>
      </c>
      <c r="E198" s="255" t="s">
        <v>1322</v>
      </c>
      <c r="F198" s="255" t="s">
        <v>3125</v>
      </c>
      <c r="G198" s="255"/>
      <c r="H198" s="255" t="s">
        <v>3299</v>
      </c>
      <c r="I198" s="255" t="s">
        <v>3300</v>
      </c>
      <c r="J198" s="46" t="str">
        <f t="shared" si="6"/>
        <v>GoldTanaka Kikinzoku International</v>
      </c>
      <c r="K198" s="46" t="str">
        <f t="shared" si="7"/>
        <v>GoldTanaka Kikinzoku International</v>
      </c>
      <c r="L198" s="255"/>
    </row>
    <row r="199" spans="1:12" ht="10.5" customHeight="1">
      <c r="A199" s="255" t="s">
        <v>2323</v>
      </c>
      <c r="B199" s="255" t="s">
        <v>4719</v>
      </c>
      <c r="C199" s="255" t="s">
        <v>2457</v>
      </c>
      <c r="D199" s="255" t="s">
        <v>2249</v>
      </c>
      <c r="E199" s="255" t="s">
        <v>1322</v>
      </c>
      <c r="F199" s="255" t="s">
        <v>3125</v>
      </c>
      <c r="G199" s="255"/>
      <c r="H199" s="255" t="s">
        <v>3299</v>
      </c>
      <c r="I199" s="255" t="s">
        <v>3300</v>
      </c>
      <c r="J199" s="46" t="str">
        <f t="shared" si="6"/>
        <v>GoldTanaka Kikinzoku Kogyo K.K</v>
      </c>
      <c r="K199" s="46" t="str">
        <f t="shared" si="7"/>
        <v>GoldTanaka Kikinzoku Kogyo K.K</v>
      </c>
      <c r="L199" s="255"/>
    </row>
    <row r="200" spans="1:12" ht="10.5" customHeight="1">
      <c r="A200" s="255" t="s">
        <v>2323</v>
      </c>
      <c r="B200" s="255" t="s">
        <v>2457</v>
      </c>
      <c r="C200" s="255" t="s">
        <v>2457</v>
      </c>
      <c r="D200" s="255" t="s">
        <v>2249</v>
      </c>
      <c r="E200" s="255" t="s">
        <v>1322</v>
      </c>
      <c r="F200" s="255" t="s">
        <v>3125</v>
      </c>
      <c r="G200" s="255"/>
      <c r="H200" s="255" t="s">
        <v>3299</v>
      </c>
      <c r="I200" s="255" t="s">
        <v>3300</v>
      </c>
      <c r="J200" s="46" t="str">
        <f t="shared" si="6"/>
        <v>GoldTanaka Kikinzoku Kogyo K.K.</v>
      </c>
      <c r="K200" s="46" t="str">
        <f t="shared" si="7"/>
        <v>GoldTanaka Kikinzoku Kogyo K.K.</v>
      </c>
      <c r="L200" s="255"/>
    </row>
    <row r="201" spans="1:12" ht="10.5" customHeight="1">
      <c r="A201" s="255" t="s">
        <v>2323</v>
      </c>
      <c r="B201" s="255" t="s">
        <v>3302</v>
      </c>
      <c r="C201" s="255" t="s">
        <v>2457</v>
      </c>
      <c r="D201" s="255" t="s">
        <v>2249</v>
      </c>
      <c r="E201" s="255" t="s">
        <v>1322</v>
      </c>
      <c r="F201" s="255" t="s">
        <v>3125</v>
      </c>
      <c r="G201" s="255"/>
      <c r="H201" s="255" t="s">
        <v>3299</v>
      </c>
      <c r="I201" s="255" t="s">
        <v>3300</v>
      </c>
      <c r="J201" s="46" t="str">
        <f t="shared" si="6"/>
        <v>GoldTanaka Precious Metals</v>
      </c>
      <c r="K201" s="46" t="str">
        <f t="shared" si="7"/>
        <v>GoldTanaka Precious Metals</v>
      </c>
      <c r="L201" s="255"/>
    </row>
    <row r="202" spans="1:12" ht="10.5" customHeight="1">
      <c r="A202" s="255" t="s">
        <v>2323</v>
      </c>
      <c r="B202" s="255" t="s">
        <v>1192</v>
      </c>
      <c r="C202" s="255" t="s">
        <v>4293</v>
      </c>
      <c r="D202" s="255" t="s">
        <v>2181</v>
      </c>
      <c r="E202" s="255" t="s">
        <v>1323</v>
      </c>
      <c r="F202" s="255" t="s">
        <v>3125</v>
      </c>
      <c r="G202" s="255"/>
      <c r="H202" s="255" t="s">
        <v>3290</v>
      </c>
      <c r="I202" s="255" t="s">
        <v>3291</v>
      </c>
      <c r="J202" s="46" t="str">
        <f t="shared" si="6"/>
        <v>GoldThe Great Wall Gold and Silver Refinery of China</v>
      </c>
      <c r="K202" s="46" t="str">
        <f t="shared" si="7"/>
        <v>GoldThe Great Wall Gold and Silver Refinery of China</v>
      </c>
      <c r="L202" s="255"/>
    </row>
    <row r="203" spans="1:12" ht="10.5" customHeight="1">
      <c r="A203" s="255" t="s">
        <v>2323</v>
      </c>
      <c r="B203" s="255" t="s">
        <v>1934</v>
      </c>
      <c r="C203" s="255" t="s">
        <v>2322</v>
      </c>
      <c r="D203" s="255" t="s">
        <v>2154</v>
      </c>
      <c r="E203" s="255" t="s">
        <v>1332</v>
      </c>
      <c r="F203" s="255" t="s">
        <v>3125</v>
      </c>
      <c r="G203" s="255"/>
      <c r="H203" s="255" t="s">
        <v>3318</v>
      </c>
      <c r="I203" s="255" t="s">
        <v>3319</v>
      </c>
      <c r="J203" s="46" t="str">
        <f t="shared" si="6"/>
        <v>GoldThe Perth Mint</v>
      </c>
      <c r="K203" s="46" t="str">
        <f t="shared" si="7"/>
        <v>GoldThe Perth Mint</v>
      </c>
      <c r="L203" s="255"/>
    </row>
    <row r="204" spans="1:12" ht="10.5" customHeight="1">
      <c r="A204" s="255" t="s">
        <v>2323</v>
      </c>
      <c r="B204" s="255" t="s">
        <v>4177</v>
      </c>
      <c r="C204" s="255" t="s">
        <v>4177</v>
      </c>
      <c r="D204" s="255" t="s">
        <v>2181</v>
      </c>
      <c r="E204" s="255" t="s">
        <v>1324</v>
      </c>
      <c r="F204" s="255" t="s">
        <v>3125</v>
      </c>
      <c r="G204" s="255"/>
      <c r="H204" s="255" t="s">
        <v>3286</v>
      </c>
      <c r="I204" s="255" t="s">
        <v>3263</v>
      </c>
      <c r="J204" s="46" t="str">
        <f t="shared" si="6"/>
        <v>GoldThe Refinery of Shandong Gold Mining Co., Ltd.</v>
      </c>
      <c r="K204" s="46" t="str">
        <f t="shared" si="7"/>
        <v>GoldThe Refinery of Shandong Gold Mining Co., Ltd.</v>
      </c>
      <c r="L204" s="255"/>
    </row>
    <row r="205" spans="1:12" ht="10.5" customHeight="1">
      <c r="A205" s="255" t="s">
        <v>2323</v>
      </c>
      <c r="B205" s="255" t="s">
        <v>4178</v>
      </c>
      <c r="C205" s="255" t="s">
        <v>4178</v>
      </c>
      <c r="D205" s="255" t="s">
        <v>2249</v>
      </c>
      <c r="E205" s="255" t="s">
        <v>1325</v>
      </c>
      <c r="F205" s="255" t="s">
        <v>3125</v>
      </c>
      <c r="G205" s="255"/>
      <c r="H205" s="255" t="s">
        <v>3305</v>
      </c>
      <c r="I205" s="255" t="s">
        <v>3179</v>
      </c>
      <c r="J205" s="46" t="str">
        <f t="shared" si="6"/>
        <v>GoldTokuriki Honten Co., Ltd.</v>
      </c>
      <c r="K205" s="46" t="str">
        <f t="shared" si="7"/>
        <v>GoldTokuriki Honten Co., Ltd.</v>
      </c>
      <c r="L205" s="255"/>
    </row>
    <row r="206" spans="1:12" ht="10.5" customHeight="1">
      <c r="A206" s="255" t="s">
        <v>2323</v>
      </c>
      <c r="B206" s="255" t="s">
        <v>4251</v>
      </c>
      <c r="C206" s="255" t="s">
        <v>4251</v>
      </c>
      <c r="D206" s="255" t="s">
        <v>2181</v>
      </c>
      <c r="E206" s="255" t="s">
        <v>1326</v>
      </c>
      <c r="F206" s="255" t="s">
        <v>3125</v>
      </c>
      <c r="G206" s="255"/>
      <c r="H206" s="255" t="s">
        <v>3306</v>
      </c>
      <c r="I206" s="255" t="s">
        <v>3307</v>
      </c>
      <c r="J206" s="46" t="str">
        <f t="shared" si="6"/>
        <v>GoldTongling Nonferrous Metals Group Co., Ltd.</v>
      </c>
      <c r="K206" s="46" t="str">
        <f t="shared" si="7"/>
        <v>GoldTongling Nonferrous Metals Group Co., Ltd.</v>
      </c>
      <c r="L206" s="255"/>
    </row>
    <row r="207" spans="1:12" ht="10.5" customHeight="1">
      <c r="A207" s="255" t="s">
        <v>2323</v>
      </c>
      <c r="B207" s="255" t="s">
        <v>3309</v>
      </c>
      <c r="C207" s="255" t="s">
        <v>4251</v>
      </c>
      <c r="D207" s="255" t="s">
        <v>2181</v>
      </c>
      <c r="E207" s="255" t="s">
        <v>1326</v>
      </c>
      <c r="F207" s="255" t="s">
        <v>3125</v>
      </c>
      <c r="G207" s="255"/>
      <c r="H207" s="255" t="s">
        <v>3306</v>
      </c>
      <c r="I207" s="255" t="s">
        <v>3307</v>
      </c>
      <c r="J207" s="46" t="str">
        <f t="shared" si="6"/>
        <v>GoldTongLing Nonferrous Metals Group Holdings Co., Ltd.</v>
      </c>
      <c r="K207" s="46" t="str">
        <f t="shared" si="7"/>
        <v>GoldTongLing Nonferrous Metals Group Holdings Co., Ltd.</v>
      </c>
      <c r="L207" s="255"/>
    </row>
    <row r="208" spans="1:12" ht="10.5" customHeight="1">
      <c r="A208" s="255" t="s">
        <v>2323</v>
      </c>
      <c r="B208" s="255" t="s">
        <v>4348</v>
      </c>
      <c r="C208" s="255" t="s">
        <v>4348</v>
      </c>
      <c r="D208" s="255" t="s">
        <v>2158</v>
      </c>
      <c r="E208" s="255" t="s">
        <v>4349</v>
      </c>
      <c r="F208" s="255" t="s">
        <v>3125</v>
      </c>
      <c r="G208" s="255"/>
      <c r="H208" s="255" t="s">
        <v>3315</v>
      </c>
      <c r="I208" s="255" t="s">
        <v>3315</v>
      </c>
      <c r="J208" s="46" t="str">
        <f t="shared" si="6"/>
        <v>GoldTony Goetz NV</v>
      </c>
      <c r="K208" s="46" t="str">
        <f t="shared" si="7"/>
        <v>GoldTony Goetz NV</v>
      </c>
      <c r="L208" s="255"/>
    </row>
    <row r="209" spans="1:12" ht="10.5" customHeight="1">
      <c r="A209" s="255" t="s">
        <v>2323</v>
      </c>
      <c r="B209" s="255" t="s">
        <v>4720</v>
      </c>
      <c r="C209" s="255" t="s">
        <v>4720</v>
      </c>
      <c r="D209" s="255" t="s">
        <v>2250</v>
      </c>
      <c r="E209" s="255" t="s">
        <v>4721</v>
      </c>
      <c r="F209" s="255" t="s">
        <v>3125</v>
      </c>
      <c r="G209" s="256"/>
      <c r="H209" s="255" t="s">
        <v>4722</v>
      </c>
      <c r="I209" s="255" t="s">
        <v>4723</v>
      </c>
      <c r="J209" s="46" t="str">
        <f t="shared" si="6"/>
        <v>GoldTOO Tau-Ken-Altyn</v>
      </c>
      <c r="K209" s="46" t="str">
        <f t="shared" si="7"/>
        <v>GoldTOO Tau-Ken-Altyn</v>
      </c>
      <c r="L209" s="255"/>
    </row>
    <row r="210" spans="1:12" ht="10.5" customHeight="1">
      <c r="A210" s="255" t="s">
        <v>2323</v>
      </c>
      <c r="B210" s="255" t="s">
        <v>1170</v>
      </c>
      <c r="C210" s="255" t="s">
        <v>1170</v>
      </c>
      <c r="D210" s="255" t="s">
        <v>2256</v>
      </c>
      <c r="E210" s="255" t="s">
        <v>1327</v>
      </c>
      <c r="F210" s="255" t="s">
        <v>3125</v>
      </c>
      <c r="G210" s="255"/>
      <c r="H210" s="255" t="s">
        <v>3310</v>
      </c>
      <c r="I210" s="255" t="s">
        <v>3311</v>
      </c>
      <c r="J210" s="46" t="str">
        <f t="shared" si="6"/>
        <v>GoldTorecom</v>
      </c>
      <c r="K210" s="46" t="str">
        <f t="shared" si="7"/>
        <v>GoldTorecom</v>
      </c>
      <c r="L210" s="255"/>
    </row>
    <row r="211" spans="1:12" ht="10.5" customHeight="1">
      <c r="A211" s="255" t="s">
        <v>2323</v>
      </c>
      <c r="B211" s="255" t="s">
        <v>3298</v>
      </c>
      <c r="C211" s="255" t="s">
        <v>77</v>
      </c>
      <c r="D211" s="255" t="s">
        <v>2249</v>
      </c>
      <c r="E211" s="255" t="s">
        <v>1321</v>
      </c>
      <c r="F211" s="255" t="s">
        <v>3125</v>
      </c>
      <c r="G211" s="255"/>
      <c r="H211" s="255" t="s">
        <v>3297</v>
      </c>
      <c r="I211" s="255" t="s">
        <v>4284</v>
      </c>
      <c r="J211" s="46" t="str">
        <f t="shared" si="6"/>
        <v>GoldToyo Smelter &amp; Refinery</v>
      </c>
      <c r="K211" s="46" t="str">
        <f t="shared" si="7"/>
        <v>GoldToyo Smelter &amp; Refinery</v>
      </c>
      <c r="L211" s="255"/>
    </row>
    <row r="212" spans="1:12" ht="10.5" customHeight="1">
      <c r="A212" s="255" t="s">
        <v>2323</v>
      </c>
      <c r="B212" s="255" t="s">
        <v>4179</v>
      </c>
      <c r="C212" s="255" t="s">
        <v>4179</v>
      </c>
      <c r="D212" s="255" t="s">
        <v>2170</v>
      </c>
      <c r="E212" s="255" t="s">
        <v>1328</v>
      </c>
      <c r="F212" s="255" t="s">
        <v>3125</v>
      </c>
      <c r="G212" s="255"/>
      <c r="H212" s="255" t="s">
        <v>3312</v>
      </c>
      <c r="I212" s="255" t="s">
        <v>3313</v>
      </c>
      <c r="J212" s="46" t="str">
        <f t="shared" si="6"/>
        <v>GoldUmicore Brasil Ltda.</v>
      </c>
      <c r="K212" s="46" t="str">
        <f t="shared" si="7"/>
        <v>GoldUmicore Brasil Ltda.</v>
      </c>
      <c r="L212" s="255"/>
    </row>
    <row r="213" spans="1:12" ht="10.5" customHeight="1">
      <c r="A213" s="255" t="s">
        <v>2323</v>
      </c>
      <c r="B213" s="255" t="s">
        <v>207</v>
      </c>
      <c r="C213" s="255" t="s">
        <v>207</v>
      </c>
      <c r="D213" s="255" t="s">
        <v>1743</v>
      </c>
      <c r="E213" s="255" t="s">
        <v>208</v>
      </c>
      <c r="F213" s="255" t="s">
        <v>3125</v>
      </c>
      <c r="G213" s="255"/>
      <c r="H213" s="255" t="s">
        <v>3337</v>
      </c>
      <c r="I213" s="255" t="s">
        <v>3338</v>
      </c>
      <c r="J213" s="46" t="str">
        <f t="shared" si="6"/>
        <v>GoldUmicore Precious Metals Thailand</v>
      </c>
      <c r="K213" s="46" t="str">
        <f t="shared" si="7"/>
        <v>GoldUmicore Precious Metals Thailand</v>
      </c>
      <c r="L213" s="255"/>
    </row>
    <row r="214" spans="1:12" ht="10.5" customHeight="1">
      <c r="A214" s="255" t="s">
        <v>2323</v>
      </c>
      <c r="B214" s="255" t="s">
        <v>4724</v>
      </c>
      <c r="C214" s="255" t="s">
        <v>4724</v>
      </c>
      <c r="D214" s="255" t="s">
        <v>2158</v>
      </c>
      <c r="E214" s="255" t="s">
        <v>1329</v>
      </c>
      <c r="F214" s="255" t="s">
        <v>3125</v>
      </c>
      <c r="G214" s="255"/>
      <c r="H214" s="255" t="s">
        <v>3314</v>
      </c>
      <c r="I214" s="255" t="s">
        <v>3315</v>
      </c>
      <c r="J214" s="46" t="str">
        <f t="shared" si="6"/>
        <v>GoldUmicore S.A. Business Unit Precious Metals Refining</v>
      </c>
      <c r="K214" s="46" t="str">
        <f t="shared" si="7"/>
        <v>GoldUmicore S.A. Business Unit Precious Metals Refining</v>
      </c>
      <c r="L214" s="255"/>
    </row>
    <row r="215" spans="1:12" ht="10.5" customHeight="1">
      <c r="A215" s="255" t="s">
        <v>2323</v>
      </c>
      <c r="B215" s="255" t="s">
        <v>1470</v>
      </c>
      <c r="C215" s="255" t="s">
        <v>1470</v>
      </c>
      <c r="D215" s="255" t="s">
        <v>1759</v>
      </c>
      <c r="E215" s="255" t="s">
        <v>1330</v>
      </c>
      <c r="F215" s="255" t="s">
        <v>3125</v>
      </c>
      <c r="G215" s="255"/>
      <c r="H215" s="255" t="s">
        <v>3316</v>
      </c>
      <c r="I215" s="255" t="s">
        <v>3230</v>
      </c>
      <c r="J215" s="46" t="str">
        <f t="shared" si="6"/>
        <v>GoldUnited Precious Metal Refining, Inc.</v>
      </c>
      <c r="K215" s="46" t="str">
        <f t="shared" si="7"/>
        <v>GoldUnited Precious Metal Refining, Inc.</v>
      </c>
      <c r="L215" s="255"/>
    </row>
    <row r="216" spans="1:12" ht="10.5" customHeight="1">
      <c r="A216" s="255" t="s">
        <v>2323</v>
      </c>
      <c r="B216" s="255" t="s">
        <v>4725</v>
      </c>
      <c r="C216" s="255" t="s">
        <v>4725</v>
      </c>
      <c r="D216" s="255" t="s">
        <v>1774</v>
      </c>
      <c r="E216" s="255" t="s">
        <v>4726</v>
      </c>
      <c r="F216" s="255" t="s">
        <v>3125</v>
      </c>
      <c r="G216" s="255"/>
      <c r="H216" s="255" t="s">
        <v>4727</v>
      </c>
      <c r="I216" s="255" t="s">
        <v>4768</v>
      </c>
      <c r="J216" s="46" t="str">
        <f t="shared" si="6"/>
        <v>GoldUniversal Precious Metals Refining Zambia</v>
      </c>
      <c r="K216" s="46" t="str">
        <f t="shared" si="7"/>
        <v>GoldUniversal Precious Metals Refining Zambia</v>
      </c>
      <c r="L216" s="255"/>
    </row>
    <row r="217" spans="1:12" ht="10.5" customHeight="1">
      <c r="A217" s="255" t="s">
        <v>2323</v>
      </c>
      <c r="B217" s="255" t="s">
        <v>4728</v>
      </c>
      <c r="C217" s="255" t="s">
        <v>4728</v>
      </c>
      <c r="D217" s="255" t="s">
        <v>2179</v>
      </c>
      <c r="E217" s="255" t="s">
        <v>1331</v>
      </c>
      <c r="F217" s="255" t="s">
        <v>3125</v>
      </c>
      <c r="G217" s="255"/>
      <c r="H217" s="255" t="s">
        <v>3317</v>
      </c>
      <c r="I217" s="255" t="s">
        <v>3138</v>
      </c>
      <c r="J217" s="46" t="str">
        <f t="shared" si="6"/>
        <v>GoldValcambi S.A.</v>
      </c>
      <c r="K217" s="46" t="str">
        <f t="shared" si="7"/>
        <v>GoldValcambi S.A.</v>
      </c>
      <c r="L217" s="255"/>
    </row>
    <row r="218" spans="1:12" ht="10.5" customHeight="1">
      <c r="A218" s="255" t="s">
        <v>2323</v>
      </c>
      <c r="B218" s="255" t="s">
        <v>2322</v>
      </c>
      <c r="C218" s="255" t="s">
        <v>2322</v>
      </c>
      <c r="D218" s="255" t="s">
        <v>2154</v>
      </c>
      <c r="E218" s="255" t="s">
        <v>1332</v>
      </c>
      <c r="F218" s="255" t="s">
        <v>3125</v>
      </c>
      <c r="G218" s="255"/>
      <c r="H218" s="255" t="s">
        <v>3318</v>
      </c>
      <c r="I218" s="255" t="s">
        <v>3319</v>
      </c>
      <c r="J218" s="46" t="str">
        <f t="shared" si="6"/>
        <v>GoldWestern Australian Mint trading as The Perth Mint</v>
      </c>
      <c r="K218" s="46" t="str">
        <f t="shared" si="7"/>
        <v>GoldWestern Australian Mint trading as The Perth Mint</v>
      </c>
      <c r="L218" s="255"/>
    </row>
    <row r="219" spans="1:12" ht="10.5" customHeight="1">
      <c r="A219" s="255" t="s">
        <v>2323</v>
      </c>
      <c r="B219" s="255" t="s">
        <v>4271</v>
      </c>
      <c r="C219" s="255" t="s">
        <v>4271</v>
      </c>
      <c r="D219" s="255" t="s">
        <v>2195</v>
      </c>
      <c r="E219" s="255" t="s">
        <v>4274</v>
      </c>
      <c r="F219" s="255" t="s">
        <v>3125</v>
      </c>
      <c r="G219" s="255"/>
      <c r="H219" s="255" t="s">
        <v>3130</v>
      </c>
      <c r="I219" s="255" t="s">
        <v>3131</v>
      </c>
      <c r="J219" s="46" t="str">
        <f t="shared" si="6"/>
        <v>GoldWIELAND Edelmetalle GmbH</v>
      </c>
      <c r="K219" s="46" t="str">
        <f t="shared" si="7"/>
        <v>GoldWIELAND Edelmetalle GmbH</v>
      </c>
      <c r="L219" s="255"/>
    </row>
    <row r="220" spans="1:12" ht="10.5" customHeight="1">
      <c r="A220" s="255" t="s">
        <v>2323</v>
      </c>
      <c r="B220" s="255" t="s">
        <v>45</v>
      </c>
      <c r="C220" s="255" t="s">
        <v>1792</v>
      </c>
      <c r="D220" s="255" t="s">
        <v>1759</v>
      </c>
      <c r="E220" s="255" t="s">
        <v>1289</v>
      </c>
      <c r="F220" s="255" t="s">
        <v>3125</v>
      </c>
      <c r="G220" s="255"/>
      <c r="H220" s="255" t="s">
        <v>3229</v>
      </c>
      <c r="I220" s="255" t="s">
        <v>3230</v>
      </c>
      <c r="J220" s="46" t="str">
        <f t="shared" si="6"/>
        <v>GoldWilliams Advanced Materials</v>
      </c>
      <c r="K220" s="46" t="str">
        <f t="shared" si="7"/>
        <v>GoldWilliams Advanced Materials</v>
      </c>
      <c r="L220" s="255"/>
    </row>
    <row r="221" spans="1:12" ht="10.5" customHeight="1">
      <c r="A221" s="255" t="s">
        <v>2323</v>
      </c>
      <c r="B221" s="255" t="s">
        <v>3157</v>
      </c>
      <c r="C221" s="255" t="s">
        <v>4323</v>
      </c>
      <c r="D221" s="255" t="s">
        <v>2177</v>
      </c>
      <c r="E221" s="255" t="s">
        <v>1248</v>
      </c>
      <c r="F221" s="255" t="s">
        <v>3125</v>
      </c>
      <c r="G221" s="255"/>
      <c r="H221" s="255" t="s">
        <v>3154</v>
      </c>
      <c r="I221" s="255" t="s">
        <v>3155</v>
      </c>
      <c r="J221" s="46" t="str">
        <f t="shared" si="6"/>
        <v>GoldXstrata</v>
      </c>
      <c r="K221" s="46" t="str">
        <f t="shared" si="7"/>
        <v>GoldXstrata</v>
      </c>
      <c r="L221" s="255"/>
    </row>
    <row r="222" spans="1:12" ht="10.5" customHeight="1">
      <c r="A222" s="255" t="s">
        <v>2323</v>
      </c>
      <c r="B222" s="255" t="s">
        <v>4181</v>
      </c>
      <c r="C222" s="255" t="s">
        <v>4181</v>
      </c>
      <c r="D222" s="255" t="s">
        <v>2249</v>
      </c>
      <c r="E222" s="255" t="s">
        <v>1333</v>
      </c>
      <c r="F222" s="255" t="s">
        <v>3125</v>
      </c>
      <c r="G222" s="255"/>
      <c r="H222" s="255" t="s">
        <v>3201</v>
      </c>
      <c r="I222" s="255" t="s">
        <v>3202</v>
      </c>
      <c r="J222" s="46" t="str">
        <f t="shared" si="6"/>
        <v>GoldYamamoto Precious Metal Co., Ltd.</v>
      </c>
      <c r="K222" s="46" t="str">
        <f t="shared" si="7"/>
        <v>GoldYamamoto Precious Metal Co., Ltd.</v>
      </c>
      <c r="L222" s="255"/>
    </row>
    <row r="223" spans="1:12" ht="10.5" customHeight="1">
      <c r="A223" s="255" t="s">
        <v>2323</v>
      </c>
      <c r="B223" s="255" t="s">
        <v>3324</v>
      </c>
      <c r="C223" s="255" t="s">
        <v>4181</v>
      </c>
      <c r="D223" s="255" t="s">
        <v>2249</v>
      </c>
      <c r="E223" s="255" t="s">
        <v>1333</v>
      </c>
      <c r="F223" s="255" t="s">
        <v>3125</v>
      </c>
      <c r="G223" s="255"/>
      <c r="H223" s="255" t="s">
        <v>3201</v>
      </c>
      <c r="I223" s="255" t="s">
        <v>3202</v>
      </c>
      <c r="J223" s="46" t="str">
        <f t="shared" si="6"/>
        <v>GoldYamamoto Precision Metals</v>
      </c>
      <c r="K223" s="46" t="str">
        <f t="shared" si="7"/>
        <v>GoldYamamoto Precision Metals</v>
      </c>
      <c r="L223" s="255"/>
    </row>
    <row r="224" spans="1:12" ht="10.5" customHeight="1">
      <c r="A224" s="255" t="s">
        <v>2323</v>
      </c>
      <c r="B224" s="255" t="s">
        <v>3187</v>
      </c>
      <c r="C224" s="255" t="s">
        <v>3183</v>
      </c>
      <c r="D224" s="255" t="s">
        <v>2181</v>
      </c>
      <c r="E224" s="255" t="s">
        <v>3184</v>
      </c>
      <c r="F224" s="255" t="s">
        <v>3125</v>
      </c>
      <c r="G224" s="255"/>
      <c r="H224" s="255" t="s">
        <v>3185</v>
      </c>
      <c r="I224" s="255" t="s">
        <v>3264</v>
      </c>
      <c r="J224" s="46" t="str">
        <f t="shared" si="6"/>
        <v>GoldYantai NUS Safina tech environmental Refinery Co. Ltd.</v>
      </c>
      <c r="K224" s="46" t="str">
        <f t="shared" si="7"/>
        <v>GoldYantai NUS Safina tech environmental Refinery Co. Ltd.</v>
      </c>
      <c r="L224" s="255"/>
    </row>
    <row r="225" spans="1:12" ht="10.5" customHeight="1">
      <c r="A225" s="255" t="s">
        <v>2323</v>
      </c>
      <c r="B225" s="255" t="s">
        <v>4182</v>
      </c>
      <c r="C225" s="255" t="s">
        <v>4182</v>
      </c>
      <c r="D225" s="255" t="s">
        <v>2249</v>
      </c>
      <c r="E225" s="255" t="s">
        <v>1334</v>
      </c>
      <c r="F225" s="255" t="s">
        <v>3125</v>
      </c>
      <c r="G225" s="255"/>
      <c r="H225" s="255" t="s">
        <v>3325</v>
      </c>
      <c r="I225" s="255" t="s">
        <v>3300</v>
      </c>
      <c r="J225" s="46" t="str">
        <f t="shared" si="6"/>
        <v>GoldYokohama Metal Co., Ltd.</v>
      </c>
      <c r="K225" s="46" t="str">
        <f t="shared" si="7"/>
        <v>GoldYokohama Metal Co., Ltd.</v>
      </c>
      <c r="L225" s="255"/>
    </row>
    <row r="226" spans="1:12" ht="10.5" customHeight="1">
      <c r="A226" s="255" t="s">
        <v>2323</v>
      </c>
      <c r="B226" s="255" t="s">
        <v>4148</v>
      </c>
      <c r="C226" s="255" t="s">
        <v>4148</v>
      </c>
      <c r="D226" s="255" t="s">
        <v>2181</v>
      </c>
      <c r="E226" s="255" t="s">
        <v>1335</v>
      </c>
      <c r="F226" s="255" t="s">
        <v>3125</v>
      </c>
      <c r="G226" s="255"/>
      <c r="H226" s="255" t="s">
        <v>3160</v>
      </c>
      <c r="I226" s="255" t="s">
        <v>3161</v>
      </c>
      <c r="J226" s="46" t="str">
        <f t="shared" si="6"/>
        <v>GoldYunnan Copper Industry Co., Ltd.</v>
      </c>
      <c r="K226" s="46" t="str">
        <f t="shared" si="7"/>
        <v>GoldYunnan Copper Industry Co., Ltd.</v>
      </c>
      <c r="L226" s="255"/>
    </row>
    <row r="227" spans="1:12" ht="10.5" customHeight="1">
      <c r="A227" s="255" t="s">
        <v>2323</v>
      </c>
      <c r="B227" s="255" t="s">
        <v>46</v>
      </c>
      <c r="C227" s="255" t="s">
        <v>4174</v>
      </c>
      <c r="D227" s="255" t="s">
        <v>2181</v>
      </c>
      <c r="E227" s="255" t="s">
        <v>1316</v>
      </c>
      <c r="F227" s="255" t="s">
        <v>3125</v>
      </c>
      <c r="G227" s="255"/>
      <c r="H227" s="255" t="s">
        <v>3185</v>
      </c>
      <c r="I227" s="255" t="s">
        <v>3264</v>
      </c>
      <c r="J227" s="46" t="str">
        <f t="shared" si="6"/>
        <v>GoldZhao Jin Mining Industry Co Ltd</v>
      </c>
      <c r="K227" s="46" t="str">
        <f t="shared" si="7"/>
        <v>GoldZhao Jin Mining Industry Co Ltd</v>
      </c>
      <c r="L227" s="255"/>
    </row>
    <row r="228" spans="1:12" ht="10.5" customHeight="1">
      <c r="A228" s="255" t="s">
        <v>2323</v>
      </c>
      <c r="B228" s="255" t="s">
        <v>47</v>
      </c>
      <c r="C228" s="255" t="s">
        <v>4174</v>
      </c>
      <c r="D228" s="255" t="s">
        <v>2181</v>
      </c>
      <c r="E228" s="255" t="s">
        <v>1316</v>
      </c>
      <c r="F228" s="255" t="s">
        <v>3125</v>
      </c>
      <c r="G228" s="255"/>
      <c r="H228" s="255" t="s">
        <v>3185</v>
      </c>
      <c r="I228" s="255" t="s">
        <v>3264</v>
      </c>
      <c r="J228" s="46" t="str">
        <f t="shared" si="6"/>
        <v>GoldZhao Yuan Gold Mine</v>
      </c>
      <c r="K228" s="46" t="str">
        <f t="shared" si="7"/>
        <v>GoldZhao Yuan Gold Mine</v>
      </c>
      <c r="L228" s="255"/>
    </row>
    <row r="229" spans="1:12" ht="10.5" customHeight="1">
      <c r="A229" s="255" t="s">
        <v>2323</v>
      </c>
      <c r="B229" s="255" t="s">
        <v>3328</v>
      </c>
      <c r="C229" s="255" t="s">
        <v>4174</v>
      </c>
      <c r="D229" s="255" t="s">
        <v>2181</v>
      </c>
      <c r="E229" s="255" t="s">
        <v>1316</v>
      </c>
      <c r="F229" s="255" t="s">
        <v>3125</v>
      </c>
      <c r="G229" s="255"/>
      <c r="H229" s="255" t="s">
        <v>3185</v>
      </c>
      <c r="I229" s="255" t="s">
        <v>3264</v>
      </c>
      <c r="J229" s="46" t="str">
        <f t="shared" si="6"/>
        <v>GoldZhao Yuan Gold Smelter of ZhongJin</v>
      </c>
      <c r="K229" s="46" t="str">
        <f t="shared" si="7"/>
        <v>GoldZhao Yuan Gold Smelter of ZhongJin</v>
      </c>
      <c r="L229" s="255"/>
    </row>
    <row r="230" spans="1:12" ht="10.5" customHeight="1">
      <c r="A230" s="255" t="s">
        <v>2323</v>
      </c>
      <c r="B230" s="255" t="s">
        <v>48</v>
      </c>
      <c r="C230" s="255" t="s">
        <v>4174</v>
      </c>
      <c r="D230" s="255" t="s">
        <v>2181</v>
      </c>
      <c r="E230" s="255" t="s">
        <v>1316</v>
      </c>
      <c r="F230" s="255" t="s">
        <v>3125</v>
      </c>
      <c r="G230" s="255"/>
      <c r="H230" s="255" t="s">
        <v>3185</v>
      </c>
      <c r="I230" s="255" t="s">
        <v>3264</v>
      </c>
      <c r="J230" s="46" t="str">
        <f t="shared" si="6"/>
        <v>GoldZhao Yuan Jin Kuang</v>
      </c>
      <c r="K230" s="46" t="str">
        <f t="shared" si="7"/>
        <v>GoldZhao Yuan Jin Kuang</v>
      </c>
      <c r="L230" s="255"/>
    </row>
    <row r="231" spans="1:12" ht="10.5" customHeight="1">
      <c r="A231" s="255" t="s">
        <v>2323</v>
      </c>
      <c r="B231" s="255" t="s">
        <v>3289</v>
      </c>
      <c r="C231" s="255" t="s">
        <v>4174</v>
      </c>
      <c r="D231" s="255" t="s">
        <v>2181</v>
      </c>
      <c r="E231" s="255" t="s">
        <v>1316</v>
      </c>
      <c r="F231" s="255" t="s">
        <v>3125</v>
      </c>
      <c r="G231" s="255"/>
      <c r="H231" s="255" t="s">
        <v>3185</v>
      </c>
      <c r="I231" s="255" t="s">
        <v>3264</v>
      </c>
      <c r="J231" s="46" t="str">
        <f t="shared" si="6"/>
        <v>GoldZhaojin Mining Industry Co., Ltd.</v>
      </c>
      <c r="K231" s="46" t="str">
        <f t="shared" si="7"/>
        <v>GoldZhaojin Mining Industry Co., Ltd.</v>
      </c>
      <c r="L231" s="255"/>
    </row>
    <row r="232" spans="1:12" ht="10.5" customHeight="1">
      <c r="A232" s="255" t="s">
        <v>2323</v>
      </c>
      <c r="B232" s="255" t="s">
        <v>3329</v>
      </c>
      <c r="C232" s="255" t="s">
        <v>4174</v>
      </c>
      <c r="D232" s="255" t="s">
        <v>2181</v>
      </c>
      <c r="E232" s="255" t="s">
        <v>1316</v>
      </c>
      <c r="F232" s="255" t="s">
        <v>3125</v>
      </c>
      <c r="G232" s="255"/>
      <c r="H232" s="255" t="s">
        <v>3185</v>
      </c>
      <c r="I232" s="255" t="s">
        <v>3264</v>
      </c>
      <c r="J232" s="46" t="str">
        <f t="shared" si="6"/>
        <v>GoldZhaoyuan Gold Group</v>
      </c>
      <c r="K232" s="46" t="str">
        <f t="shared" si="7"/>
        <v>GoldZhaoyuan Gold Group</v>
      </c>
      <c r="L232" s="255"/>
    </row>
    <row r="233" spans="1:12" ht="10.5" customHeight="1">
      <c r="A233" s="255" t="s">
        <v>2323</v>
      </c>
      <c r="B233" s="255" t="s">
        <v>2458</v>
      </c>
      <c r="C233" s="255" t="s">
        <v>2575</v>
      </c>
      <c r="D233" s="255" t="s">
        <v>2181</v>
      </c>
      <c r="E233" s="255" t="s">
        <v>1336</v>
      </c>
      <c r="F233" s="255" t="s">
        <v>3125</v>
      </c>
      <c r="G233" s="255"/>
      <c r="H233" s="255" t="s">
        <v>3326</v>
      </c>
      <c r="I233" s="255" t="s">
        <v>3224</v>
      </c>
      <c r="J233" s="46" t="str">
        <f t="shared" si="6"/>
        <v>GoldZhongjin Gold Corporation Limited</v>
      </c>
      <c r="K233" s="46" t="str">
        <f t="shared" si="7"/>
        <v>GoldZhongjin Gold Corporation Limited</v>
      </c>
      <c r="L233" s="255"/>
    </row>
    <row r="234" spans="1:12" ht="10.5" customHeight="1">
      <c r="A234" s="255" t="s">
        <v>2323</v>
      </c>
      <c r="B234" s="255" t="s">
        <v>2575</v>
      </c>
      <c r="C234" s="255" t="s">
        <v>2575</v>
      </c>
      <c r="D234" s="255" t="s">
        <v>2181</v>
      </c>
      <c r="E234" s="255" t="s">
        <v>1336</v>
      </c>
      <c r="F234" s="255" t="s">
        <v>3125</v>
      </c>
      <c r="G234" s="255"/>
      <c r="H234" s="255" t="s">
        <v>3326</v>
      </c>
      <c r="I234" s="255" t="s">
        <v>3224</v>
      </c>
      <c r="J234" s="46" t="str">
        <f t="shared" si="6"/>
        <v>GoldZhongyuan Gold Smelter of Zhongjin Gold Corporation</v>
      </c>
      <c r="K234" s="46" t="str">
        <f t="shared" si="7"/>
        <v>GoldZhongyuan Gold Smelter of Zhongjin Gold Corporation</v>
      </c>
      <c r="L234" s="255"/>
    </row>
    <row r="235" spans="1:12" ht="10.5" customHeight="1">
      <c r="A235" s="255" t="s">
        <v>2323</v>
      </c>
      <c r="B235" s="255" t="s">
        <v>49</v>
      </c>
      <c r="C235" s="255" t="s">
        <v>4290</v>
      </c>
      <c r="D235" s="255" t="s">
        <v>2181</v>
      </c>
      <c r="E235" s="255" t="s">
        <v>1337</v>
      </c>
      <c r="F235" s="255" t="s">
        <v>3125</v>
      </c>
      <c r="G235" s="255"/>
      <c r="H235" s="255" t="s">
        <v>3331</v>
      </c>
      <c r="I235" s="255" t="s">
        <v>3332</v>
      </c>
      <c r="J235" s="46" t="str">
        <f t="shared" si="6"/>
        <v>GoldZijin Kuang Ye Refinery</v>
      </c>
      <c r="K235" s="46" t="str">
        <f t="shared" si="7"/>
        <v>GoldZijin Kuang Ye Refinery</v>
      </c>
      <c r="L235" s="255"/>
    </row>
    <row r="236" spans="1:12" ht="10.5" customHeight="1">
      <c r="A236" s="255" t="s">
        <v>2323</v>
      </c>
      <c r="B236" s="255" t="s">
        <v>4290</v>
      </c>
      <c r="C236" s="255" t="s">
        <v>4290</v>
      </c>
      <c r="D236" s="255" t="s">
        <v>2181</v>
      </c>
      <c r="E236" s="255" t="s">
        <v>1337</v>
      </c>
      <c r="F236" s="255" t="s">
        <v>3125</v>
      </c>
      <c r="G236" s="255"/>
      <c r="H236" s="255" t="s">
        <v>3331</v>
      </c>
      <c r="I236" s="255" t="s">
        <v>3332</v>
      </c>
      <c r="J236" s="46" t="str">
        <f t="shared" si="6"/>
        <v>GoldZijin Mining Group Co., Ltd. Gold Refinery</v>
      </c>
      <c r="K236" s="46" t="str">
        <f t="shared" si="7"/>
        <v>GoldZijin Mining Group Co., Ltd. Gold Refinery</v>
      </c>
      <c r="L236" s="255"/>
    </row>
    <row r="237" spans="1:12" ht="10.5" customHeight="1">
      <c r="A237" s="255" t="s">
        <v>2323</v>
      </c>
      <c r="B237" s="255" t="s">
        <v>3333</v>
      </c>
      <c r="C237" s="255" t="s">
        <v>4290</v>
      </c>
      <c r="D237" s="255" t="s">
        <v>2181</v>
      </c>
      <c r="E237" s="255" t="s">
        <v>1337</v>
      </c>
      <c r="F237" s="255" t="s">
        <v>3125</v>
      </c>
      <c r="G237" s="255"/>
      <c r="H237" s="255" t="s">
        <v>3331</v>
      </c>
      <c r="I237" s="255" t="s">
        <v>3332</v>
      </c>
      <c r="J237" s="46" t="str">
        <f t="shared" si="6"/>
        <v>GoldZijin Mining Industry Corporation</v>
      </c>
      <c r="K237" s="46" t="str">
        <f t="shared" si="7"/>
        <v>GoldZijin Mining Industry Corporation</v>
      </c>
      <c r="L237" s="255"/>
    </row>
    <row r="238" spans="1:12" ht="10.5" customHeight="1">
      <c r="A238" s="255" t="s">
        <v>2323</v>
      </c>
      <c r="B238" s="255" t="s">
        <v>3604</v>
      </c>
      <c r="C238" s="255"/>
      <c r="D238" s="255"/>
      <c r="E238" s="255"/>
      <c r="F238" s="255"/>
      <c r="G238" s="255"/>
      <c r="H238" s="255"/>
      <c r="I238" s="255"/>
      <c r="J238" s="46" t="str">
        <f t="shared" si="6"/>
        <v>GoldSmelter not listed</v>
      </c>
      <c r="K238" s="46" t="str">
        <f t="shared" si="7"/>
        <v>GoldSmelter not listed</v>
      </c>
      <c r="L238" s="255"/>
    </row>
    <row r="239" spans="1:12" ht="10.5" customHeight="1">
      <c r="A239" s="255" t="s">
        <v>2323</v>
      </c>
      <c r="B239" s="255" t="s">
        <v>2573</v>
      </c>
      <c r="C239" s="255" t="s">
        <v>926</v>
      </c>
      <c r="D239" s="255" t="s">
        <v>926</v>
      </c>
      <c r="E239" s="255"/>
      <c r="F239" s="255"/>
      <c r="G239" s="255"/>
      <c r="H239" s="255"/>
      <c r="I239" s="255"/>
      <c r="J239" s="46" t="str">
        <f t="shared" si="6"/>
        <v>GoldSmelter not yet identified</v>
      </c>
      <c r="K239" s="46" t="str">
        <f t="shared" si="7"/>
        <v>GoldSmelter not yet identified</v>
      </c>
      <c r="L239" s="255"/>
    </row>
    <row r="240" spans="1:12" ht="10.5" customHeight="1">
      <c r="A240" s="255" t="s">
        <v>2325</v>
      </c>
      <c r="B240" s="255" t="s">
        <v>3</v>
      </c>
      <c r="C240" s="255" t="s">
        <v>3</v>
      </c>
      <c r="D240" s="255" t="s">
        <v>2181</v>
      </c>
      <c r="E240" s="255" t="s">
        <v>1338</v>
      </c>
      <c r="F240" s="255" t="s">
        <v>3125</v>
      </c>
      <c r="G240" s="255"/>
      <c r="H240" s="255" t="s">
        <v>3194</v>
      </c>
      <c r="I240" s="255" t="s">
        <v>3186</v>
      </c>
      <c r="J240" s="46" t="str">
        <f t="shared" si="6"/>
        <v>TantalumChangsha South Tantalum Niobium Co., Ltd.</v>
      </c>
      <c r="K240" s="46" t="str">
        <f t="shared" si="7"/>
        <v>TantalumChangsha South Tantalum Niobium Co., Ltd.</v>
      </c>
      <c r="L240" s="255"/>
    </row>
    <row r="241" spans="1:12" ht="10.5" customHeight="1">
      <c r="A241" s="255" t="s">
        <v>2325</v>
      </c>
      <c r="B241" s="255" t="s">
        <v>3370</v>
      </c>
      <c r="C241" s="255" t="s">
        <v>3</v>
      </c>
      <c r="D241" s="255" t="s">
        <v>2181</v>
      </c>
      <c r="E241" s="255" t="s">
        <v>1338</v>
      </c>
      <c r="F241" s="255" t="s">
        <v>3125</v>
      </c>
      <c r="G241" s="255"/>
      <c r="H241" s="255" t="s">
        <v>3194</v>
      </c>
      <c r="I241" s="255" t="s">
        <v>3186</v>
      </c>
      <c r="J241" s="46" t="str">
        <f t="shared" si="6"/>
        <v>TantalumChangsha Southern</v>
      </c>
      <c r="K241" s="46" t="str">
        <f t="shared" si="7"/>
        <v>TantalumChangsha Southern</v>
      </c>
      <c r="L241" s="255"/>
    </row>
    <row r="242" spans="1:12" ht="10.5" customHeight="1">
      <c r="A242" s="255" t="s">
        <v>2325</v>
      </c>
      <c r="B242" s="255" t="s">
        <v>2374</v>
      </c>
      <c r="C242" s="255" t="s">
        <v>2374</v>
      </c>
      <c r="D242" s="255" t="s">
        <v>2181</v>
      </c>
      <c r="E242" s="255" t="s">
        <v>1339</v>
      </c>
      <c r="F242" s="255" t="s">
        <v>3125</v>
      </c>
      <c r="G242" s="255"/>
      <c r="H242" s="255" t="s">
        <v>3371</v>
      </c>
      <c r="I242" s="255" t="s">
        <v>3335</v>
      </c>
      <c r="J242" s="46" t="str">
        <f t="shared" si="6"/>
        <v>TantalumConghua Tantalum and Niobium Smeltry</v>
      </c>
      <c r="K242" s="46" t="str">
        <f t="shared" si="7"/>
        <v>TantalumConghua Tantalum and Niobium Smeltry</v>
      </c>
      <c r="L242" s="255"/>
    </row>
    <row r="243" spans="1:12" ht="10.5" customHeight="1">
      <c r="A243" s="255" t="s">
        <v>2325</v>
      </c>
      <c r="B243" s="255" t="s">
        <v>2697</v>
      </c>
      <c r="C243" s="255" t="s">
        <v>2697</v>
      </c>
      <c r="D243" s="255" t="s">
        <v>1759</v>
      </c>
      <c r="E243" s="255" t="s">
        <v>2698</v>
      </c>
      <c r="F243" s="255" t="s">
        <v>3125</v>
      </c>
      <c r="G243" s="255"/>
      <c r="H243" s="255" t="s">
        <v>3408</v>
      </c>
      <c r="I243" s="255" t="s">
        <v>3409</v>
      </c>
      <c r="J243" s="46" t="str">
        <f t="shared" si="6"/>
        <v>TantalumD Block Metals, LLC</v>
      </c>
      <c r="K243" s="46" t="str">
        <f t="shared" si="7"/>
        <v>TantalumD Block Metals, LLC</v>
      </c>
      <c r="L243" s="255"/>
    </row>
    <row r="244" spans="1:12" ht="10.5" customHeight="1">
      <c r="A244" s="255" t="s">
        <v>2325</v>
      </c>
      <c r="B244" s="255" t="s">
        <v>51</v>
      </c>
      <c r="C244" s="255" t="s">
        <v>2370</v>
      </c>
      <c r="D244" s="255" t="s">
        <v>2181</v>
      </c>
      <c r="E244" s="255" t="s">
        <v>1340</v>
      </c>
      <c r="F244" s="255" t="s">
        <v>3125</v>
      </c>
      <c r="G244" s="255"/>
      <c r="H244" s="255" t="s">
        <v>3372</v>
      </c>
      <c r="I244" s="255" t="s">
        <v>3335</v>
      </c>
      <c r="J244" s="46" t="str">
        <f t="shared" si="6"/>
        <v>TantalumDouluoshan Sapphire Rare Metal Co Ltd</v>
      </c>
      <c r="K244" s="46" t="str">
        <f t="shared" si="7"/>
        <v>TantalumDouluoshan Sapphire Rare Metal Co Ltd</v>
      </c>
      <c r="L244" s="255"/>
    </row>
    <row r="245" spans="1:12" ht="10.5" customHeight="1">
      <c r="A245" s="255" t="s">
        <v>2325</v>
      </c>
      <c r="B245" s="255" t="s">
        <v>2370</v>
      </c>
      <c r="C245" s="255" t="s">
        <v>2370</v>
      </c>
      <c r="D245" s="255" t="s">
        <v>2181</v>
      </c>
      <c r="E245" s="255" t="s">
        <v>1340</v>
      </c>
      <c r="F245" s="255" t="s">
        <v>3125</v>
      </c>
      <c r="G245" s="255"/>
      <c r="H245" s="255" t="s">
        <v>3372</v>
      </c>
      <c r="I245" s="255" t="s">
        <v>3335</v>
      </c>
      <c r="J245" s="46" t="str">
        <f t="shared" si="6"/>
        <v>TantalumDuoluoshan</v>
      </c>
      <c r="K245" s="46" t="str">
        <f t="shared" si="7"/>
        <v>TantalumDuoluoshan</v>
      </c>
      <c r="L245" s="255"/>
    </row>
    <row r="246" spans="1:12" ht="10.5" customHeight="1">
      <c r="A246" s="255" t="s">
        <v>2325</v>
      </c>
      <c r="B246" s="255" t="s">
        <v>4350</v>
      </c>
      <c r="C246" s="255" t="s">
        <v>4350</v>
      </c>
      <c r="D246" s="255" t="s">
        <v>1759</v>
      </c>
      <c r="E246" s="255" t="s">
        <v>4351</v>
      </c>
      <c r="F246" s="255" t="s">
        <v>3125</v>
      </c>
      <c r="G246" s="255"/>
      <c r="H246" s="255" t="s">
        <v>4352</v>
      </c>
      <c r="I246" s="255" t="s">
        <v>4353</v>
      </c>
      <c r="J246" s="46" t="str">
        <f t="shared" si="6"/>
        <v>TantalumE.S.R. Electronics</v>
      </c>
      <c r="K246" s="46" t="str">
        <f t="shared" si="7"/>
        <v>TantalumE.S.R. Electronics</v>
      </c>
      <c r="L246" s="255"/>
    </row>
    <row r="247" spans="1:12" ht="10.5" customHeight="1">
      <c r="A247" s="255" t="s">
        <v>2325</v>
      </c>
      <c r="B247" s="255" t="s">
        <v>2307</v>
      </c>
      <c r="C247" s="255" t="s">
        <v>2307</v>
      </c>
      <c r="D247" s="255" t="s">
        <v>1759</v>
      </c>
      <c r="E247" s="255" t="s">
        <v>1341</v>
      </c>
      <c r="F247" s="255" t="s">
        <v>3125</v>
      </c>
      <c r="G247" s="255"/>
      <c r="H247" s="255" t="s">
        <v>3373</v>
      </c>
      <c r="I247" s="255" t="s">
        <v>3348</v>
      </c>
      <c r="J247" s="46" t="str">
        <f t="shared" si="6"/>
        <v>TantalumExotech Inc.</v>
      </c>
      <c r="K247" s="46" t="str">
        <f t="shared" si="7"/>
        <v>TantalumExotech Inc.</v>
      </c>
      <c r="L247" s="255"/>
    </row>
    <row r="248" spans="1:12" ht="10.5" customHeight="1">
      <c r="A248" s="255" t="s">
        <v>2325</v>
      </c>
      <c r="B248" s="255" t="s">
        <v>3375</v>
      </c>
      <c r="C248" s="255" t="s">
        <v>63</v>
      </c>
      <c r="D248" s="255" t="s">
        <v>2181</v>
      </c>
      <c r="E248" s="255" t="s">
        <v>1342</v>
      </c>
      <c r="F248" s="255" t="s">
        <v>3125</v>
      </c>
      <c r="G248" s="255"/>
      <c r="H248" s="255" t="s">
        <v>3374</v>
      </c>
      <c r="I248" s="255" t="s">
        <v>3335</v>
      </c>
      <c r="J248" s="46" t="str">
        <f t="shared" si="6"/>
        <v>TantalumF &amp; X</v>
      </c>
      <c r="K248" s="46" t="str">
        <f t="shared" si="7"/>
        <v>TantalumF &amp; X</v>
      </c>
      <c r="L248" s="255"/>
    </row>
    <row r="249" spans="1:12" ht="10.5" customHeight="1">
      <c r="A249" s="255" t="s">
        <v>2325</v>
      </c>
      <c r="B249" s="255" t="s">
        <v>63</v>
      </c>
      <c r="C249" s="255" t="s">
        <v>63</v>
      </c>
      <c r="D249" s="255" t="s">
        <v>2181</v>
      </c>
      <c r="E249" s="255" t="s">
        <v>1342</v>
      </c>
      <c r="F249" s="255" t="s">
        <v>3125</v>
      </c>
      <c r="G249" s="255"/>
      <c r="H249" s="255" t="s">
        <v>3374</v>
      </c>
      <c r="I249" s="255" t="s">
        <v>3335</v>
      </c>
      <c r="J249" s="46" t="str">
        <f t="shared" si="6"/>
        <v>TantalumF&amp;X Electro-Materials Ltd.</v>
      </c>
      <c r="K249" s="46" t="str">
        <f t="shared" si="7"/>
        <v>TantalumF&amp;X Electro-Materials Ltd.</v>
      </c>
      <c r="L249" s="255"/>
    </row>
    <row r="250" spans="1:12" ht="10.5" customHeight="1">
      <c r="A250" s="255" t="s">
        <v>2325</v>
      </c>
      <c r="B250" s="255" t="s">
        <v>4188</v>
      </c>
      <c r="C250" s="255" t="s">
        <v>4188</v>
      </c>
      <c r="D250" s="255" t="s">
        <v>2181</v>
      </c>
      <c r="E250" s="255" t="s">
        <v>2699</v>
      </c>
      <c r="F250" s="255" t="s">
        <v>3125</v>
      </c>
      <c r="G250" s="255"/>
      <c r="H250" s="255" t="s">
        <v>3395</v>
      </c>
      <c r="I250" s="255" t="s">
        <v>3186</v>
      </c>
      <c r="J250" s="46" t="str">
        <f t="shared" si="6"/>
        <v>TantalumFIR Metals &amp; Resource Ltd.</v>
      </c>
      <c r="K250" s="46" t="str">
        <f t="shared" si="7"/>
        <v>TantalumFIR Metals &amp; Resource Ltd.</v>
      </c>
      <c r="L250" s="255"/>
    </row>
    <row r="251" spans="1:12" ht="10.5" customHeight="1">
      <c r="A251" s="255" t="s">
        <v>2325</v>
      </c>
      <c r="B251" s="255" t="s">
        <v>2733</v>
      </c>
      <c r="C251" s="255" t="s">
        <v>2733</v>
      </c>
      <c r="D251" s="255" t="s">
        <v>2249</v>
      </c>
      <c r="E251" s="255" t="s">
        <v>2734</v>
      </c>
      <c r="F251" s="255" t="s">
        <v>3125</v>
      </c>
      <c r="G251" s="255"/>
      <c r="H251" s="255" t="s">
        <v>3429</v>
      </c>
      <c r="I251" s="255" t="s">
        <v>3143</v>
      </c>
      <c r="J251" s="46" t="str">
        <f t="shared" si="6"/>
        <v>TantalumGlobal Advanced Metals Aizu</v>
      </c>
      <c r="K251" s="46" t="str">
        <f t="shared" si="7"/>
        <v>TantalumGlobal Advanced Metals Aizu</v>
      </c>
      <c r="L251" s="255"/>
    </row>
    <row r="252" spans="1:12" ht="10.5" customHeight="1">
      <c r="A252" s="255" t="s">
        <v>2325</v>
      </c>
      <c r="B252" s="255" t="s">
        <v>2735</v>
      </c>
      <c r="C252" s="255" t="s">
        <v>2735</v>
      </c>
      <c r="D252" s="255" t="s">
        <v>1759</v>
      </c>
      <c r="E252" s="255" t="s">
        <v>2736</v>
      </c>
      <c r="F252" s="255" t="s">
        <v>3125</v>
      </c>
      <c r="G252" s="255"/>
      <c r="H252" s="255" t="s">
        <v>3428</v>
      </c>
      <c r="I252" s="255" t="s">
        <v>3401</v>
      </c>
      <c r="J252" s="46" t="str">
        <f t="shared" si="6"/>
        <v>TantalumGlobal Advanced Metals Boyertown</v>
      </c>
      <c r="K252" s="46" t="str">
        <f t="shared" si="7"/>
        <v>TantalumGlobal Advanced Metals Boyertown</v>
      </c>
      <c r="L252" s="255"/>
    </row>
    <row r="253" spans="1:12" ht="10.5" customHeight="1">
      <c r="A253" s="255" t="s">
        <v>2325</v>
      </c>
      <c r="B253" s="255" t="s">
        <v>1343</v>
      </c>
      <c r="C253" s="255" t="s">
        <v>1343</v>
      </c>
      <c r="D253" s="255" t="s">
        <v>2181</v>
      </c>
      <c r="E253" s="255" t="s">
        <v>1344</v>
      </c>
      <c r="F253" s="255" t="s">
        <v>3125</v>
      </c>
      <c r="G253" s="255"/>
      <c r="H253" s="255" t="s">
        <v>3376</v>
      </c>
      <c r="I253" s="255" t="s">
        <v>3335</v>
      </c>
      <c r="J253" s="46" t="str">
        <f t="shared" si="6"/>
        <v>TantalumGuangdong Zhiyuan New Material Co., Ltd.</v>
      </c>
      <c r="K253" s="46" t="str">
        <f t="shared" si="7"/>
        <v>TantalumGuangdong Zhiyuan New Material Co., Ltd.</v>
      </c>
      <c r="L253" s="255"/>
    </row>
    <row r="254" spans="1:12" ht="10.5" customHeight="1">
      <c r="A254" s="255" t="s">
        <v>2325</v>
      </c>
      <c r="B254" s="255" t="s">
        <v>2737</v>
      </c>
      <c r="C254" s="255" t="s">
        <v>2737</v>
      </c>
      <c r="D254" s="255" t="s">
        <v>1743</v>
      </c>
      <c r="E254" s="255" t="s">
        <v>2738</v>
      </c>
      <c r="F254" s="255" t="s">
        <v>3125</v>
      </c>
      <c r="G254" s="255"/>
      <c r="H254" s="255" t="s">
        <v>3416</v>
      </c>
      <c r="I254" s="255" t="s">
        <v>3417</v>
      </c>
      <c r="J254" s="46" t="str">
        <f t="shared" si="6"/>
        <v>TantalumH.C. Starck Co., Ltd.</v>
      </c>
      <c r="K254" s="46" t="str">
        <f t="shared" si="7"/>
        <v>TantalumH.C. Starck Co., Ltd.</v>
      </c>
      <c r="L254" s="255"/>
    </row>
    <row r="255" spans="1:12" ht="10.5" customHeight="1">
      <c r="A255" s="255" t="s">
        <v>2325</v>
      </c>
      <c r="B255" s="255" t="s">
        <v>2739</v>
      </c>
      <c r="C255" s="255" t="s">
        <v>2739</v>
      </c>
      <c r="D255" s="255" t="s">
        <v>2195</v>
      </c>
      <c r="E255" s="255" t="s">
        <v>2740</v>
      </c>
      <c r="F255" s="255" t="s">
        <v>3125</v>
      </c>
      <c r="G255" s="255"/>
      <c r="H255" s="255" t="s">
        <v>3418</v>
      </c>
      <c r="I255" s="255" t="s">
        <v>3419</v>
      </c>
      <c r="J255" s="46" t="str">
        <f t="shared" si="6"/>
        <v>TantalumH.C. Starck GmbH Goslar</v>
      </c>
      <c r="K255" s="46" t="str">
        <f t="shared" si="7"/>
        <v>TantalumH.C. Starck GmbH Goslar</v>
      </c>
      <c r="L255" s="255"/>
    </row>
    <row r="256" spans="1:12" ht="10.5" customHeight="1">
      <c r="A256" s="255" t="s">
        <v>2325</v>
      </c>
      <c r="B256" s="255" t="s">
        <v>2741</v>
      </c>
      <c r="C256" s="255" t="s">
        <v>2741</v>
      </c>
      <c r="D256" s="255" t="s">
        <v>2195</v>
      </c>
      <c r="E256" s="255" t="s">
        <v>2742</v>
      </c>
      <c r="F256" s="255" t="s">
        <v>3125</v>
      </c>
      <c r="G256" s="255"/>
      <c r="H256" s="255" t="s">
        <v>3420</v>
      </c>
      <c r="I256" s="255" t="s">
        <v>3131</v>
      </c>
      <c r="J256" s="46" t="str">
        <f t="shared" si="6"/>
        <v>TantalumH.C. Starck GmbH Laufenburg</v>
      </c>
      <c r="K256" s="46" t="str">
        <f t="shared" si="7"/>
        <v>TantalumH.C. Starck GmbH Laufenburg</v>
      </c>
      <c r="L256" s="255"/>
    </row>
    <row r="257" spans="1:12" ht="10.5" customHeight="1">
      <c r="A257" s="255" t="s">
        <v>2325</v>
      </c>
      <c r="B257" s="255" t="s">
        <v>2743</v>
      </c>
      <c r="C257" s="255" t="s">
        <v>2743</v>
      </c>
      <c r="D257" s="255" t="s">
        <v>2195</v>
      </c>
      <c r="E257" s="255" t="s">
        <v>2744</v>
      </c>
      <c r="F257" s="255" t="s">
        <v>3125</v>
      </c>
      <c r="G257" s="255"/>
      <c r="H257" s="255" t="s">
        <v>3421</v>
      </c>
      <c r="I257" s="255" t="s">
        <v>3422</v>
      </c>
      <c r="J257" s="46" t="str">
        <f t="shared" si="6"/>
        <v>TantalumH.C. Starck Hermsdorf GmbH</v>
      </c>
      <c r="K257" s="46" t="str">
        <f t="shared" si="7"/>
        <v>TantalumH.C. Starck Hermsdorf GmbH</v>
      </c>
      <c r="L257" s="255"/>
    </row>
    <row r="258" spans="1:12" ht="10.5" customHeight="1">
      <c r="A258" s="255" t="s">
        <v>2325</v>
      </c>
      <c r="B258" s="255" t="s">
        <v>2745</v>
      </c>
      <c r="C258" s="255" t="s">
        <v>2745</v>
      </c>
      <c r="D258" s="255" t="s">
        <v>1759</v>
      </c>
      <c r="E258" s="255" t="s">
        <v>2746</v>
      </c>
      <c r="F258" s="255" t="s">
        <v>3125</v>
      </c>
      <c r="G258" s="255"/>
      <c r="H258" s="255" t="s">
        <v>3423</v>
      </c>
      <c r="I258" s="255" t="s">
        <v>3242</v>
      </c>
      <c r="J258" s="46" t="str">
        <f t="shared" si="6"/>
        <v>TantalumH.C. Starck Inc.</v>
      </c>
      <c r="K258" s="46" t="str">
        <f t="shared" si="7"/>
        <v>TantalumH.C. Starck Inc.</v>
      </c>
      <c r="L258" s="255"/>
    </row>
    <row r="259" spans="1:12" ht="10.5" customHeight="1">
      <c r="A259" s="255" t="s">
        <v>2325</v>
      </c>
      <c r="B259" s="255" t="s">
        <v>2747</v>
      </c>
      <c r="C259" s="255" t="s">
        <v>2747</v>
      </c>
      <c r="D259" s="255" t="s">
        <v>2249</v>
      </c>
      <c r="E259" s="255" t="s">
        <v>2748</v>
      </c>
      <c r="F259" s="255" t="s">
        <v>3125</v>
      </c>
      <c r="G259" s="255"/>
      <c r="H259" s="255" t="s">
        <v>3424</v>
      </c>
      <c r="I259" s="255" t="s">
        <v>3425</v>
      </c>
      <c r="J259" s="46" t="str">
        <f t="shared" si="6"/>
        <v>TantalumH.C. Starck Ltd.</v>
      </c>
      <c r="K259" s="46" t="str">
        <f t="shared" si="7"/>
        <v>TantalumH.C. Starck Ltd.</v>
      </c>
      <c r="L259" s="255"/>
    </row>
    <row r="260" spans="1:12" ht="10.5" customHeight="1">
      <c r="A260" s="255" t="s">
        <v>2325</v>
      </c>
      <c r="B260" s="255" t="s">
        <v>4729</v>
      </c>
      <c r="C260" s="255" t="s">
        <v>4729</v>
      </c>
      <c r="D260" s="255" t="s">
        <v>2195</v>
      </c>
      <c r="E260" s="255" t="s">
        <v>2750</v>
      </c>
      <c r="F260" s="255" t="s">
        <v>3125</v>
      </c>
      <c r="G260" s="255"/>
      <c r="H260" s="255" t="s">
        <v>3420</v>
      </c>
      <c r="I260" s="255" t="s">
        <v>3131</v>
      </c>
      <c r="J260" s="46" t="str">
        <f t="shared" si="6"/>
        <v>TantalumH.C. Starck Smelting GmbH &amp; Co. KG</v>
      </c>
      <c r="K260" s="46" t="str">
        <f t="shared" si="7"/>
        <v>TantalumH.C. Starck Smelting GmbH &amp; Co. KG</v>
      </c>
      <c r="L260" s="255"/>
    </row>
    <row r="261" spans="1:12" ht="10.5" customHeight="1">
      <c r="A261" s="255" t="s">
        <v>2325</v>
      </c>
      <c r="B261" s="255" t="s">
        <v>4</v>
      </c>
      <c r="C261" s="255" t="s">
        <v>4</v>
      </c>
      <c r="D261" s="255" t="s">
        <v>2181</v>
      </c>
      <c r="E261" s="255" t="s">
        <v>725</v>
      </c>
      <c r="F261" s="255" t="s">
        <v>3125</v>
      </c>
      <c r="G261" s="255"/>
      <c r="H261" s="255" t="s">
        <v>3407</v>
      </c>
      <c r="I261" s="255" t="s">
        <v>3186</v>
      </c>
      <c r="J261" s="46" t="str">
        <f t="shared" ref="J261:J324" si="8">A261&amp;B261</f>
        <v>TantalumHengyang King Xing Lifeng New Materials Co., Ltd.</v>
      </c>
      <c r="K261" s="46" t="str">
        <f t="shared" ref="K261:K324" si="9">A261&amp;B261</f>
        <v>TantalumHengyang King Xing Lifeng New Materials Co., Ltd.</v>
      </c>
      <c r="L261" s="255"/>
    </row>
    <row r="262" spans="1:12" ht="10.5" customHeight="1">
      <c r="A262" s="255" t="s">
        <v>2325</v>
      </c>
      <c r="B262" s="255" t="s">
        <v>2310</v>
      </c>
      <c r="C262" s="255" t="s">
        <v>3377</v>
      </c>
      <c r="D262" s="255" t="s">
        <v>1759</v>
      </c>
      <c r="E262" s="255" t="s">
        <v>1345</v>
      </c>
      <c r="F262" s="255" t="s">
        <v>3125</v>
      </c>
      <c r="G262" s="255"/>
      <c r="H262" s="255" t="s">
        <v>3378</v>
      </c>
      <c r="I262" s="255" t="s">
        <v>3230</v>
      </c>
      <c r="J262" s="46" t="str">
        <f t="shared" si="8"/>
        <v>TantalumHi-Temp</v>
      </c>
      <c r="K262" s="46" t="str">
        <f t="shared" si="9"/>
        <v>TantalumHi-Temp</v>
      </c>
      <c r="L262" s="255"/>
    </row>
    <row r="263" spans="1:12" ht="10.5" customHeight="1">
      <c r="A263" s="255" t="s">
        <v>2325</v>
      </c>
      <c r="B263" s="255" t="s">
        <v>3377</v>
      </c>
      <c r="C263" s="255" t="s">
        <v>3377</v>
      </c>
      <c r="D263" s="255" t="s">
        <v>1759</v>
      </c>
      <c r="E263" s="255" t="s">
        <v>1345</v>
      </c>
      <c r="F263" s="255" t="s">
        <v>3125</v>
      </c>
      <c r="G263" s="255"/>
      <c r="H263" s="255" t="s">
        <v>3378</v>
      </c>
      <c r="I263" s="255" t="s">
        <v>3230</v>
      </c>
      <c r="J263" s="46" t="str">
        <f t="shared" si="8"/>
        <v>TantalumHi-Temp Specialty Metals, Inc.</v>
      </c>
      <c r="K263" s="46" t="str">
        <f t="shared" si="9"/>
        <v>TantalumHi-Temp Specialty Metals, Inc.</v>
      </c>
      <c r="L263" s="255"/>
    </row>
    <row r="264" spans="1:12" ht="10.5" customHeight="1">
      <c r="A264" s="255" t="s">
        <v>2325</v>
      </c>
      <c r="B264" s="255" t="s">
        <v>4192</v>
      </c>
      <c r="C264" s="255" t="s">
        <v>4192</v>
      </c>
      <c r="D264" s="255" t="s">
        <v>2181</v>
      </c>
      <c r="E264" s="255" t="s">
        <v>2700</v>
      </c>
      <c r="F264" s="255" t="s">
        <v>3125</v>
      </c>
      <c r="G264" s="255"/>
      <c r="H264" s="255" t="s">
        <v>3411</v>
      </c>
      <c r="I264" s="255" t="s">
        <v>3204</v>
      </c>
      <c r="J264" s="46" t="str">
        <f t="shared" si="8"/>
        <v>TantalumJiangxi Dinghai Tantalum &amp; Niobium Co., Ltd.</v>
      </c>
      <c r="K264" s="46" t="str">
        <f t="shared" si="9"/>
        <v>TantalumJiangxi Dinghai Tantalum &amp; Niobium Co., Ltd.</v>
      </c>
      <c r="L264" s="255"/>
    </row>
    <row r="265" spans="1:12" ht="10.5" customHeight="1">
      <c r="A265" s="255" t="s">
        <v>2325</v>
      </c>
      <c r="B265" s="255" t="s">
        <v>4370</v>
      </c>
      <c r="C265" s="255" t="s">
        <v>4370</v>
      </c>
      <c r="D265" s="255" t="s">
        <v>2181</v>
      </c>
      <c r="E265" s="255" t="s">
        <v>4371</v>
      </c>
      <c r="F265" s="255" t="s">
        <v>3125</v>
      </c>
      <c r="G265" s="255"/>
      <c r="H265" s="255" t="s">
        <v>4372</v>
      </c>
      <c r="I265" s="255" t="s">
        <v>3204</v>
      </c>
      <c r="J265" s="46" t="str">
        <f t="shared" si="8"/>
        <v>TantalumJiangxi Tuohong New Raw Material</v>
      </c>
      <c r="K265" s="46" t="str">
        <f t="shared" si="9"/>
        <v>TantalumJiangxi Tuohong New Raw Material</v>
      </c>
      <c r="L265" s="255"/>
    </row>
    <row r="266" spans="1:12" ht="10.5" customHeight="1">
      <c r="A266" s="255" t="s">
        <v>2325</v>
      </c>
      <c r="B266" s="255" t="s">
        <v>5</v>
      </c>
      <c r="C266" s="255" t="s">
        <v>5</v>
      </c>
      <c r="D266" s="255" t="s">
        <v>2181</v>
      </c>
      <c r="E266" s="255" t="s">
        <v>1346</v>
      </c>
      <c r="F266" s="255" t="s">
        <v>3125</v>
      </c>
      <c r="G266" s="255"/>
      <c r="H266" s="255" t="s">
        <v>3379</v>
      </c>
      <c r="I266" s="255" t="s">
        <v>3204</v>
      </c>
      <c r="J266" s="46" t="str">
        <f t="shared" si="8"/>
        <v>TantalumJiuJiang JinXin Nonferrous Metals Co., Ltd.</v>
      </c>
      <c r="K266" s="46" t="str">
        <f t="shared" si="9"/>
        <v>TantalumJiuJiang JinXin Nonferrous Metals Co., Ltd.</v>
      </c>
      <c r="L266" s="255"/>
    </row>
    <row r="267" spans="1:12" ht="10.5" customHeight="1">
      <c r="A267" s="255" t="s">
        <v>2325</v>
      </c>
      <c r="B267" s="255" t="s">
        <v>64</v>
      </c>
      <c r="C267" s="255" t="s">
        <v>64</v>
      </c>
      <c r="D267" s="255" t="s">
        <v>2181</v>
      </c>
      <c r="E267" s="255" t="s">
        <v>1347</v>
      </c>
      <c r="F267" s="255" t="s">
        <v>3125</v>
      </c>
      <c r="G267" s="255"/>
      <c r="H267" s="255" t="s">
        <v>3379</v>
      </c>
      <c r="I267" s="255" t="s">
        <v>3204</v>
      </c>
      <c r="J267" s="46" t="str">
        <f t="shared" si="8"/>
        <v>TantalumJiujiang Tanbre Co., Ltd.</v>
      </c>
      <c r="K267" s="46" t="str">
        <f t="shared" si="9"/>
        <v>TantalumJiujiang Tanbre Co., Ltd.</v>
      </c>
      <c r="L267" s="255"/>
    </row>
    <row r="268" spans="1:12" ht="10.5" customHeight="1">
      <c r="A268" s="255" t="s">
        <v>2325</v>
      </c>
      <c r="B268" s="255" t="s">
        <v>4189</v>
      </c>
      <c r="C268" s="255" t="s">
        <v>4189</v>
      </c>
      <c r="D268" s="255" t="s">
        <v>2181</v>
      </c>
      <c r="E268" s="255" t="s">
        <v>2701</v>
      </c>
      <c r="F268" s="255" t="s">
        <v>3125</v>
      </c>
      <c r="G268" s="255"/>
      <c r="H268" s="255" t="s">
        <v>3379</v>
      </c>
      <c r="I268" s="255" t="s">
        <v>3204</v>
      </c>
      <c r="J268" s="46" t="str">
        <f t="shared" si="8"/>
        <v>TantalumJiujiang Zhongao Tantalum &amp; Niobium Co., Ltd.</v>
      </c>
      <c r="K268" s="46" t="str">
        <f t="shared" si="9"/>
        <v>TantalumJiujiang Zhongao Tantalum &amp; Niobium Co., Ltd.</v>
      </c>
      <c r="L268" s="255"/>
    </row>
    <row r="269" spans="1:12" ht="10.5" customHeight="1">
      <c r="A269" s="255" t="s">
        <v>2325</v>
      </c>
      <c r="B269" s="255" t="s">
        <v>2751</v>
      </c>
      <c r="C269" s="255" t="s">
        <v>2751</v>
      </c>
      <c r="D269" s="255" t="s">
        <v>2275</v>
      </c>
      <c r="E269" s="255" t="s">
        <v>2752</v>
      </c>
      <c r="F269" s="255" t="s">
        <v>3125</v>
      </c>
      <c r="G269" s="255"/>
      <c r="H269" s="255" t="s">
        <v>3412</v>
      </c>
      <c r="I269" s="255" t="s">
        <v>3413</v>
      </c>
      <c r="J269" s="46" t="str">
        <f t="shared" si="8"/>
        <v>TantalumKEMET Blue Metals</v>
      </c>
      <c r="K269" s="46" t="str">
        <f t="shared" si="9"/>
        <v>TantalumKEMET Blue Metals</v>
      </c>
      <c r="L269" s="255"/>
    </row>
    <row r="270" spans="1:12" ht="10.5" customHeight="1">
      <c r="A270" s="255" t="s">
        <v>2325</v>
      </c>
      <c r="B270" s="255" t="s">
        <v>2768</v>
      </c>
      <c r="C270" s="255" t="s">
        <v>2768</v>
      </c>
      <c r="D270" s="255" t="s">
        <v>1759</v>
      </c>
      <c r="E270" s="255" t="s">
        <v>2769</v>
      </c>
      <c r="F270" s="255" t="s">
        <v>3125</v>
      </c>
      <c r="G270" s="255"/>
      <c r="H270" s="255" t="s">
        <v>3430</v>
      </c>
      <c r="I270" s="255" t="s">
        <v>3431</v>
      </c>
      <c r="J270" s="46" t="str">
        <f t="shared" si="8"/>
        <v>TantalumKEMET Blue Powder</v>
      </c>
      <c r="K270" s="46" t="str">
        <f t="shared" si="9"/>
        <v>TantalumKEMET Blue Powder</v>
      </c>
      <c r="L270" s="255"/>
    </row>
    <row r="271" spans="1:12" ht="10.5" customHeight="1">
      <c r="A271" s="255" t="s">
        <v>2325</v>
      </c>
      <c r="B271" s="255" t="s">
        <v>4157</v>
      </c>
      <c r="C271" s="255" t="s">
        <v>4157</v>
      </c>
      <c r="D271" s="255" t="s">
        <v>2181</v>
      </c>
      <c r="E271" s="255" t="s">
        <v>1348</v>
      </c>
      <c r="F271" s="255" t="s">
        <v>3125</v>
      </c>
      <c r="G271" s="255"/>
      <c r="H271" s="255" t="s">
        <v>3380</v>
      </c>
      <c r="I271" s="255" t="s">
        <v>3204</v>
      </c>
      <c r="J271" s="46" t="str">
        <f t="shared" si="8"/>
        <v>TantalumKing-Tan Tantalum Industry Ltd.</v>
      </c>
      <c r="K271" s="46" t="str">
        <f t="shared" si="9"/>
        <v>TantalumKing-Tan Tantalum Industry Ltd.</v>
      </c>
      <c r="L271" s="255"/>
    </row>
    <row r="272" spans="1:12" ht="10.5" customHeight="1">
      <c r="A272" s="255" t="s">
        <v>2325</v>
      </c>
      <c r="B272" s="255" t="s">
        <v>65</v>
      </c>
      <c r="C272" s="255" t="s">
        <v>65</v>
      </c>
      <c r="D272" s="255" t="s">
        <v>2170</v>
      </c>
      <c r="E272" s="255" t="s">
        <v>1349</v>
      </c>
      <c r="F272" s="255" t="s">
        <v>3125</v>
      </c>
      <c r="G272" s="255"/>
      <c r="H272" s="255" t="s">
        <v>3381</v>
      </c>
      <c r="I272" s="255" t="s">
        <v>3136</v>
      </c>
      <c r="J272" s="46" t="str">
        <f t="shared" si="8"/>
        <v>TantalumLSM Brasil S.A.</v>
      </c>
      <c r="K272" s="46" t="str">
        <f t="shared" si="9"/>
        <v>TantalumLSM Brasil S.A.</v>
      </c>
      <c r="L272" s="255"/>
    </row>
    <row r="273" spans="1:12" ht="10.5" customHeight="1">
      <c r="A273" s="255" t="s">
        <v>2325</v>
      </c>
      <c r="B273" s="255" t="s">
        <v>3384</v>
      </c>
      <c r="C273" s="255" t="s">
        <v>4164</v>
      </c>
      <c r="D273" s="255" t="s">
        <v>2239</v>
      </c>
      <c r="E273" s="255" t="s">
        <v>1350</v>
      </c>
      <c r="F273" s="255" t="s">
        <v>3125</v>
      </c>
      <c r="G273" s="255"/>
      <c r="H273" s="255" t="s">
        <v>3382</v>
      </c>
      <c r="I273" s="255" t="s">
        <v>3383</v>
      </c>
      <c r="J273" s="46" t="str">
        <f t="shared" si="8"/>
        <v>TantalumMetallurgical Products India Pvt. Ltd. (MPIL)</v>
      </c>
      <c r="K273" s="46" t="str">
        <f t="shared" si="9"/>
        <v>TantalumMetallurgical Products India Pvt. Ltd. (MPIL)</v>
      </c>
      <c r="L273" s="255"/>
    </row>
    <row r="274" spans="1:12" ht="10.5" customHeight="1">
      <c r="A274" s="255" t="s">
        <v>2325</v>
      </c>
      <c r="B274" s="255" t="s">
        <v>4164</v>
      </c>
      <c r="C274" s="255" t="s">
        <v>4164</v>
      </c>
      <c r="D274" s="255" t="s">
        <v>2239</v>
      </c>
      <c r="E274" s="255" t="s">
        <v>1350</v>
      </c>
      <c r="F274" s="255" t="s">
        <v>3125</v>
      </c>
      <c r="G274" s="255"/>
      <c r="H274" s="255" t="s">
        <v>3382</v>
      </c>
      <c r="I274" s="255" t="s">
        <v>3383</v>
      </c>
      <c r="J274" s="46" t="str">
        <f t="shared" si="8"/>
        <v>TantalumMetallurgical Products India Pvt., Ltd.</v>
      </c>
      <c r="K274" s="46" t="str">
        <f t="shared" si="9"/>
        <v>TantalumMetallurgical Products India Pvt., Ltd.</v>
      </c>
      <c r="L274" s="255"/>
    </row>
    <row r="275" spans="1:12" ht="10.5" customHeight="1">
      <c r="A275" s="255" t="s">
        <v>2325</v>
      </c>
      <c r="B275" s="255" t="s">
        <v>1953</v>
      </c>
      <c r="C275" s="255" t="s">
        <v>1953</v>
      </c>
      <c r="D275" s="255" t="s">
        <v>2170</v>
      </c>
      <c r="E275" s="255" t="s">
        <v>1351</v>
      </c>
      <c r="F275" s="255" t="s">
        <v>3125</v>
      </c>
      <c r="G275" s="255"/>
      <c r="H275" s="255" t="s">
        <v>3385</v>
      </c>
      <c r="I275" s="255" t="s">
        <v>3386</v>
      </c>
      <c r="J275" s="46" t="str">
        <f t="shared" si="8"/>
        <v>TantalumMineração Taboca S.A.</v>
      </c>
      <c r="K275" s="46" t="str">
        <f t="shared" si="9"/>
        <v>TantalumMineração Taboca S.A.</v>
      </c>
      <c r="L275" s="255"/>
    </row>
    <row r="276" spans="1:12" ht="10.5" customHeight="1">
      <c r="A276" s="255" t="s">
        <v>2325</v>
      </c>
      <c r="B276" s="255" t="s">
        <v>2308</v>
      </c>
      <c r="C276" s="255" t="s">
        <v>2308</v>
      </c>
      <c r="D276" s="255" t="s">
        <v>2249</v>
      </c>
      <c r="E276" s="255" t="s">
        <v>1352</v>
      </c>
      <c r="F276" s="255" t="s">
        <v>3125</v>
      </c>
      <c r="G276" s="255"/>
      <c r="H276" s="255" t="s">
        <v>3387</v>
      </c>
      <c r="I276" s="255" t="s">
        <v>3388</v>
      </c>
      <c r="J276" s="46" t="str">
        <f t="shared" si="8"/>
        <v>TantalumMitsui Mining &amp; Smelting</v>
      </c>
      <c r="K276" s="46" t="str">
        <f t="shared" si="9"/>
        <v>TantalumMitsui Mining &amp; Smelting</v>
      </c>
      <c r="L276" s="255"/>
    </row>
    <row r="277" spans="1:12" ht="10.5" customHeight="1">
      <c r="A277" s="255" t="s">
        <v>2325</v>
      </c>
      <c r="B277" s="255" t="s">
        <v>66</v>
      </c>
      <c r="C277" s="255" t="s">
        <v>66</v>
      </c>
      <c r="D277" s="255" t="s">
        <v>2206</v>
      </c>
      <c r="E277" s="255" t="s">
        <v>1353</v>
      </c>
      <c r="F277" s="255" t="s">
        <v>3125</v>
      </c>
      <c r="G277" s="255"/>
      <c r="H277" s="255" t="s">
        <v>3389</v>
      </c>
      <c r="I277" s="255" t="s">
        <v>3390</v>
      </c>
      <c r="J277" s="46" t="str">
        <f t="shared" si="8"/>
        <v>TantalumMolycorp Silmet A.S.</v>
      </c>
      <c r="K277" s="46" t="str">
        <f t="shared" si="9"/>
        <v>TantalumMolycorp Silmet A.S.</v>
      </c>
      <c r="L277" s="255"/>
    </row>
    <row r="278" spans="1:12" ht="10.5" customHeight="1">
      <c r="A278" s="255" t="s">
        <v>2325</v>
      </c>
      <c r="B278" s="255" t="s">
        <v>1950</v>
      </c>
      <c r="C278" s="255" t="s">
        <v>1950</v>
      </c>
      <c r="D278" s="255" t="s">
        <v>2181</v>
      </c>
      <c r="E278" s="255" t="s">
        <v>1354</v>
      </c>
      <c r="F278" s="255" t="s">
        <v>3125</v>
      </c>
      <c r="G278" s="255"/>
      <c r="H278" s="255" t="s">
        <v>3391</v>
      </c>
      <c r="I278" s="255" t="s">
        <v>3392</v>
      </c>
      <c r="J278" s="46" t="str">
        <f t="shared" si="8"/>
        <v>TantalumNingxia Orient Tantalum Industry Co., Ltd.</v>
      </c>
      <c r="K278" s="46" t="str">
        <f t="shared" si="9"/>
        <v>TantalumNingxia Orient Tantalum Industry Co., Ltd.</v>
      </c>
      <c r="L278" s="255"/>
    </row>
    <row r="279" spans="1:12" ht="10.5" customHeight="1">
      <c r="A279" s="255" t="s">
        <v>2325</v>
      </c>
      <c r="B279" s="255" t="s">
        <v>2753</v>
      </c>
      <c r="C279" s="255" t="s">
        <v>2753</v>
      </c>
      <c r="D279" s="255" t="s">
        <v>2155</v>
      </c>
      <c r="E279" s="255" t="s">
        <v>2754</v>
      </c>
      <c r="F279" s="255" t="s">
        <v>3125</v>
      </c>
      <c r="G279" s="255"/>
      <c r="H279" s="255" t="s">
        <v>3414</v>
      </c>
      <c r="I279" s="255" t="s">
        <v>3415</v>
      </c>
      <c r="J279" s="46" t="str">
        <f t="shared" si="8"/>
        <v>TantalumPlansee SE Liezen</v>
      </c>
      <c r="K279" s="46" t="str">
        <f t="shared" si="9"/>
        <v>TantalumPlansee SE Liezen</v>
      </c>
      <c r="L279" s="255"/>
    </row>
    <row r="280" spans="1:12" ht="10.5" customHeight="1">
      <c r="A280" s="255" t="s">
        <v>2325</v>
      </c>
      <c r="B280" s="255" t="s">
        <v>2755</v>
      </c>
      <c r="C280" s="255" t="s">
        <v>2755</v>
      </c>
      <c r="D280" s="255" t="s">
        <v>2155</v>
      </c>
      <c r="E280" s="255" t="s">
        <v>2756</v>
      </c>
      <c r="F280" s="255" t="s">
        <v>3125</v>
      </c>
      <c r="G280" s="255"/>
      <c r="H280" s="255" t="s">
        <v>3426</v>
      </c>
      <c r="I280" s="255" t="s">
        <v>3427</v>
      </c>
      <c r="J280" s="46" t="str">
        <f t="shared" si="8"/>
        <v>TantalumPlansee SE Reutte</v>
      </c>
      <c r="K280" s="46" t="str">
        <f t="shared" si="9"/>
        <v>TantalumPlansee SE Reutte</v>
      </c>
      <c r="L280" s="255"/>
    </row>
    <row r="281" spans="1:12" ht="10.5" customHeight="1">
      <c r="A281" s="255" t="s">
        <v>2325</v>
      </c>
      <c r="B281" s="255" t="s">
        <v>4838</v>
      </c>
      <c r="C281" s="255" t="s">
        <v>4838</v>
      </c>
      <c r="D281" s="255" t="s">
        <v>5009</v>
      </c>
      <c r="E281" s="255" t="s">
        <v>4730</v>
      </c>
      <c r="F281" s="255" t="s">
        <v>3125</v>
      </c>
      <c r="G281" s="255"/>
      <c r="H281" s="255" t="s">
        <v>4769</v>
      </c>
      <c r="I281" s="255" t="s">
        <v>4770</v>
      </c>
      <c r="J281" s="46" t="str">
        <f t="shared" si="8"/>
        <v>TantalumPower Resources Ltd.</v>
      </c>
      <c r="K281" s="46" t="str">
        <f t="shared" si="9"/>
        <v>TantalumPower Resources Ltd.</v>
      </c>
      <c r="L281" s="255"/>
    </row>
    <row r="282" spans="1:12" ht="10.5" customHeight="1">
      <c r="A282" s="255" t="s">
        <v>2325</v>
      </c>
      <c r="B282" s="255" t="s">
        <v>1467</v>
      </c>
      <c r="C282" s="255" t="s">
        <v>1467</v>
      </c>
      <c r="D282" s="255" t="s">
        <v>1759</v>
      </c>
      <c r="E282" s="255" t="s">
        <v>1355</v>
      </c>
      <c r="F282" s="255" t="s">
        <v>3125</v>
      </c>
      <c r="G282" s="255"/>
      <c r="H282" s="255" t="s">
        <v>3393</v>
      </c>
      <c r="I282" s="255" t="s">
        <v>3394</v>
      </c>
      <c r="J282" s="46" t="str">
        <f t="shared" si="8"/>
        <v>TantalumQuantumClean</v>
      </c>
      <c r="K282" s="46" t="str">
        <f t="shared" si="9"/>
        <v>TantalumQuantumClean</v>
      </c>
      <c r="L282" s="255"/>
    </row>
    <row r="283" spans="1:12" ht="10.5" customHeight="1">
      <c r="A283" s="255" t="s">
        <v>2325</v>
      </c>
      <c r="B283" s="255" t="s">
        <v>4294</v>
      </c>
      <c r="C283" s="255" t="s">
        <v>4294</v>
      </c>
      <c r="D283" s="255" t="s">
        <v>2170</v>
      </c>
      <c r="E283" s="255" t="s">
        <v>3435</v>
      </c>
      <c r="F283" s="255" t="s">
        <v>3125</v>
      </c>
      <c r="G283" s="255"/>
      <c r="H283" s="255" t="s">
        <v>3381</v>
      </c>
      <c r="I283" s="255" t="s">
        <v>3436</v>
      </c>
      <c r="J283" s="46" t="str">
        <f t="shared" si="8"/>
        <v>TantalumResind Indústria e Comércio Ltda.</v>
      </c>
      <c r="K283" s="46" t="str">
        <f t="shared" si="9"/>
        <v>TantalumResind Indústria e Comércio Ltda.</v>
      </c>
      <c r="L283" s="255"/>
    </row>
    <row r="284" spans="1:12" ht="10.5" customHeight="1">
      <c r="A284" s="255" t="s">
        <v>2325</v>
      </c>
      <c r="B284" s="255" t="s">
        <v>2311</v>
      </c>
      <c r="C284" s="255" t="s">
        <v>4172</v>
      </c>
      <c r="D284" s="255" t="s">
        <v>2181</v>
      </c>
      <c r="E284" s="255" t="s">
        <v>1356</v>
      </c>
      <c r="F284" s="255" t="s">
        <v>3125</v>
      </c>
      <c r="G284" s="255"/>
      <c r="H284" s="255" t="s">
        <v>3395</v>
      </c>
      <c r="I284" s="255" t="s">
        <v>3186</v>
      </c>
      <c r="J284" s="46" t="str">
        <f t="shared" si="8"/>
        <v>TantalumRFH</v>
      </c>
      <c r="K284" s="46" t="str">
        <f t="shared" si="9"/>
        <v>TantalumRFH</v>
      </c>
      <c r="L284" s="255"/>
    </row>
    <row r="285" spans="1:12" ht="10.5" customHeight="1">
      <c r="A285" s="255" t="s">
        <v>2325</v>
      </c>
      <c r="B285" s="255" t="s">
        <v>52</v>
      </c>
      <c r="C285" s="255" t="s">
        <v>4172</v>
      </c>
      <c r="D285" s="255" t="s">
        <v>2181</v>
      </c>
      <c r="E285" s="255" t="s">
        <v>1356</v>
      </c>
      <c r="F285" s="255" t="s">
        <v>3125</v>
      </c>
      <c r="G285" s="255"/>
      <c r="H285" s="255" t="s">
        <v>3395</v>
      </c>
      <c r="I285" s="255" t="s">
        <v>3186</v>
      </c>
      <c r="J285" s="46" t="str">
        <f t="shared" si="8"/>
        <v>TantalumRFH (Yanling Jincheng Tantalum &amp; Niobium Co., Ltd)</v>
      </c>
      <c r="K285" s="46" t="str">
        <f t="shared" si="9"/>
        <v>TantalumRFH (Yanling Jincheng Tantalum &amp; Niobium Co., Ltd)</v>
      </c>
      <c r="L285" s="255"/>
    </row>
    <row r="286" spans="1:12" ht="10.5" customHeight="1">
      <c r="A286" s="255" t="s">
        <v>2325</v>
      </c>
      <c r="B286" s="255" t="s">
        <v>4172</v>
      </c>
      <c r="C286" s="255" t="s">
        <v>4172</v>
      </c>
      <c r="D286" s="255" t="s">
        <v>2181</v>
      </c>
      <c r="E286" s="255" t="s">
        <v>1356</v>
      </c>
      <c r="F286" s="255" t="s">
        <v>3125</v>
      </c>
      <c r="G286" s="255"/>
      <c r="H286" s="255" t="s">
        <v>3395</v>
      </c>
      <c r="I286" s="255" t="s">
        <v>3186</v>
      </c>
      <c r="J286" s="46" t="str">
        <f t="shared" si="8"/>
        <v>TantalumRFH Tantalum Smeltry Co., Ltd.</v>
      </c>
      <c r="K286" s="46" t="str">
        <f t="shared" si="9"/>
        <v>TantalumRFH Tantalum Smeltry Co., Ltd.</v>
      </c>
      <c r="L286" s="255"/>
    </row>
    <row r="287" spans="1:12" ht="10.5" customHeight="1">
      <c r="A287" s="255" t="s">
        <v>2325</v>
      </c>
      <c r="B287" s="255" t="s">
        <v>3396</v>
      </c>
      <c r="C287" s="255" t="s">
        <v>2658</v>
      </c>
      <c r="D287" s="255" t="s">
        <v>1717</v>
      </c>
      <c r="E287" s="255" t="s">
        <v>1357</v>
      </c>
      <c r="F287" s="255" t="s">
        <v>3125</v>
      </c>
      <c r="G287" s="255"/>
      <c r="H287" s="255" t="s">
        <v>3396</v>
      </c>
      <c r="I287" s="255" t="s">
        <v>3397</v>
      </c>
      <c r="J287" s="46" t="str">
        <f t="shared" si="8"/>
        <v>TantalumSolikamsk</v>
      </c>
      <c r="K287" s="46" t="str">
        <f t="shared" si="9"/>
        <v>TantalumSolikamsk</v>
      </c>
      <c r="L287" s="255"/>
    </row>
    <row r="288" spans="1:12" ht="10.5" customHeight="1">
      <c r="A288" s="255" t="s">
        <v>2325</v>
      </c>
      <c r="B288" s="255" t="s">
        <v>2658</v>
      </c>
      <c r="C288" s="255" t="s">
        <v>2658</v>
      </c>
      <c r="D288" s="255" t="s">
        <v>1717</v>
      </c>
      <c r="E288" s="255" t="s">
        <v>1357</v>
      </c>
      <c r="F288" s="255" t="s">
        <v>3125</v>
      </c>
      <c r="G288" s="255"/>
      <c r="H288" s="255" t="s">
        <v>3396</v>
      </c>
      <c r="I288" s="255" t="s">
        <v>3397</v>
      </c>
      <c r="J288" s="46" t="str">
        <f t="shared" si="8"/>
        <v>TantalumSolikamsk Magnesium Works OAO</v>
      </c>
      <c r="K288" s="46" t="str">
        <f t="shared" si="9"/>
        <v>TantalumSolikamsk Magnesium Works OAO</v>
      </c>
      <c r="L288" s="255"/>
    </row>
    <row r="289" spans="1:12" ht="10.5" customHeight="1">
      <c r="A289" s="255" t="s">
        <v>2325</v>
      </c>
      <c r="B289" s="255" t="s">
        <v>2309</v>
      </c>
      <c r="C289" s="255" t="s">
        <v>2658</v>
      </c>
      <c r="D289" s="255" t="s">
        <v>1717</v>
      </c>
      <c r="E289" s="255" t="s">
        <v>1357</v>
      </c>
      <c r="F289" s="255" t="s">
        <v>3125</v>
      </c>
      <c r="G289" s="255"/>
      <c r="H289" s="255" t="s">
        <v>3396</v>
      </c>
      <c r="I289" s="255" t="s">
        <v>3397</v>
      </c>
      <c r="J289" s="46" t="str">
        <f t="shared" si="8"/>
        <v>TantalumSolikamsk Metal Works</v>
      </c>
      <c r="K289" s="46" t="str">
        <f t="shared" si="9"/>
        <v>TantalumSolikamsk Metal Works</v>
      </c>
      <c r="L289" s="255"/>
    </row>
    <row r="290" spans="1:12" ht="10.5" customHeight="1">
      <c r="A290" s="255" t="s">
        <v>2325</v>
      </c>
      <c r="B290" s="255" t="s">
        <v>1468</v>
      </c>
      <c r="C290" s="255" t="s">
        <v>1468</v>
      </c>
      <c r="D290" s="255" t="s">
        <v>2249</v>
      </c>
      <c r="E290" s="255" t="s">
        <v>1358</v>
      </c>
      <c r="F290" s="255" t="s">
        <v>3125</v>
      </c>
      <c r="G290" s="255"/>
      <c r="H290" s="255" t="s">
        <v>3398</v>
      </c>
      <c r="I290" s="255" t="s">
        <v>3140</v>
      </c>
      <c r="J290" s="46" t="str">
        <f t="shared" si="8"/>
        <v>TantalumTaki Chemicals</v>
      </c>
      <c r="K290" s="46" t="str">
        <f t="shared" si="9"/>
        <v>TantalumTaki Chemicals</v>
      </c>
      <c r="L290" s="255"/>
    </row>
    <row r="291" spans="1:12" ht="10.5" customHeight="1">
      <c r="A291" s="255" t="s">
        <v>2325</v>
      </c>
      <c r="B291" s="255" t="s">
        <v>3399</v>
      </c>
      <c r="C291" s="255" t="s">
        <v>3399</v>
      </c>
      <c r="D291" s="255" t="s">
        <v>1759</v>
      </c>
      <c r="E291" s="255" t="s">
        <v>1359</v>
      </c>
      <c r="F291" s="255" t="s">
        <v>3125</v>
      </c>
      <c r="G291" s="255"/>
      <c r="H291" s="255" t="s">
        <v>3400</v>
      </c>
      <c r="I291" s="255" t="s">
        <v>3401</v>
      </c>
      <c r="J291" s="46" t="str">
        <f t="shared" si="8"/>
        <v>TantalumTelex Metals</v>
      </c>
      <c r="K291" s="46" t="str">
        <f t="shared" si="9"/>
        <v>TantalumTelex Metals</v>
      </c>
      <c r="L291" s="255"/>
    </row>
    <row r="292" spans="1:12" ht="10.5" customHeight="1">
      <c r="A292" s="255" t="s">
        <v>2325</v>
      </c>
      <c r="B292" s="255" t="s">
        <v>3432</v>
      </c>
      <c r="C292" s="255" t="s">
        <v>3432</v>
      </c>
      <c r="D292" s="255" t="s">
        <v>1759</v>
      </c>
      <c r="E292" s="255" t="s">
        <v>3433</v>
      </c>
      <c r="F292" s="255" t="s">
        <v>3125</v>
      </c>
      <c r="G292" s="255"/>
      <c r="H292" s="255" t="s">
        <v>3434</v>
      </c>
      <c r="I292" s="255" t="s">
        <v>3401</v>
      </c>
      <c r="J292" s="46" t="str">
        <f t="shared" si="8"/>
        <v>TantalumTranzact, Inc.</v>
      </c>
      <c r="K292" s="46" t="str">
        <f t="shared" si="9"/>
        <v>TantalumTranzact, Inc.</v>
      </c>
      <c r="L292" s="255"/>
    </row>
    <row r="293" spans="1:12" ht="10.5" customHeight="1">
      <c r="A293" s="255" t="s">
        <v>2325</v>
      </c>
      <c r="B293" s="255" t="s">
        <v>4354</v>
      </c>
      <c r="C293" s="255" t="s">
        <v>3402</v>
      </c>
      <c r="D293" s="255" t="s">
        <v>2250</v>
      </c>
      <c r="E293" s="255" t="s">
        <v>1360</v>
      </c>
      <c r="F293" s="255" t="s">
        <v>3125</v>
      </c>
      <c r="G293" s="255"/>
      <c r="H293" s="255" t="s">
        <v>3214</v>
      </c>
      <c r="I293" s="255" t="s">
        <v>3403</v>
      </c>
      <c r="J293" s="46" t="str">
        <f t="shared" si="8"/>
        <v>TantalumULBA</v>
      </c>
      <c r="K293" s="46" t="str">
        <f t="shared" si="9"/>
        <v>TantalumULBA</v>
      </c>
      <c r="L293" s="255"/>
    </row>
    <row r="294" spans="1:12" ht="10.5" customHeight="1">
      <c r="A294" s="255" t="s">
        <v>2325</v>
      </c>
      <c r="B294" s="255" t="s">
        <v>3402</v>
      </c>
      <c r="C294" s="255" t="s">
        <v>3402</v>
      </c>
      <c r="D294" s="255" t="s">
        <v>2250</v>
      </c>
      <c r="E294" s="255" t="s">
        <v>1360</v>
      </c>
      <c r="F294" s="255" t="s">
        <v>3125</v>
      </c>
      <c r="G294" s="255"/>
      <c r="H294" s="255" t="s">
        <v>3214</v>
      </c>
      <c r="I294" s="255" t="s">
        <v>3403</v>
      </c>
      <c r="J294" s="46" t="str">
        <f t="shared" si="8"/>
        <v>TantalumUlba Metallurgical Plant JSC</v>
      </c>
      <c r="K294" s="46" t="str">
        <f t="shared" si="9"/>
        <v>TantalumUlba Metallurgical Plant JSC</v>
      </c>
      <c r="L294" s="255"/>
    </row>
    <row r="295" spans="1:12" ht="10.5" customHeight="1">
      <c r="A295" s="255" t="s">
        <v>2325</v>
      </c>
      <c r="B295" s="255" t="s">
        <v>4190</v>
      </c>
      <c r="C295" s="255" t="s">
        <v>4190</v>
      </c>
      <c r="D295" s="255" t="s">
        <v>2181</v>
      </c>
      <c r="E295" s="255" t="s">
        <v>2703</v>
      </c>
      <c r="F295" s="255" t="s">
        <v>3125</v>
      </c>
      <c r="G295" s="255"/>
      <c r="H295" s="255" t="s">
        <v>3410</v>
      </c>
      <c r="I295" s="255" t="s">
        <v>3335</v>
      </c>
      <c r="J295" s="46" t="str">
        <f t="shared" si="8"/>
        <v>TantalumXinXing HaoRong Electronic Material Co., Ltd.</v>
      </c>
      <c r="K295" s="46" t="str">
        <f t="shared" si="9"/>
        <v>TantalumXinXing HaoRong Electronic Material Co., Ltd.</v>
      </c>
      <c r="L295" s="255"/>
    </row>
    <row r="296" spans="1:12" ht="10.5" customHeight="1">
      <c r="A296" s="255" t="s">
        <v>2325</v>
      </c>
      <c r="B296" s="255" t="s">
        <v>4185</v>
      </c>
      <c r="C296" s="255" t="s">
        <v>4185</v>
      </c>
      <c r="D296" s="255" t="s">
        <v>2181</v>
      </c>
      <c r="E296" s="255" t="s">
        <v>78</v>
      </c>
      <c r="F296" s="255" t="s">
        <v>3125</v>
      </c>
      <c r="G296" s="255"/>
      <c r="H296" s="255" t="s">
        <v>4731</v>
      </c>
      <c r="I296" s="255" t="s">
        <v>3204</v>
      </c>
      <c r="J296" s="46" t="str">
        <f t="shared" si="8"/>
        <v>TantalumYichun Jin Yang Rare Metal Co., Ltd.</v>
      </c>
      <c r="K296" s="46" t="str">
        <f t="shared" si="9"/>
        <v>TantalumYichun Jin Yang Rare Metal Co., Ltd.</v>
      </c>
      <c r="L296" s="255"/>
    </row>
    <row r="297" spans="1:12" ht="10.5" customHeight="1">
      <c r="A297" s="255" t="s">
        <v>2325</v>
      </c>
      <c r="B297" s="255" t="s">
        <v>4302</v>
      </c>
      <c r="C297" s="255" t="s">
        <v>2370</v>
      </c>
      <c r="D297" s="255" t="s">
        <v>2181</v>
      </c>
      <c r="E297" s="255" t="s">
        <v>1340</v>
      </c>
      <c r="F297" s="255" t="s">
        <v>3125</v>
      </c>
      <c r="G297" s="255"/>
      <c r="H297" s="255" t="s">
        <v>3372</v>
      </c>
      <c r="I297" s="255" t="s">
        <v>3335</v>
      </c>
      <c r="J297" s="46" t="str">
        <f t="shared" si="8"/>
        <v>TantalumZhaoqing Duoluoshan Non-ferrous Metals Co.,Ltd</v>
      </c>
      <c r="K297" s="46" t="str">
        <f t="shared" si="9"/>
        <v>TantalumZhaoqing Duoluoshan Non-ferrous Metals Co.,Ltd</v>
      </c>
      <c r="L297" s="255"/>
    </row>
    <row r="298" spans="1:12" ht="10.5" customHeight="1">
      <c r="A298" s="255" t="s">
        <v>2325</v>
      </c>
      <c r="B298" s="255" t="s">
        <v>4184</v>
      </c>
      <c r="C298" s="255" t="s">
        <v>4184</v>
      </c>
      <c r="D298" s="255" t="s">
        <v>2181</v>
      </c>
      <c r="E298" s="255" t="s">
        <v>1361</v>
      </c>
      <c r="F298" s="255" t="s">
        <v>3125</v>
      </c>
      <c r="G298" s="255"/>
      <c r="H298" s="255" t="s">
        <v>3395</v>
      </c>
      <c r="I298" s="255" t="s">
        <v>3186</v>
      </c>
      <c r="J298" s="46" t="str">
        <f t="shared" si="8"/>
        <v>TantalumZhuzhou Cemented Carbide</v>
      </c>
      <c r="K298" s="46" t="str">
        <f t="shared" si="9"/>
        <v>TantalumZhuzhou Cemented Carbide</v>
      </c>
      <c r="L298" s="255"/>
    </row>
    <row r="299" spans="1:12" ht="10.5" customHeight="1">
      <c r="A299" s="255" t="s">
        <v>2325</v>
      </c>
      <c r="B299" s="255" t="s">
        <v>3404</v>
      </c>
      <c r="C299" s="255" t="s">
        <v>4184</v>
      </c>
      <c r="D299" s="255" t="s">
        <v>2181</v>
      </c>
      <c r="E299" s="255" t="s">
        <v>1361</v>
      </c>
      <c r="F299" s="255" t="s">
        <v>3125</v>
      </c>
      <c r="G299" s="255"/>
      <c r="H299" s="255" t="s">
        <v>3395</v>
      </c>
      <c r="I299" s="255" t="s">
        <v>3186</v>
      </c>
      <c r="J299" s="46" t="str">
        <f t="shared" si="8"/>
        <v>TantalumZhuzhou Cemented Carbide Group</v>
      </c>
      <c r="K299" s="46" t="str">
        <f t="shared" si="9"/>
        <v>TantalumZhuzhou Cemented Carbide Group</v>
      </c>
      <c r="L299" s="255"/>
    </row>
    <row r="300" spans="1:12" ht="10.5" customHeight="1">
      <c r="A300" s="255" t="s">
        <v>2325</v>
      </c>
      <c r="B300" s="255" t="s">
        <v>3405</v>
      </c>
      <c r="C300" s="255" t="s">
        <v>4184</v>
      </c>
      <c r="D300" s="255" t="s">
        <v>2181</v>
      </c>
      <c r="E300" s="255" t="s">
        <v>1361</v>
      </c>
      <c r="F300" s="255" t="s">
        <v>3125</v>
      </c>
      <c r="G300" s="255"/>
      <c r="H300" s="255" t="s">
        <v>3395</v>
      </c>
      <c r="I300" s="255" t="s">
        <v>3186</v>
      </c>
      <c r="J300" s="46" t="str">
        <f t="shared" si="8"/>
        <v>TantalumZhuzhou Cemented Carbide Works Imp. &amp; Exp. Co.</v>
      </c>
      <c r="K300" s="46" t="str">
        <f t="shared" si="9"/>
        <v>TantalumZhuzhou Cemented Carbide Works Imp. &amp; Exp. Co.</v>
      </c>
      <c r="L300" s="255"/>
    </row>
    <row r="301" spans="1:12" ht="10.5" customHeight="1">
      <c r="A301" s="255" t="s">
        <v>2325</v>
      </c>
      <c r="B301" s="255" t="s">
        <v>3604</v>
      </c>
      <c r="C301" s="255"/>
      <c r="D301" s="255"/>
      <c r="E301" s="255"/>
      <c r="F301" s="255"/>
      <c r="G301" s="255"/>
      <c r="H301" s="255"/>
      <c r="I301" s="255"/>
      <c r="J301" s="46" t="str">
        <f t="shared" si="8"/>
        <v>TantalumSmelter not listed</v>
      </c>
      <c r="K301" s="46" t="str">
        <f t="shared" si="9"/>
        <v>TantalumSmelter not listed</v>
      </c>
      <c r="L301" s="255"/>
    </row>
    <row r="302" spans="1:12" ht="10.5" customHeight="1">
      <c r="A302" s="255" t="s">
        <v>2325</v>
      </c>
      <c r="B302" s="255" t="s">
        <v>2573</v>
      </c>
      <c r="C302" s="255" t="s">
        <v>926</v>
      </c>
      <c r="D302" s="255" t="s">
        <v>926</v>
      </c>
      <c r="E302" s="255"/>
      <c r="F302" s="255"/>
      <c r="G302" s="255"/>
      <c r="H302" s="255"/>
      <c r="I302" s="255"/>
      <c r="J302" s="46" t="str">
        <f t="shared" si="8"/>
        <v>TantalumSmelter not yet identified</v>
      </c>
      <c r="K302" s="46" t="str">
        <f t="shared" si="9"/>
        <v>TantalumSmelter not yet identified</v>
      </c>
      <c r="L302" s="255"/>
    </row>
    <row r="303" spans="1:12" ht="10.5" customHeight="1">
      <c r="A303" s="255" t="s">
        <v>2324</v>
      </c>
      <c r="B303" s="255" t="s">
        <v>3445</v>
      </c>
      <c r="C303" s="255" t="s">
        <v>67</v>
      </c>
      <c r="D303" s="255" t="s">
        <v>1759</v>
      </c>
      <c r="E303" s="255" t="s">
        <v>1364</v>
      </c>
      <c r="F303" s="255" t="s">
        <v>3125</v>
      </c>
      <c r="G303" s="255"/>
      <c r="H303" s="255" t="s">
        <v>3444</v>
      </c>
      <c r="I303" s="255" t="s">
        <v>3401</v>
      </c>
      <c r="J303" s="46" t="str">
        <f t="shared" si="8"/>
        <v>TinAlent plc</v>
      </c>
      <c r="K303" s="46" t="str">
        <f t="shared" si="9"/>
        <v>TinAlent plc</v>
      </c>
      <c r="L303" s="255"/>
    </row>
    <row r="304" spans="1:12" ht="10.5" customHeight="1">
      <c r="A304" s="255" t="s">
        <v>2324</v>
      </c>
      <c r="B304" s="255" t="s">
        <v>67</v>
      </c>
      <c r="C304" s="255" t="s">
        <v>67</v>
      </c>
      <c r="D304" s="255" t="s">
        <v>1759</v>
      </c>
      <c r="E304" s="255" t="s">
        <v>1364</v>
      </c>
      <c r="F304" s="255" t="s">
        <v>3125</v>
      </c>
      <c r="G304" s="255"/>
      <c r="H304" s="255" t="s">
        <v>3444</v>
      </c>
      <c r="I304" s="255" t="s">
        <v>3401</v>
      </c>
      <c r="J304" s="46" t="str">
        <f t="shared" si="8"/>
        <v>TinAlpha</v>
      </c>
      <c r="K304" s="46" t="str">
        <f t="shared" si="9"/>
        <v>TinAlpha</v>
      </c>
      <c r="L304" s="255"/>
    </row>
    <row r="305" spans="1:12" ht="10.5" customHeight="1">
      <c r="A305" s="255" t="s">
        <v>2324</v>
      </c>
      <c r="B305" s="255" t="s">
        <v>3447</v>
      </c>
      <c r="C305" s="255" t="s">
        <v>67</v>
      </c>
      <c r="D305" s="255" t="s">
        <v>1759</v>
      </c>
      <c r="E305" s="255" t="s">
        <v>1364</v>
      </c>
      <c r="F305" s="255" t="s">
        <v>3125</v>
      </c>
      <c r="G305" s="255"/>
      <c r="H305" s="255" t="s">
        <v>3444</v>
      </c>
      <c r="I305" s="255" t="s">
        <v>3401</v>
      </c>
      <c r="J305" s="46" t="str">
        <f t="shared" si="8"/>
        <v>TinAlpha Metals</v>
      </c>
      <c r="K305" s="46" t="str">
        <f t="shared" si="9"/>
        <v>TinAlpha Metals</v>
      </c>
      <c r="L305" s="255"/>
    </row>
    <row r="306" spans="1:12" ht="10.5" customHeight="1">
      <c r="A306" s="255" t="s">
        <v>2324</v>
      </c>
      <c r="B306" s="255" t="s">
        <v>4303</v>
      </c>
      <c r="C306" s="255" t="s">
        <v>67</v>
      </c>
      <c r="D306" s="255" t="s">
        <v>1759</v>
      </c>
      <c r="E306" s="255" t="s">
        <v>1364</v>
      </c>
      <c r="F306" s="255" t="s">
        <v>3125</v>
      </c>
      <c r="G306" s="255"/>
      <c r="H306" s="255" t="s">
        <v>3444</v>
      </c>
      <c r="I306" s="255" t="s">
        <v>3401</v>
      </c>
      <c r="J306" s="46" t="str">
        <f t="shared" si="8"/>
        <v>TinAlpha Metals Korea Ltd.</v>
      </c>
      <c r="K306" s="46" t="str">
        <f t="shared" si="9"/>
        <v>TinAlpha Metals Korea Ltd.</v>
      </c>
      <c r="L306" s="255"/>
    </row>
    <row r="307" spans="1:12" ht="10.5" customHeight="1">
      <c r="A307" s="255" t="s">
        <v>2324</v>
      </c>
      <c r="B307" s="255" t="s">
        <v>3446</v>
      </c>
      <c r="C307" s="255" t="s">
        <v>67</v>
      </c>
      <c r="D307" s="255" t="s">
        <v>1759</v>
      </c>
      <c r="E307" s="255" t="s">
        <v>1364</v>
      </c>
      <c r="F307" s="255" t="s">
        <v>3125</v>
      </c>
      <c r="G307" s="255"/>
      <c r="H307" s="255" t="s">
        <v>3444</v>
      </c>
      <c r="I307" s="255" t="s">
        <v>3401</v>
      </c>
      <c r="J307" s="46" t="str">
        <f t="shared" si="8"/>
        <v>TinAlpha Metals Taiwan</v>
      </c>
      <c r="K307" s="46" t="str">
        <f t="shared" si="9"/>
        <v>TinAlpha Metals Taiwan</v>
      </c>
      <c r="L307" s="255"/>
    </row>
    <row r="308" spans="1:12" ht="10.5" customHeight="1">
      <c r="A308" s="255" t="s">
        <v>2324</v>
      </c>
      <c r="B308" s="255" t="s">
        <v>4732</v>
      </c>
      <c r="C308" s="255" t="s">
        <v>4732</v>
      </c>
      <c r="D308" s="255" t="s">
        <v>1766</v>
      </c>
      <c r="E308" s="255" t="s">
        <v>4322</v>
      </c>
      <c r="F308" s="255" t="s">
        <v>3125</v>
      </c>
      <c r="G308" s="255"/>
      <c r="H308" s="255" t="s">
        <v>3537</v>
      </c>
      <c r="I308" s="255" t="s">
        <v>3538</v>
      </c>
      <c r="J308" s="46" t="str">
        <f t="shared" si="8"/>
        <v>TinAn Thai Minerals Co., Ltd.</v>
      </c>
      <c r="K308" s="46" t="str">
        <f t="shared" si="9"/>
        <v>TinAn Thai Minerals Co., Ltd.</v>
      </c>
      <c r="L308" s="255"/>
    </row>
    <row r="309" spans="1:12" ht="10.5" customHeight="1">
      <c r="A309" s="255" t="s">
        <v>2324</v>
      </c>
      <c r="B309" s="255" t="s">
        <v>4140</v>
      </c>
      <c r="C309" s="255" t="s">
        <v>4140</v>
      </c>
      <c r="D309" s="255" t="s">
        <v>1766</v>
      </c>
      <c r="E309" s="255" t="s">
        <v>4141</v>
      </c>
      <c r="F309" s="255" t="s">
        <v>3125</v>
      </c>
      <c r="G309" s="255"/>
      <c r="H309" s="255" t="s">
        <v>3537</v>
      </c>
      <c r="I309" s="255" t="s">
        <v>3538</v>
      </c>
      <c r="J309" s="46" t="str">
        <f t="shared" si="8"/>
        <v>TinAn Vinh Joint Stock Mineral Processing Company</v>
      </c>
      <c r="K309" s="46" t="str">
        <f t="shared" si="9"/>
        <v>TinAn Vinh Joint Stock Mineral Processing Company</v>
      </c>
      <c r="L309" s="255"/>
    </row>
    <row r="310" spans="1:12" ht="10.5" customHeight="1">
      <c r="A310" s="255" t="s">
        <v>2324</v>
      </c>
      <c r="B310" s="255" t="s">
        <v>3497</v>
      </c>
      <c r="C310" s="255" t="s">
        <v>2674</v>
      </c>
      <c r="D310" s="255" t="s">
        <v>2238</v>
      </c>
      <c r="E310" s="255" t="s">
        <v>2675</v>
      </c>
      <c r="F310" s="255" t="s">
        <v>3125</v>
      </c>
      <c r="G310" s="255"/>
      <c r="H310" s="255" t="s">
        <v>3453</v>
      </c>
      <c r="I310" s="255" t="s">
        <v>3454</v>
      </c>
      <c r="J310" s="46" t="str">
        <f t="shared" si="8"/>
        <v>TinBML</v>
      </c>
      <c r="K310" s="46" t="str">
        <f t="shared" si="9"/>
        <v>TinBML</v>
      </c>
      <c r="L310" s="255"/>
    </row>
    <row r="311" spans="1:12" ht="10.5" customHeight="1">
      <c r="A311" s="255" t="s">
        <v>2324</v>
      </c>
      <c r="B311" s="255" t="s">
        <v>53</v>
      </c>
      <c r="C311" s="255" t="s">
        <v>1194</v>
      </c>
      <c r="D311" s="255" t="s">
        <v>2238</v>
      </c>
      <c r="E311" s="255" t="s">
        <v>1389</v>
      </c>
      <c r="F311" s="255" t="s">
        <v>3125</v>
      </c>
      <c r="G311" s="255"/>
      <c r="H311" s="255" t="s">
        <v>3457</v>
      </c>
      <c r="I311" s="255" t="s">
        <v>3454</v>
      </c>
      <c r="J311" s="46" t="str">
        <f t="shared" si="8"/>
        <v>TinBrand IMLI</v>
      </c>
      <c r="K311" s="46" t="str">
        <f t="shared" si="9"/>
        <v>TinBrand IMLI</v>
      </c>
      <c r="L311" s="255"/>
    </row>
    <row r="312" spans="1:12" ht="10.5" customHeight="1">
      <c r="A312" s="255" t="s">
        <v>2324</v>
      </c>
      <c r="B312" s="255" t="s">
        <v>3501</v>
      </c>
      <c r="C312" s="255" t="s">
        <v>4169</v>
      </c>
      <c r="D312" s="255" t="s">
        <v>2238</v>
      </c>
      <c r="E312" s="255" t="s">
        <v>1396</v>
      </c>
      <c r="F312" s="255" t="s">
        <v>3125</v>
      </c>
      <c r="G312" s="255"/>
      <c r="H312" s="255" t="s">
        <v>3453</v>
      </c>
      <c r="I312" s="255" t="s">
        <v>3454</v>
      </c>
      <c r="J312" s="46" t="str">
        <f t="shared" si="8"/>
        <v>TinBrand RBT</v>
      </c>
      <c r="K312" s="46" t="str">
        <f t="shared" si="9"/>
        <v>TinBrand RBT</v>
      </c>
      <c r="L312" s="255"/>
    </row>
    <row r="313" spans="1:12" ht="10.5" customHeight="1">
      <c r="A313" s="255" t="s">
        <v>2324</v>
      </c>
      <c r="B313" s="255" t="s">
        <v>4304</v>
      </c>
      <c r="C313" s="255" t="s">
        <v>4183</v>
      </c>
      <c r="D313" s="255" t="s">
        <v>2181</v>
      </c>
      <c r="E313" s="255" t="s">
        <v>1406</v>
      </c>
      <c r="F313" s="255" t="s">
        <v>3125</v>
      </c>
      <c r="G313" s="255"/>
      <c r="H313" s="255" t="s">
        <v>3468</v>
      </c>
      <c r="I313" s="255" t="s">
        <v>3161</v>
      </c>
      <c r="J313" s="46" t="str">
        <f t="shared" si="8"/>
        <v>TinChengfeng Metals Co Pte Ltd</v>
      </c>
      <c r="K313" s="46" t="str">
        <f t="shared" si="9"/>
        <v>TinChengfeng Metals Co Pte Ltd</v>
      </c>
      <c r="L313" s="255"/>
    </row>
    <row r="314" spans="1:12" ht="10.5" customHeight="1">
      <c r="A314" s="255" t="s">
        <v>2324</v>
      </c>
      <c r="B314" s="255" t="s">
        <v>4355</v>
      </c>
      <c r="C314" s="255" t="s">
        <v>4733</v>
      </c>
      <c r="D314" s="255" t="s">
        <v>2181</v>
      </c>
      <c r="E314" s="255" t="s">
        <v>4393</v>
      </c>
      <c r="F314" s="255" t="s">
        <v>3125</v>
      </c>
      <c r="G314" s="255"/>
      <c r="H314" s="255" t="s">
        <v>4845</v>
      </c>
      <c r="I314" s="255" t="s">
        <v>3186</v>
      </c>
      <c r="J314" s="46" t="str">
        <f t="shared" si="8"/>
        <v>TinChenzhou Yun Xiang mining limited liability company</v>
      </c>
      <c r="K314" s="46" t="str">
        <f t="shared" si="9"/>
        <v>TinChenzhou Yun Xiang mining limited liability company</v>
      </c>
      <c r="L314" s="255"/>
    </row>
    <row r="315" spans="1:12" ht="10.5" customHeight="1">
      <c r="A315" s="255" t="s">
        <v>2324</v>
      </c>
      <c r="B315" s="255" t="s">
        <v>4733</v>
      </c>
      <c r="C315" s="255" t="s">
        <v>4733</v>
      </c>
      <c r="D315" s="255" t="s">
        <v>2181</v>
      </c>
      <c r="E315" s="255" t="s">
        <v>4393</v>
      </c>
      <c r="F315" s="255" t="s">
        <v>3125</v>
      </c>
      <c r="G315" s="255"/>
      <c r="H315" s="255" t="s">
        <v>4845</v>
      </c>
      <c r="I315" s="255" t="s">
        <v>3186</v>
      </c>
      <c r="J315" s="46" t="str">
        <f t="shared" si="8"/>
        <v>TinChenzhou Yunxiang Mining and Metallurgy Co., Ltd.</v>
      </c>
      <c r="K315" s="46" t="str">
        <f t="shared" si="9"/>
        <v>TinChenzhou Yunxiang Mining and Metallurgy Co., Ltd.</v>
      </c>
      <c r="L315" s="255"/>
    </row>
    <row r="316" spans="1:12" ht="10.5" customHeight="1">
      <c r="A316" s="255" t="s">
        <v>2324</v>
      </c>
      <c r="B316" s="255" t="s">
        <v>4305</v>
      </c>
      <c r="C316" s="255" t="s">
        <v>3440</v>
      </c>
      <c r="D316" s="255" t="s">
        <v>2181</v>
      </c>
      <c r="E316" s="255" t="s">
        <v>1362</v>
      </c>
      <c r="F316" s="255" t="s">
        <v>3125</v>
      </c>
      <c r="G316" s="255"/>
      <c r="H316" s="255" t="s">
        <v>3406</v>
      </c>
      <c r="I316" s="255" t="s">
        <v>3204</v>
      </c>
      <c r="J316" s="46" t="str">
        <f t="shared" si="8"/>
        <v>TinChina Rare Metal Material Co., Ltd.</v>
      </c>
      <c r="K316" s="46" t="str">
        <f t="shared" si="9"/>
        <v>TinChina Rare Metal Material Co., Ltd.</v>
      </c>
      <c r="L316" s="255"/>
    </row>
    <row r="317" spans="1:12" ht="10.5" customHeight="1">
      <c r="A317" s="255" t="s">
        <v>2324</v>
      </c>
      <c r="B317" s="255" t="s">
        <v>4306</v>
      </c>
      <c r="C317" s="255" t="s">
        <v>2578</v>
      </c>
      <c r="D317" s="255" t="s">
        <v>2181</v>
      </c>
      <c r="E317" s="255" t="s">
        <v>1377</v>
      </c>
      <c r="F317" s="255" t="s">
        <v>3125</v>
      </c>
      <c r="G317" s="255"/>
      <c r="H317" s="255" t="s">
        <v>3476</v>
      </c>
      <c r="I317" s="255" t="s">
        <v>3442</v>
      </c>
      <c r="J317" s="46" t="str">
        <f t="shared" si="8"/>
        <v>TinChina Tin (Hechi)</v>
      </c>
      <c r="K317" s="46" t="str">
        <f t="shared" si="9"/>
        <v>TinChina Tin (Hechi)</v>
      </c>
      <c r="L317" s="255"/>
    </row>
    <row r="318" spans="1:12" ht="10.5" customHeight="1">
      <c r="A318" s="255" t="s">
        <v>2324</v>
      </c>
      <c r="B318" s="255" t="s">
        <v>2578</v>
      </c>
      <c r="C318" s="255" t="s">
        <v>2578</v>
      </c>
      <c r="D318" s="255" t="s">
        <v>2181</v>
      </c>
      <c r="E318" s="255" t="s">
        <v>1377</v>
      </c>
      <c r="F318" s="255" t="s">
        <v>3125</v>
      </c>
      <c r="G318" s="255"/>
      <c r="H318" s="255" t="s">
        <v>3476</v>
      </c>
      <c r="I318" s="255" t="s">
        <v>3442</v>
      </c>
      <c r="J318" s="46" t="str">
        <f t="shared" si="8"/>
        <v>TinChina Tin Group Co., Ltd.</v>
      </c>
      <c r="K318" s="46" t="str">
        <f t="shared" si="9"/>
        <v>TinChina Tin Group Co., Ltd.</v>
      </c>
      <c r="L318" s="255"/>
    </row>
    <row r="319" spans="1:12" ht="10.5" customHeight="1">
      <c r="A319" s="255" t="s">
        <v>2324</v>
      </c>
      <c r="B319" s="255" t="s">
        <v>4307</v>
      </c>
      <c r="C319" s="255" t="s">
        <v>2578</v>
      </c>
      <c r="D319" s="255" t="s">
        <v>2181</v>
      </c>
      <c r="E319" s="255" t="s">
        <v>1377</v>
      </c>
      <c r="F319" s="255" t="s">
        <v>3125</v>
      </c>
      <c r="G319" s="255"/>
      <c r="H319" s="255" t="s">
        <v>3476</v>
      </c>
      <c r="I319" s="255" t="s">
        <v>3442</v>
      </c>
      <c r="J319" s="46" t="str">
        <f t="shared" si="8"/>
        <v>TinChina Tin Lai Ben Smelter Co., Ltd.</v>
      </c>
      <c r="K319" s="46" t="str">
        <f t="shared" si="9"/>
        <v>TinChina Tin Lai Ben Smelter Co., Ltd.</v>
      </c>
      <c r="L319" s="255"/>
    </row>
    <row r="320" spans="1:12" ht="10.5" customHeight="1">
      <c r="A320" s="255" t="s">
        <v>2324</v>
      </c>
      <c r="B320" s="255" t="s">
        <v>54</v>
      </c>
      <c r="C320" s="255" t="s">
        <v>4749</v>
      </c>
      <c r="D320" s="255" t="s">
        <v>2181</v>
      </c>
      <c r="E320" s="255" t="s">
        <v>1407</v>
      </c>
      <c r="F320" s="255" t="s">
        <v>3125</v>
      </c>
      <c r="G320" s="255"/>
      <c r="H320" s="255" t="s">
        <v>3468</v>
      </c>
      <c r="I320" s="255" t="s">
        <v>3161</v>
      </c>
      <c r="J320" s="46" t="str">
        <f t="shared" si="8"/>
        <v>TinChina Yunnan Tin Co Ltd.</v>
      </c>
      <c r="K320" s="46" t="str">
        <f t="shared" si="9"/>
        <v>TinChina Yunnan Tin Co Ltd.</v>
      </c>
      <c r="L320" s="255"/>
    </row>
    <row r="321" spans="1:20" ht="10.5" customHeight="1">
      <c r="A321" s="255" t="s">
        <v>2324</v>
      </c>
      <c r="B321" s="255" t="s">
        <v>4149</v>
      </c>
      <c r="C321" s="255" t="s">
        <v>4149</v>
      </c>
      <c r="D321" s="255" t="s">
        <v>2181</v>
      </c>
      <c r="E321" s="255" t="s">
        <v>1363</v>
      </c>
      <c r="F321" s="255" t="s">
        <v>3125</v>
      </c>
      <c r="G321" s="255"/>
      <c r="H321" s="255" t="s">
        <v>3441</v>
      </c>
      <c r="I321" s="255" t="s">
        <v>3442</v>
      </c>
      <c r="J321" s="46" t="str">
        <f t="shared" si="8"/>
        <v>TinCNMC (Guangxi) PGMA Co., Ltd.</v>
      </c>
      <c r="K321" s="46" t="str">
        <f t="shared" si="9"/>
        <v>TinCNMC (Guangxi) PGMA Co., Ltd.</v>
      </c>
      <c r="L321" s="255"/>
    </row>
    <row r="322" spans="1:20" ht="10.5" customHeight="1">
      <c r="A322" s="255" t="s">
        <v>2324</v>
      </c>
      <c r="B322" s="255" t="s">
        <v>1503</v>
      </c>
      <c r="C322" s="255" t="s">
        <v>67</v>
      </c>
      <c r="D322" s="255" t="s">
        <v>1759</v>
      </c>
      <c r="E322" s="255" t="s">
        <v>1364</v>
      </c>
      <c r="F322" s="255" t="s">
        <v>3125</v>
      </c>
      <c r="G322" s="255"/>
      <c r="H322" s="255" t="s">
        <v>3444</v>
      </c>
      <c r="I322" s="255" t="s">
        <v>3401</v>
      </c>
      <c r="J322" s="46" t="str">
        <f t="shared" si="8"/>
        <v>TinCookson</v>
      </c>
      <c r="K322" s="46" t="str">
        <f t="shared" si="9"/>
        <v>TinCookson</v>
      </c>
      <c r="L322" s="255"/>
    </row>
    <row r="323" spans="1:20" ht="10.5" customHeight="1">
      <c r="A323" s="255" t="s">
        <v>2324</v>
      </c>
      <c r="B323" s="255" t="s">
        <v>3448</v>
      </c>
      <c r="C323" s="255" t="s">
        <v>67</v>
      </c>
      <c r="D323" s="255" t="s">
        <v>1759</v>
      </c>
      <c r="E323" s="255" t="s">
        <v>1364</v>
      </c>
      <c r="F323" s="255" t="s">
        <v>3125</v>
      </c>
      <c r="G323" s="255"/>
      <c r="H323" s="255" t="s">
        <v>3444</v>
      </c>
      <c r="I323" s="255" t="s">
        <v>3401</v>
      </c>
      <c r="J323" s="46" t="str">
        <f t="shared" si="8"/>
        <v>TinCookson (Alpha Metals Taiwan)</v>
      </c>
      <c r="K323" s="46" t="str">
        <f t="shared" si="9"/>
        <v>TinCookson (Alpha Metals Taiwan)</v>
      </c>
      <c r="L323" s="255"/>
    </row>
    <row r="324" spans="1:20" ht="10.5" customHeight="1">
      <c r="A324" s="255" t="s">
        <v>2324</v>
      </c>
      <c r="B324" s="255" t="s">
        <v>3449</v>
      </c>
      <c r="C324" s="255" t="s">
        <v>67</v>
      </c>
      <c r="D324" s="255" t="s">
        <v>1759</v>
      </c>
      <c r="E324" s="255" t="s">
        <v>1364</v>
      </c>
      <c r="F324" s="255" t="s">
        <v>3125</v>
      </c>
      <c r="G324" s="255"/>
      <c r="H324" s="255" t="s">
        <v>3444</v>
      </c>
      <c r="I324" s="255" t="s">
        <v>3401</v>
      </c>
      <c r="J324" s="46" t="str">
        <f t="shared" si="8"/>
        <v>TinCookson Alpha Metals (Shenzhen) Co., Ltd.</v>
      </c>
      <c r="K324" s="46" t="str">
        <f t="shared" si="9"/>
        <v>TinCookson Alpha Metals (Shenzhen) Co., Ltd.</v>
      </c>
      <c r="L324" s="255"/>
    </row>
    <row r="325" spans="1:20" ht="10.5" customHeight="1">
      <c r="A325" s="255" t="s">
        <v>2324</v>
      </c>
      <c r="B325" s="255" t="s">
        <v>4143</v>
      </c>
      <c r="C325" s="255" t="s">
        <v>3450</v>
      </c>
      <c r="D325" s="255" t="s">
        <v>2170</v>
      </c>
      <c r="E325" s="255" t="s">
        <v>1365</v>
      </c>
      <c r="F325" s="255" t="s">
        <v>3125</v>
      </c>
      <c r="G325" s="255"/>
      <c r="H325" s="255" t="s">
        <v>3451</v>
      </c>
      <c r="I325" s="255" t="s">
        <v>3452</v>
      </c>
      <c r="J325" s="46" t="str">
        <f t="shared" ref="J325:J388" si="10">A325&amp;B325</f>
        <v>TinCooper Santa</v>
      </c>
      <c r="K325" s="46" t="str">
        <f t="shared" ref="K325:K388" si="11">A325&amp;B325</f>
        <v>TinCooper Santa</v>
      </c>
      <c r="L325" s="255"/>
    </row>
    <row r="326" spans="1:20" ht="10.5" customHeight="1">
      <c r="A326" s="255" t="s">
        <v>2324</v>
      </c>
      <c r="B326" s="255" t="s">
        <v>3450</v>
      </c>
      <c r="C326" s="255" t="s">
        <v>3450</v>
      </c>
      <c r="D326" s="255" t="s">
        <v>2170</v>
      </c>
      <c r="E326" s="255" t="s">
        <v>1365</v>
      </c>
      <c r="F326" s="255" t="s">
        <v>3125</v>
      </c>
      <c r="G326" s="255"/>
      <c r="H326" s="255" t="s">
        <v>3451</v>
      </c>
      <c r="I326" s="255" t="s">
        <v>3452</v>
      </c>
      <c r="J326" s="46" t="str">
        <f t="shared" si="10"/>
        <v>TinCooperativa Metalurgica de Rondônia Ltda.</v>
      </c>
      <c r="K326" s="46" t="str">
        <f t="shared" si="11"/>
        <v>TinCooperativa Metalurgica de Rondônia Ltda.</v>
      </c>
      <c r="L326" s="255"/>
    </row>
    <row r="327" spans="1:20" ht="10.5" customHeight="1">
      <c r="A327" s="255" t="s">
        <v>2324</v>
      </c>
      <c r="B327" s="255" t="s">
        <v>4735</v>
      </c>
      <c r="C327" s="255" t="s">
        <v>3450</v>
      </c>
      <c r="D327" s="255" t="s">
        <v>2170</v>
      </c>
      <c r="E327" s="255" t="s">
        <v>1365</v>
      </c>
      <c r="F327" s="255" t="s">
        <v>3125</v>
      </c>
      <c r="G327" s="255"/>
      <c r="H327" s="255" t="s">
        <v>3451</v>
      </c>
      <c r="I327" s="255" t="s">
        <v>3452</v>
      </c>
      <c r="J327" s="46" t="str">
        <f t="shared" si="10"/>
        <v>TinCooperMetal</v>
      </c>
      <c r="K327" s="46" t="str">
        <f t="shared" si="11"/>
        <v>TinCooperMetal</v>
      </c>
      <c r="L327" s="255"/>
    </row>
    <row r="328" spans="1:20" ht="10.5" customHeight="1">
      <c r="A328" s="255" t="s">
        <v>2324</v>
      </c>
      <c r="B328" s="255" t="s">
        <v>3529</v>
      </c>
      <c r="C328" s="255" t="s">
        <v>3529</v>
      </c>
      <c r="D328" s="255" t="s">
        <v>2238</v>
      </c>
      <c r="E328" s="255" t="s">
        <v>3530</v>
      </c>
      <c r="F328" s="255" t="s">
        <v>3125</v>
      </c>
      <c r="G328" s="255"/>
      <c r="H328" s="255" t="s">
        <v>3453</v>
      </c>
      <c r="I328" s="255" t="s">
        <v>3454</v>
      </c>
      <c r="J328" s="46" t="str">
        <f t="shared" si="10"/>
        <v>TinCV Ayi Jaya</v>
      </c>
      <c r="K328" s="46" t="str">
        <f t="shared" si="11"/>
        <v>TinCV Ayi Jaya</v>
      </c>
      <c r="L328" s="255"/>
    </row>
    <row r="329" spans="1:20" ht="10.5" customHeight="1">
      <c r="A329" s="255" t="s">
        <v>2324</v>
      </c>
      <c r="B329" s="255" t="s">
        <v>4389</v>
      </c>
      <c r="C329" s="255" t="s">
        <v>4389</v>
      </c>
      <c r="D329" s="255" t="s">
        <v>2238</v>
      </c>
      <c r="E329" s="255" t="s">
        <v>4390</v>
      </c>
      <c r="F329" s="255" t="s">
        <v>3125</v>
      </c>
      <c r="G329" s="255"/>
      <c r="H329" s="255" t="s">
        <v>3457</v>
      </c>
      <c r="I329" s="255" t="s">
        <v>3454</v>
      </c>
      <c r="J329" s="46" t="str">
        <f t="shared" si="10"/>
        <v>TinCV Dua Sekawan</v>
      </c>
      <c r="K329" s="46" t="str">
        <f t="shared" si="11"/>
        <v>TinCV Dua Sekawan</v>
      </c>
      <c r="L329" s="255"/>
    </row>
    <row r="330" spans="1:20" ht="10.5" customHeight="1">
      <c r="A330" s="255" t="s">
        <v>2324</v>
      </c>
      <c r="B330" s="255" t="s">
        <v>2664</v>
      </c>
      <c r="C330" s="255" t="s">
        <v>2664</v>
      </c>
      <c r="D330" s="255" t="s">
        <v>2238</v>
      </c>
      <c r="E330" s="255" t="s">
        <v>2665</v>
      </c>
      <c r="F330" s="255" t="s">
        <v>3125</v>
      </c>
      <c r="G330" s="255"/>
      <c r="H330" s="255" t="s">
        <v>3453</v>
      </c>
      <c r="I330" s="255" t="s">
        <v>3454</v>
      </c>
      <c r="J330" s="46" t="str">
        <f t="shared" si="10"/>
        <v>TinCV Gita Pesona</v>
      </c>
      <c r="K330" s="46" t="str">
        <f t="shared" si="11"/>
        <v>TinCV Gita Pesona</v>
      </c>
      <c r="L330" s="255"/>
    </row>
    <row r="331" spans="1:20" ht="10.5" customHeight="1">
      <c r="A331" s="255" t="s">
        <v>2324</v>
      </c>
      <c r="B331" s="255" t="s">
        <v>4745</v>
      </c>
      <c r="C331" s="255" t="s">
        <v>4252</v>
      </c>
      <c r="D331" s="255" t="s">
        <v>2238</v>
      </c>
      <c r="E331" s="255" t="s">
        <v>2666</v>
      </c>
      <c r="F331" s="255" t="s">
        <v>3125</v>
      </c>
      <c r="G331" s="255"/>
      <c r="H331" s="255" t="s">
        <v>3455</v>
      </c>
      <c r="I331" s="255" t="s">
        <v>3454</v>
      </c>
      <c r="J331" s="46" t="str">
        <f t="shared" si="10"/>
        <v>TinCV JusTindo</v>
      </c>
      <c r="K331" s="46" t="str">
        <f t="shared" si="11"/>
        <v>TinCV JusTindo</v>
      </c>
      <c r="L331" s="255"/>
    </row>
    <row r="332" spans="1:20" ht="10.5" customHeight="1">
      <c r="A332" s="255" t="s">
        <v>2324</v>
      </c>
      <c r="B332" s="255" t="s">
        <v>4142</v>
      </c>
      <c r="C332" s="255" t="s">
        <v>4289</v>
      </c>
      <c r="D332" s="255" t="s">
        <v>2238</v>
      </c>
      <c r="E332" s="255" t="s">
        <v>2667</v>
      </c>
      <c r="F332" s="255" t="s">
        <v>3125</v>
      </c>
      <c r="G332" s="255"/>
      <c r="H332" s="255" t="s">
        <v>3455</v>
      </c>
      <c r="I332" s="255" t="s">
        <v>3454</v>
      </c>
      <c r="J332" s="46" t="str">
        <f t="shared" si="10"/>
        <v>TinCV Nurjanah</v>
      </c>
      <c r="K332" s="46" t="str">
        <f t="shared" si="11"/>
        <v>TinCV Nurjanah</v>
      </c>
      <c r="L332" s="255"/>
    </row>
    <row r="333" spans="1:20" ht="10.5" customHeight="1">
      <c r="A333" s="255" t="s">
        <v>2324</v>
      </c>
      <c r="B333" s="255" t="s">
        <v>1504</v>
      </c>
      <c r="C333" s="255" t="s">
        <v>1504</v>
      </c>
      <c r="D333" s="255" t="s">
        <v>2238</v>
      </c>
      <c r="E333" s="255" t="s">
        <v>1366</v>
      </c>
      <c r="F333" s="255" t="s">
        <v>3125</v>
      </c>
      <c r="G333" s="255"/>
      <c r="H333" s="255" t="s">
        <v>3456</v>
      </c>
      <c r="I333" s="255" t="s">
        <v>3454</v>
      </c>
      <c r="J333" s="46" t="str">
        <f t="shared" si="10"/>
        <v>TinCV Serumpun Sebalai</v>
      </c>
      <c r="K333" s="46" t="str">
        <f t="shared" si="11"/>
        <v>TinCV Serumpun Sebalai</v>
      </c>
      <c r="L333" s="255"/>
    </row>
    <row r="334" spans="1:20" ht="10.5" customHeight="1">
      <c r="A334" s="255" t="s">
        <v>2324</v>
      </c>
      <c r="B334" s="255" t="s">
        <v>4356</v>
      </c>
      <c r="C334" s="255" t="s">
        <v>4356</v>
      </c>
      <c r="D334" s="255" t="s">
        <v>2238</v>
      </c>
      <c r="E334" s="255" t="s">
        <v>4357</v>
      </c>
      <c r="F334" s="255" t="s">
        <v>3125</v>
      </c>
      <c r="G334" s="255"/>
      <c r="H334" s="255" t="s">
        <v>3457</v>
      </c>
      <c r="I334" s="255" t="s">
        <v>3454</v>
      </c>
      <c r="J334" s="46" t="str">
        <f t="shared" si="10"/>
        <v>TinCV Tiga Sekawan</v>
      </c>
      <c r="K334" s="46" t="str">
        <f t="shared" si="11"/>
        <v>TinCV Tiga Sekawan</v>
      </c>
      <c r="T334" s="255"/>
    </row>
    <row r="335" spans="1:20" ht="10.5" customHeight="1">
      <c r="A335" s="255" t="s">
        <v>2324</v>
      </c>
      <c r="B335" s="255" t="s">
        <v>1505</v>
      </c>
      <c r="C335" s="255" t="s">
        <v>1505</v>
      </c>
      <c r="D335" s="255" t="s">
        <v>2238</v>
      </c>
      <c r="E335" s="255" t="s">
        <v>1367</v>
      </c>
      <c r="F335" s="255" t="s">
        <v>3125</v>
      </c>
      <c r="G335" s="255"/>
      <c r="H335" s="255" t="s">
        <v>3457</v>
      </c>
      <c r="I335" s="255" t="s">
        <v>3454</v>
      </c>
      <c r="J335" s="46" t="str">
        <f t="shared" si="10"/>
        <v>TinCV United Smelting</v>
      </c>
      <c r="K335" s="46" t="str">
        <f t="shared" si="11"/>
        <v>TinCV United Smelting</v>
      </c>
      <c r="T335"/>
    </row>
    <row r="336" spans="1:20" ht="10.5" customHeight="1">
      <c r="A336" s="255" t="s">
        <v>2324</v>
      </c>
      <c r="B336" s="255" t="s">
        <v>2704</v>
      </c>
      <c r="C336" s="255" t="s">
        <v>2704</v>
      </c>
      <c r="D336" s="255" t="s">
        <v>2238</v>
      </c>
      <c r="E336" s="255" t="s">
        <v>2705</v>
      </c>
      <c r="F336" s="255" t="s">
        <v>3125</v>
      </c>
      <c r="G336" s="255"/>
      <c r="H336" s="255" t="s">
        <v>3457</v>
      </c>
      <c r="I336" s="255" t="s">
        <v>3454</v>
      </c>
      <c r="J336" s="46" t="str">
        <f t="shared" si="10"/>
        <v>TinCV Venus Inti Perkasa</v>
      </c>
      <c r="K336" s="46" t="str">
        <f t="shared" si="11"/>
        <v>TinCV Venus Inti Perkasa</v>
      </c>
      <c r="T336"/>
    </row>
    <row r="337" spans="1:20" ht="10.5" customHeight="1">
      <c r="A337" s="255" t="s">
        <v>2324</v>
      </c>
      <c r="B337" s="255" t="s">
        <v>1788</v>
      </c>
      <c r="C337" s="255" t="s">
        <v>1788</v>
      </c>
      <c r="D337" s="255" t="s">
        <v>2249</v>
      </c>
      <c r="E337" s="255" t="s">
        <v>2732</v>
      </c>
      <c r="F337" s="255" t="s">
        <v>3125</v>
      </c>
      <c r="G337" s="255"/>
      <c r="H337" s="255" t="s">
        <v>3173</v>
      </c>
      <c r="I337" s="255" t="s">
        <v>3174</v>
      </c>
      <c r="J337" s="46" t="str">
        <f t="shared" si="10"/>
        <v>TinDowa</v>
      </c>
      <c r="K337" s="46" t="str">
        <f t="shared" si="11"/>
        <v>TinDowa</v>
      </c>
      <c r="T337"/>
    </row>
    <row r="338" spans="1:20" ht="10.5" customHeight="1">
      <c r="A338" s="255" t="s">
        <v>2324</v>
      </c>
      <c r="B338" s="255" t="s">
        <v>3458</v>
      </c>
      <c r="C338" s="255" t="s">
        <v>1788</v>
      </c>
      <c r="D338" s="255" t="s">
        <v>2249</v>
      </c>
      <c r="E338" s="255" t="s">
        <v>2732</v>
      </c>
      <c r="F338" s="255" t="s">
        <v>3125</v>
      </c>
      <c r="G338" s="255"/>
      <c r="H338" s="255" t="s">
        <v>3173</v>
      </c>
      <c r="I338" s="255" t="s">
        <v>3174</v>
      </c>
      <c r="J338" s="46" t="str">
        <f t="shared" si="10"/>
        <v>TinDowa Metaltech Co., Ltd.</v>
      </c>
      <c r="K338" s="46" t="str">
        <f t="shared" si="11"/>
        <v>TinDowa Metaltech Co., Ltd.</v>
      </c>
      <c r="T338"/>
    </row>
    <row r="339" spans="1:20" ht="10.5" customHeight="1">
      <c r="A339" s="255" t="s">
        <v>2324</v>
      </c>
      <c r="B339" s="255" t="s">
        <v>3531</v>
      </c>
      <c r="C339" s="255" t="s">
        <v>3531</v>
      </c>
      <c r="D339" s="255" t="s">
        <v>1766</v>
      </c>
      <c r="E339" s="255" t="s">
        <v>3532</v>
      </c>
      <c r="F339" s="255" t="s">
        <v>3125</v>
      </c>
      <c r="G339" s="255"/>
      <c r="H339" s="255" t="s">
        <v>3533</v>
      </c>
      <c r="I339" s="255" t="s">
        <v>3534</v>
      </c>
      <c r="J339" s="46" t="str">
        <f t="shared" si="10"/>
        <v>TinElectro-Mechanical Facility of the Cao Bang Minerals &amp; Metallurgy Joint Stock Company</v>
      </c>
      <c r="K339" s="46" t="str">
        <f t="shared" si="11"/>
        <v>TinElectro-Mechanical Facility of the Cao Bang Minerals &amp; Metallurgy Joint Stock Company</v>
      </c>
      <c r="T339"/>
    </row>
    <row r="340" spans="1:20" ht="10.5" customHeight="1">
      <c r="A340" s="255" t="s">
        <v>2324</v>
      </c>
      <c r="B340" s="255" t="s">
        <v>4736</v>
      </c>
      <c r="C340" s="255" t="s">
        <v>4736</v>
      </c>
      <c r="D340" s="255" t="s">
        <v>2205</v>
      </c>
      <c r="E340" s="255" t="s">
        <v>3549</v>
      </c>
      <c r="F340" s="255" t="s">
        <v>3125</v>
      </c>
      <c r="G340" s="255"/>
      <c r="H340" s="255" t="s">
        <v>3550</v>
      </c>
      <c r="I340" s="255" t="s">
        <v>3551</v>
      </c>
      <c r="J340" s="46" t="str">
        <f t="shared" si="10"/>
        <v>TinElmet S.L.U.</v>
      </c>
      <c r="K340" s="46" t="str">
        <f t="shared" si="11"/>
        <v>TinElmet S.L.U.</v>
      </c>
      <c r="T340"/>
    </row>
    <row r="341" spans="1:20" ht="10.5" customHeight="1">
      <c r="A341" s="255" t="s">
        <v>2324</v>
      </c>
      <c r="B341" s="255" t="s">
        <v>1506</v>
      </c>
      <c r="C341" s="255" t="s">
        <v>1506</v>
      </c>
      <c r="D341" s="255" t="s">
        <v>2169</v>
      </c>
      <c r="E341" s="255" t="s">
        <v>1368</v>
      </c>
      <c r="F341" s="255" t="s">
        <v>3125</v>
      </c>
      <c r="G341" s="255"/>
      <c r="H341" s="255" t="s">
        <v>3459</v>
      </c>
      <c r="I341" s="255" t="s">
        <v>3460</v>
      </c>
      <c r="J341" s="46" t="str">
        <f t="shared" si="10"/>
        <v>TinEM Vinto</v>
      </c>
      <c r="K341" s="46" t="str">
        <f t="shared" si="11"/>
        <v>TinEM Vinto</v>
      </c>
      <c r="T341"/>
    </row>
    <row r="342" spans="1:20" ht="10.5" customHeight="1">
      <c r="A342" s="255" t="s">
        <v>2324</v>
      </c>
      <c r="B342" s="255" t="s">
        <v>4308</v>
      </c>
      <c r="C342" s="255" t="s">
        <v>1506</v>
      </c>
      <c r="D342" s="255" t="s">
        <v>2169</v>
      </c>
      <c r="E342" s="255" t="s">
        <v>1368</v>
      </c>
      <c r="F342" s="255" t="s">
        <v>3125</v>
      </c>
      <c r="G342" s="255"/>
      <c r="H342" s="255" t="s">
        <v>3459</v>
      </c>
      <c r="I342" s="255" t="s">
        <v>3460</v>
      </c>
      <c r="J342" s="46" t="str">
        <f t="shared" si="10"/>
        <v>TinEmpresa Metalúrgica Vinto</v>
      </c>
      <c r="K342" s="46" t="str">
        <f t="shared" si="11"/>
        <v>TinEmpresa Metalúrgica Vinto</v>
      </c>
      <c r="T342"/>
    </row>
    <row r="343" spans="1:20" ht="10.5" customHeight="1">
      <c r="A343" s="255" t="s">
        <v>2324</v>
      </c>
      <c r="B343" s="255" t="s">
        <v>1936</v>
      </c>
      <c r="C343" s="255" t="s">
        <v>1506</v>
      </c>
      <c r="D343" s="255" t="s">
        <v>2169</v>
      </c>
      <c r="E343" s="255" t="s">
        <v>1368</v>
      </c>
      <c r="F343" s="255" t="s">
        <v>3125</v>
      </c>
      <c r="G343" s="255"/>
      <c r="H343" s="255" t="s">
        <v>3459</v>
      </c>
      <c r="I343" s="255" t="s">
        <v>3460</v>
      </c>
      <c r="J343" s="46" t="str">
        <f t="shared" si="10"/>
        <v>TinEmpressa Nacional de Fundiciones (ENAF)</v>
      </c>
      <c r="K343" s="46" t="str">
        <f t="shared" si="11"/>
        <v>TinEmpressa Nacional de Fundiciones (ENAF)</v>
      </c>
      <c r="T343"/>
    </row>
    <row r="344" spans="1:20" ht="10.5" customHeight="1">
      <c r="A344" s="255" t="s">
        <v>2324</v>
      </c>
      <c r="B344" s="255" t="s">
        <v>55</v>
      </c>
      <c r="C344" s="255" t="s">
        <v>1506</v>
      </c>
      <c r="D344" s="255" t="s">
        <v>2169</v>
      </c>
      <c r="E344" s="255" t="s">
        <v>1368</v>
      </c>
      <c r="F344" s="255" t="s">
        <v>3125</v>
      </c>
      <c r="G344" s="255"/>
      <c r="H344" s="255" t="s">
        <v>3459</v>
      </c>
      <c r="I344" s="255" t="s">
        <v>3460</v>
      </c>
      <c r="J344" s="46" t="str">
        <f t="shared" si="10"/>
        <v>TinENAF</v>
      </c>
      <c r="K344" s="46" t="str">
        <f t="shared" si="11"/>
        <v>TinENAF</v>
      </c>
      <c r="T344"/>
    </row>
    <row r="345" spans="1:20" ht="10.5" customHeight="1">
      <c r="A345" s="255" t="s">
        <v>2324</v>
      </c>
      <c r="B345" s="255" t="s">
        <v>1369</v>
      </c>
      <c r="C345" s="255" t="s">
        <v>1369</v>
      </c>
      <c r="D345" s="255" t="s">
        <v>2170</v>
      </c>
      <c r="E345" s="255" t="s">
        <v>1370</v>
      </c>
      <c r="F345" s="255" t="s">
        <v>3125</v>
      </c>
      <c r="G345" s="255"/>
      <c r="H345" s="255" t="s">
        <v>3451</v>
      </c>
      <c r="I345" s="255" t="s">
        <v>3461</v>
      </c>
      <c r="J345" s="46" t="str">
        <f t="shared" si="10"/>
        <v>TinEstanho de Rondônia S.A.</v>
      </c>
      <c r="K345" s="46" t="str">
        <f t="shared" si="11"/>
        <v>TinEstanho de Rondônia S.A.</v>
      </c>
      <c r="T345"/>
    </row>
    <row r="346" spans="1:20" ht="10.5" customHeight="1">
      <c r="A346" s="255" t="s">
        <v>2324</v>
      </c>
      <c r="B346" s="255" t="s">
        <v>3462</v>
      </c>
      <c r="C346" s="255" t="s">
        <v>3462</v>
      </c>
      <c r="D346" s="255" t="s">
        <v>2195</v>
      </c>
      <c r="E346" s="255" t="s">
        <v>3463</v>
      </c>
      <c r="F346" s="255" t="s">
        <v>3125</v>
      </c>
      <c r="G346" s="255"/>
      <c r="H346" s="255" t="s">
        <v>3464</v>
      </c>
      <c r="I346" s="255" t="s">
        <v>3465</v>
      </c>
      <c r="J346" s="46" t="str">
        <f t="shared" si="10"/>
        <v>TinFeinhütte Halsbrücke GmbH</v>
      </c>
      <c r="K346" s="46" t="str">
        <f t="shared" si="11"/>
        <v>TinFeinhütte Halsbrücke GmbH</v>
      </c>
      <c r="T346"/>
    </row>
    <row r="347" spans="1:20" ht="10.5" customHeight="1">
      <c r="A347" s="255" t="s">
        <v>2324</v>
      </c>
      <c r="B347" s="255" t="s">
        <v>1462</v>
      </c>
      <c r="C347" s="255" t="s">
        <v>1462</v>
      </c>
      <c r="D347" s="255" t="s">
        <v>1708</v>
      </c>
      <c r="E347" s="255" t="s">
        <v>1371</v>
      </c>
      <c r="F347" s="255" t="s">
        <v>3125</v>
      </c>
      <c r="G347" s="255"/>
      <c r="H347" s="255" t="s">
        <v>3466</v>
      </c>
      <c r="I347" s="255" t="s">
        <v>3467</v>
      </c>
      <c r="J347" s="46" t="str">
        <f t="shared" si="10"/>
        <v>TinFenix Metals</v>
      </c>
      <c r="K347" s="46" t="str">
        <f t="shared" si="11"/>
        <v>TinFenix Metals</v>
      </c>
      <c r="T347"/>
    </row>
    <row r="348" spans="1:20" ht="10.5" customHeight="1">
      <c r="A348" s="255" t="s">
        <v>2324</v>
      </c>
      <c r="B348" s="255" t="s">
        <v>3489</v>
      </c>
      <c r="C348" s="255" t="s">
        <v>1954</v>
      </c>
      <c r="D348" s="255" t="s">
        <v>1704</v>
      </c>
      <c r="E348" s="255" t="s">
        <v>1380</v>
      </c>
      <c r="F348" s="255" t="s">
        <v>3125</v>
      </c>
      <c r="G348" s="255"/>
      <c r="H348" s="255" t="s">
        <v>3487</v>
      </c>
      <c r="I348" s="255" t="s">
        <v>3488</v>
      </c>
      <c r="J348" s="46" t="str">
        <f t="shared" si="10"/>
        <v>TinFunsur Smelter</v>
      </c>
      <c r="K348" s="46" t="str">
        <f t="shared" si="11"/>
        <v>TinFunsur Smelter</v>
      </c>
      <c r="T348"/>
    </row>
    <row r="349" spans="1:20" ht="10.5" customHeight="1">
      <c r="A349" s="255" t="s">
        <v>2324</v>
      </c>
      <c r="B349" s="255" t="s">
        <v>56</v>
      </c>
      <c r="C349" s="255" t="s">
        <v>4183</v>
      </c>
      <c r="D349" s="255" t="s">
        <v>2181</v>
      </c>
      <c r="E349" s="255" t="s">
        <v>1406</v>
      </c>
      <c r="F349" s="255" t="s">
        <v>3125</v>
      </c>
      <c r="G349" s="255"/>
      <c r="H349" s="255" t="s">
        <v>3468</v>
      </c>
      <c r="I349" s="255" t="s">
        <v>3161</v>
      </c>
      <c r="J349" s="46" t="str">
        <f t="shared" si="10"/>
        <v>TinGeiju City Datun Chengfeng Smelter</v>
      </c>
      <c r="K349" s="46" t="str">
        <f t="shared" si="11"/>
        <v>TinGeiju City Datun Chengfeng Smelter</v>
      </c>
      <c r="T349"/>
    </row>
    <row r="350" spans="1:20" ht="10.5" customHeight="1">
      <c r="A350" s="255" t="s">
        <v>2324</v>
      </c>
      <c r="B350" s="255" t="s">
        <v>4737</v>
      </c>
      <c r="C350" s="255" t="s">
        <v>4737</v>
      </c>
      <c r="D350" s="255" t="s">
        <v>2181</v>
      </c>
      <c r="E350" s="255" t="s">
        <v>4358</v>
      </c>
      <c r="F350" s="255" t="s">
        <v>3125</v>
      </c>
      <c r="G350" s="255"/>
      <c r="H350" s="255" t="s">
        <v>4359</v>
      </c>
      <c r="I350" s="255" t="s">
        <v>3161</v>
      </c>
      <c r="J350" s="46" t="str">
        <f t="shared" si="10"/>
        <v>TinGejiu Fengming Metallurgy Chemical Plant</v>
      </c>
      <c r="K350" s="46" t="str">
        <f t="shared" si="11"/>
        <v>TinGejiu Fengming Metallurgy Chemical Plant</v>
      </c>
      <c r="T350"/>
    </row>
    <row r="351" spans="1:20" ht="10.5" customHeight="1">
      <c r="A351" s="255" t="s">
        <v>2324</v>
      </c>
      <c r="B351" s="255" t="s">
        <v>4738</v>
      </c>
      <c r="C351" s="255" t="s">
        <v>4738</v>
      </c>
      <c r="D351" s="255" t="s">
        <v>2181</v>
      </c>
      <c r="E351" s="255" t="s">
        <v>4739</v>
      </c>
      <c r="F351" s="255" t="s">
        <v>3125</v>
      </c>
      <c r="G351" s="255"/>
      <c r="H351" s="255" t="s">
        <v>4359</v>
      </c>
      <c r="I351" s="255" t="s">
        <v>3161</v>
      </c>
      <c r="J351" s="46" t="str">
        <f t="shared" si="10"/>
        <v>TinGejiu Jinye Mineral Company</v>
      </c>
      <c r="K351" s="46" t="str">
        <f t="shared" si="11"/>
        <v>TinGejiu Jinye Mineral Company</v>
      </c>
      <c r="T351"/>
    </row>
    <row r="352" spans="1:20" ht="10.5" customHeight="1">
      <c r="A352" s="255" t="s">
        <v>2324</v>
      </c>
      <c r="B352" s="255" t="s">
        <v>2757</v>
      </c>
      <c r="C352" s="255" t="s">
        <v>2757</v>
      </c>
      <c r="D352" s="255" t="s">
        <v>2181</v>
      </c>
      <c r="E352" s="255" t="s">
        <v>1375</v>
      </c>
      <c r="F352" s="255" t="s">
        <v>3125</v>
      </c>
      <c r="G352" s="255"/>
      <c r="H352" s="255" t="s">
        <v>3472</v>
      </c>
      <c r="I352" s="255" t="s">
        <v>3473</v>
      </c>
      <c r="J352" s="46" t="str">
        <f t="shared" si="10"/>
        <v>TinGejiu Kai Meng Industry and Trade LLC</v>
      </c>
      <c r="K352" s="46" t="str">
        <f t="shared" si="11"/>
        <v>TinGejiu Kai Meng Industry and Trade LLC</v>
      </c>
      <c r="T352"/>
    </row>
    <row r="353" spans="1:20" ht="10.5" customHeight="1">
      <c r="A353" s="255" t="s">
        <v>2324</v>
      </c>
      <c r="B353" s="255" t="s">
        <v>4152</v>
      </c>
      <c r="C353" s="255" t="s">
        <v>4152</v>
      </c>
      <c r="D353" s="255" t="s">
        <v>2181</v>
      </c>
      <c r="E353" s="255" t="s">
        <v>1372</v>
      </c>
      <c r="F353" s="255" t="s">
        <v>3125</v>
      </c>
      <c r="G353" s="255"/>
      <c r="H353" s="255" t="s">
        <v>3468</v>
      </c>
      <c r="I353" s="255" t="s">
        <v>3161</v>
      </c>
      <c r="J353" s="46" t="str">
        <f t="shared" si="10"/>
        <v>TinGejiu Non-Ferrous Metal Processing Co., Ltd.</v>
      </c>
      <c r="K353" s="46" t="str">
        <f t="shared" si="11"/>
        <v>TinGejiu Non-Ferrous Metal Processing Co., Ltd.</v>
      </c>
      <c r="T353"/>
    </row>
    <row r="354" spans="1:20" ht="10.5" customHeight="1">
      <c r="A354" s="255" t="s">
        <v>2324</v>
      </c>
      <c r="B354" s="255" t="s">
        <v>3513</v>
      </c>
      <c r="C354" s="255" t="s">
        <v>3513</v>
      </c>
      <c r="D354" s="255" t="s">
        <v>2181</v>
      </c>
      <c r="E354" s="255" t="s">
        <v>3514</v>
      </c>
      <c r="F354" s="255" t="s">
        <v>3125</v>
      </c>
      <c r="G354" s="255"/>
      <c r="H354" s="255" t="s">
        <v>3468</v>
      </c>
      <c r="I354" s="255" t="s">
        <v>3161</v>
      </c>
      <c r="J354" s="46" t="str">
        <f t="shared" si="10"/>
        <v>TinGejiu Yunxin Nonferrous Electrolysis Co., Ltd.</v>
      </c>
      <c r="K354" s="46" t="str">
        <f t="shared" si="11"/>
        <v>TinGejiu Yunxin Nonferrous Electrolysis Co., Ltd.</v>
      </c>
      <c r="T354"/>
    </row>
    <row r="355" spans="1:20" ht="10.5" customHeight="1">
      <c r="A355" s="255" t="s">
        <v>2324</v>
      </c>
      <c r="B355" s="255" t="s">
        <v>1507</v>
      </c>
      <c r="C355" s="255" t="s">
        <v>3469</v>
      </c>
      <c r="D355" s="255" t="s">
        <v>2181</v>
      </c>
      <c r="E355" s="255" t="s">
        <v>1373</v>
      </c>
      <c r="F355" s="255" t="s">
        <v>3125</v>
      </c>
      <c r="G355" s="255"/>
      <c r="H355" s="255" t="s">
        <v>3468</v>
      </c>
      <c r="I355" s="255" t="s">
        <v>3161</v>
      </c>
      <c r="J355" s="46" t="str">
        <f t="shared" si="10"/>
        <v>TinGejiu Zi-Li</v>
      </c>
      <c r="K355" s="46" t="str">
        <f t="shared" si="11"/>
        <v>TinGejiu Zi-Li</v>
      </c>
      <c r="T355"/>
    </row>
    <row r="356" spans="1:20" ht="10.5" customHeight="1">
      <c r="A356" s="255" t="s">
        <v>2324</v>
      </c>
      <c r="B356" s="255" t="s">
        <v>3469</v>
      </c>
      <c r="C356" s="255" t="s">
        <v>3469</v>
      </c>
      <c r="D356" s="255" t="s">
        <v>2181</v>
      </c>
      <c r="E356" s="255" t="s">
        <v>1373</v>
      </c>
      <c r="F356" s="255" t="s">
        <v>3125</v>
      </c>
      <c r="G356" s="255"/>
      <c r="H356" s="255" t="s">
        <v>3468</v>
      </c>
      <c r="I356" s="255" t="s">
        <v>3161</v>
      </c>
      <c r="J356" s="46" t="str">
        <f t="shared" si="10"/>
        <v>TinGejiu Zili Mining And Metallurgy Co., Ltd.</v>
      </c>
      <c r="K356" s="46" t="str">
        <f t="shared" si="11"/>
        <v>TinGejiu Zili Mining And Metallurgy Co., Ltd.</v>
      </c>
      <c r="T356"/>
    </row>
    <row r="357" spans="1:20" ht="10.5" customHeight="1">
      <c r="A357" s="255" t="s">
        <v>2324</v>
      </c>
      <c r="B357" s="255" t="s">
        <v>3477</v>
      </c>
      <c r="C357" s="255" t="s">
        <v>2578</v>
      </c>
      <c r="D357" s="255" t="s">
        <v>2181</v>
      </c>
      <c r="E357" s="255" t="s">
        <v>1377</v>
      </c>
      <c r="F357" s="255" t="s">
        <v>3125</v>
      </c>
      <c r="G357" s="255"/>
      <c r="H357" s="255" t="s">
        <v>3476</v>
      </c>
      <c r="I357" s="255" t="s">
        <v>3442</v>
      </c>
      <c r="J357" s="46" t="str">
        <f t="shared" si="10"/>
        <v>TinGuang Xi Liu Xhou</v>
      </c>
      <c r="K357" s="46" t="str">
        <f t="shared" si="11"/>
        <v>TinGuang Xi Liu Xhou</v>
      </c>
      <c r="T357"/>
    </row>
    <row r="358" spans="1:20" ht="10.5" customHeight="1">
      <c r="A358" s="255" t="s">
        <v>2324</v>
      </c>
      <c r="B358" s="255" t="s">
        <v>4734</v>
      </c>
      <c r="C358" s="255" t="s">
        <v>2578</v>
      </c>
      <c r="D358" s="255" t="s">
        <v>2181</v>
      </c>
      <c r="E358" s="255" t="s">
        <v>1377</v>
      </c>
      <c r="F358" s="255" t="s">
        <v>3125</v>
      </c>
      <c r="G358" s="255"/>
      <c r="H358" s="255" t="s">
        <v>3476</v>
      </c>
      <c r="I358" s="255" t="s">
        <v>3442</v>
      </c>
      <c r="J358" s="46" t="str">
        <f t="shared" si="10"/>
        <v>TinGuang Xi Liu Zhou</v>
      </c>
      <c r="K358" s="46" t="str">
        <f t="shared" si="11"/>
        <v>TinGuang Xi Liu Zhou</v>
      </c>
      <c r="T358"/>
    </row>
    <row r="359" spans="1:20" ht="10.5" customHeight="1">
      <c r="A359" s="255" t="s">
        <v>2324</v>
      </c>
      <c r="B359" s="255" t="s">
        <v>57</v>
      </c>
      <c r="C359" s="255" t="s">
        <v>2578</v>
      </c>
      <c r="D359" s="255" t="s">
        <v>2181</v>
      </c>
      <c r="E359" s="255" t="s">
        <v>1377</v>
      </c>
      <c r="F359" s="255" t="s">
        <v>3125</v>
      </c>
      <c r="G359" s="255"/>
      <c r="H359" s="255" t="s">
        <v>3476</v>
      </c>
      <c r="I359" s="255" t="s">
        <v>3442</v>
      </c>
      <c r="J359" s="46" t="str">
        <f t="shared" si="10"/>
        <v>TinGuangXi China Tin</v>
      </c>
      <c r="K359" s="46" t="str">
        <f t="shared" si="11"/>
        <v>TinGuangXi China Tin</v>
      </c>
      <c r="T359"/>
    </row>
    <row r="360" spans="1:20" ht="10.5" customHeight="1">
      <c r="A360" s="255" t="s">
        <v>2324</v>
      </c>
      <c r="B360" s="255" t="s">
        <v>2373</v>
      </c>
      <c r="C360" s="255" t="s">
        <v>4149</v>
      </c>
      <c r="D360" s="255" t="s">
        <v>2181</v>
      </c>
      <c r="E360" s="255" t="s">
        <v>1363</v>
      </c>
      <c r="F360" s="255" t="s">
        <v>3125</v>
      </c>
      <c r="G360" s="255"/>
      <c r="H360" s="255" t="s">
        <v>3441</v>
      </c>
      <c r="I360" s="255" t="s">
        <v>3442</v>
      </c>
      <c r="J360" s="46" t="str">
        <f t="shared" si="10"/>
        <v>TinGuangxi Pinggui PGMA Co. Ltd.</v>
      </c>
      <c r="K360" s="46" t="str">
        <f t="shared" si="11"/>
        <v>TinGuangxi Pinggui PGMA Co. Ltd.</v>
      </c>
      <c r="T360"/>
    </row>
    <row r="361" spans="1:20" ht="10.5" customHeight="1">
      <c r="A361" s="255" t="s">
        <v>2324</v>
      </c>
      <c r="B361" s="255" t="s">
        <v>4360</v>
      </c>
      <c r="C361" s="255" t="s">
        <v>4360</v>
      </c>
      <c r="D361" s="255" t="s">
        <v>2181</v>
      </c>
      <c r="E361" s="255" t="s">
        <v>4361</v>
      </c>
      <c r="F361" s="255" t="s">
        <v>3125</v>
      </c>
      <c r="G361" s="255"/>
      <c r="H361" s="255" t="s">
        <v>4362</v>
      </c>
      <c r="I361" s="255" t="s">
        <v>3442</v>
      </c>
      <c r="J361" s="46" t="str">
        <f t="shared" si="10"/>
        <v>TinGuanyang Guida Nonferrous Metal Smelting Plant</v>
      </c>
      <c r="K361" s="46" t="str">
        <f t="shared" si="11"/>
        <v>TinGuanyang Guida Nonferrous Metal Smelting Plant</v>
      </c>
      <c r="T361"/>
    </row>
    <row r="362" spans="1:20" ht="10.5" customHeight="1">
      <c r="A362" s="255" t="s">
        <v>2324</v>
      </c>
      <c r="B362" s="255" t="s">
        <v>4391</v>
      </c>
      <c r="C362" s="255" t="s">
        <v>4391</v>
      </c>
      <c r="D362" s="255" t="s">
        <v>2181</v>
      </c>
      <c r="E362" s="255" t="s">
        <v>4392</v>
      </c>
      <c r="F362" s="255" t="s">
        <v>3125</v>
      </c>
      <c r="G362" s="255"/>
      <c r="H362" s="255" t="s">
        <v>3471</v>
      </c>
      <c r="I362" s="255" t="s">
        <v>3204</v>
      </c>
      <c r="J362" s="46" t="str">
        <f t="shared" si="10"/>
        <v>TinHuiChang Hill Tin Industry Co., Ltd.</v>
      </c>
      <c r="K362" s="46" t="str">
        <f t="shared" si="11"/>
        <v>TinHuiChang Hill Tin Industry Co., Ltd.</v>
      </c>
      <c r="T362"/>
    </row>
    <row r="363" spans="1:20" ht="10.5" customHeight="1">
      <c r="A363" s="255" t="s">
        <v>2324</v>
      </c>
      <c r="B363" s="255" t="s">
        <v>4153</v>
      </c>
      <c r="C363" s="255" t="s">
        <v>4153</v>
      </c>
      <c r="D363" s="255" t="s">
        <v>2181</v>
      </c>
      <c r="E363" s="255" t="s">
        <v>1374</v>
      </c>
      <c r="F363" s="255" t="s">
        <v>3125</v>
      </c>
      <c r="G363" s="255"/>
      <c r="H363" s="255" t="s">
        <v>3471</v>
      </c>
      <c r="I363" s="255" t="s">
        <v>3204</v>
      </c>
      <c r="J363" s="46" t="str">
        <f t="shared" si="10"/>
        <v>TinHuichang Jinshunda Tin Co., Ltd.</v>
      </c>
      <c r="K363" s="46" t="str">
        <f t="shared" si="11"/>
        <v>TinHuichang Jinshunda Tin Co., Ltd.</v>
      </c>
      <c r="T363"/>
    </row>
    <row r="364" spans="1:20" ht="10.5" customHeight="1">
      <c r="A364" s="255" t="s">
        <v>2324</v>
      </c>
      <c r="B364" s="255" t="s">
        <v>58</v>
      </c>
      <c r="C364" s="255" t="s">
        <v>4153</v>
      </c>
      <c r="D364" s="255" t="s">
        <v>2181</v>
      </c>
      <c r="E364" s="255" t="s">
        <v>1374</v>
      </c>
      <c r="F364" s="255" t="s">
        <v>3125</v>
      </c>
      <c r="G364" s="255"/>
      <c r="H364" s="255" t="s">
        <v>3471</v>
      </c>
      <c r="I364" s="255" t="s">
        <v>3204</v>
      </c>
      <c r="J364" s="46" t="str">
        <f t="shared" si="10"/>
        <v>TinHuichang Shun Tin Kam Industries, Ltd.</v>
      </c>
      <c r="K364" s="46" t="str">
        <f t="shared" si="11"/>
        <v>TinHuichang Shun Tin Kam Industries, Ltd.</v>
      </c>
      <c r="T364"/>
    </row>
    <row r="365" spans="1:20" ht="10.5" customHeight="1">
      <c r="A365" s="255" t="s">
        <v>2324</v>
      </c>
      <c r="B365" s="255" t="s">
        <v>4748</v>
      </c>
      <c r="C365" s="255" t="s">
        <v>4266</v>
      </c>
      <c r="D365" s="255" t="s">
        <v>2238</v>
      </c>
      <c r="E365" s="255" t="s">
        <v>1399</v>
      </c>
      <c r="F365" s="255" t="s">
        <v>3125</v>
      </c>
      <c r="G365" s="255"/>
      <c r="H365" s="255" t="s">
        <v>3507</v>
      </c>
      <c r="I365" s="255" t="s">
        <v>3454</v>
      </c>
      <c r="J365" s="46" t="str">
        <f t="shared" si="10"/>
        <v>TinINDONESIAN STATE TIN CORPORATION MENTOK SMELTER</v>
      </c>
      <c r="K365" s="46" t="str">
        <f t="shared" si="11"/>
        <v>TinINDONESIAN STATE TIN CORPORATION MENTOK SMELTER</v>
      </c>
      <c r="T365"/>
    </row>
    <row r="366" spans="1:20" ht="10.5" customHeight="1">
      <c r="A366" s="255" t="s">
        <v>2324</v>
      </c>
      <c r="B366" s="255" t="s">
        <v>1172</v>
      </c>
      <c r="C366" s="255" t="s">
        <v>1194</v>
      </c>
      <c r="D366" s="255" t="s">
        <v>2238</v>
      </c>
      <c r="E366" s="255" t="s">
        <v>1389</v>
      </c>
      <c r="F366" s="255" t="s">
        <v>3125</v>
      </c>
      <c r="G366" s="255"/>
      <c r="H366" s="255" t="s">
        <v>3457</v>
      </c>
      <c r="I366" s="255" t="s">
        <v>3454</v>
      </c>
      <c r="J366" s="46" t="str">
        <f t="shared" si="10"/>
        <v>TinIndra Eramulti Logam</v>
      </c>
      <c r="K366" s="46" t="str">
        <f t="shared" si="11"/>
        <v>TinIndra Eramulti Logam</v>
      </c>
      <c r="T366"/>
    </row>
    <row r="367" spans="1:20" ht="10.5" customHeight="1">
      <c r="A367" s="255" t="s">
        <v>2324</v>
      </c>
      <c r="B367" s="255" t="s">
        <v>3440</v>
      </c>
      <c r="C367" s="255" t="s">
        <v>3440</v>
      </c>
      <c r="D367" s="255" t="s">
        <v>2181</v>
      </c>
      <c r="E367" s="255" t="s">
        <v>1362</v>
      </c>
      <c r="F367" s="255" t="s">
        <v>3125</v>
      </c>
      <c r="G367" s="255"/>
      <c r="H367" s="255" t="s">
        <v>3406</v>
      </c>
      <c r="I367" s="255" t="s">
        <v>3204</v>
      </c>
      <c r="J367" s="46" t="str">
        <f t="shared" si="10"/>
        <v>TinJiangxi Ketai Advanced Material Co., Ltd.</v>
      </c>
      <c r="K367" s="46" t="str">
        <f t="shared" si="11"/>
        <v>TinJiangxi Ketai Advanced Material Co., Ltd.</v>
      </c>
      <c r="T367"/>
    </row>
    <row r="368" spans="1:20" ht="10.5" customHeight="1">
      <c r="A368" s="255" t="s">
        <v>2324</v>
      </c>
      <c r="B368" s="255" t="s">
        <v>4309</v>
      </c>
      <c r="C368" s="255" t="s">
        <v>4165</v>
      </c>
      <c r="D368" s="255" t="s">
        <v>2181</v>
      </c>
      <c r="E368" s="255" t="s">
        <v>3491</v>
      </c>
      <c r="F368" s="255" t="s">
        <v>3125</v>
      </c>
      <c r="G368" s="255"/>
      <c r="H368" s="255" t="s">
        <v>3471</v>
      </c>
      <c r="I368" s="255" t="s">
        <v>3204</v>
      </c>
      <c r="J368" s="46" t="str">
        <f t="shared" si="10"/>
        <v>TinJiangxi Nanshan</v>
      </c>
      <c r="K368" s="46" t="str">
        <f t="shared" si="11"/>
        <v>TinJiangxi Nanshan</v>
      </c>
      <c r="T368"/>
    </row>
    <row r="369" spans="1:20" ht="10.5" customHeight="1">
      <c r="A369" s="255" t="s">
        <v>2324</v>
      </c>
      <c r="B369" s="255" t="s">
        <v>4287</v>
      </c>
      <c r="C369" s="255" t="s">
        <v>4153</v>
      </c>
      <c r="D369" s="255" t="s">
        <v>2181</v>
      </c>
      <c r="E369" s="255" t="s">
        <v>1374</v>
      </c>
      <c r="F369" s="255" t="s">
        <v>3125</v>
      </c>
      <c r="G369" s="255"/>
      <c r="H369" s="255" t="s">
        <v>3471</v>
      </c>
      <c r="I369" s="255" t="s">
        <v>3204</v>
      </c>
      <c r="J369" s="46" t="str">
        <f t="shared" si="10"/>
        <v>TinJiangxi Shunda Huichang Kam Tin Co., Ltd.</v>
      </c>
      <c r="K369" s="46" t="str">
        <f t="shared" si="11"/>
        <v>TinJiangxi Shunda Huichang Kam Tin Co., Ltd.</v>
      </c>
      <c r="T369"/>
    </row>
    <row r="370" spans="1:20" ht="10.5" customHeight="1">
      <c r="A370" s="255" t="s">
        <v>2324</v>
      </c>
      <c r="B370" s="255" t="s">
        <v>4310</v>
      </c>
      <c r="C370" s="255" t="s">
        <v>2757</v>
      </c>
      <c r="D370" s="255" t="s">
        <v>2181</v>
      </c>
      <c r="E370" s="255" t="s">
        <v>1375</v>
      </c>
      <c r="F370" s="255" t="s">
        <v>3125</v>
      </c>
      <c r="G370" s="255"/>
      <c r="H370" s="255" t="s">
        <v>3472</v>
      </c>
      <c r="I370" s="255" t="s">
        <v>3473</v>
      </c>
      <c r="J370" s="46" t="str">
        <f t="shared" si="10"/>
        <v>TinKai Union Industry and Trade Co., Ltd. (China)</v>
      </c>
      <c r="K370" s="46" t="str">
        <f t="shared" si="11"/>
        <v>TinKai Union Industry and Trade Co., Ltd. (China)</v>
      </c>
      <c r="T370"/>
    </row>
    <row r="371" spans="1:20" ht="10.5" customHeight="1">
      <c r="A371" s="255" t="s">
        <v>2324</v>
      </c>
      <c r="B371" s="255" t="s">
        <v>985</v>
      </c>
      <c r="C371" s="255" t="s">
        <v>2757</v>
      </c>
      <c r="D371" s="255" t="s">
        <v>2181</v>
      </c>
      <c r="E371" s="255" t="s">
        <v>1375</v>
      </c>
      <c r="F371" s="255" t="s">
        <v>3125</v>
      </c>
      <c r="G371" s="255"/>
      <c r="H371" s="255" t="s">
        <v>3472</v>
      </c>
      <c r="I371" s="255" t="s">
        <v>3473</v>
      </c>
      <c r="J371" s="46" t="str">
        <f t="shared" si="10"/>
        <v>TinKai Unita Trade Limited Liability Company</v>
      </c>
      <c r="K371" s="46" t="str">
        <f t="shared" si="11"/>
        <v>TinKai Unita Trade Limited Liability Company</v>
      </c>
      <c r="T371"/>
    </row>
    <row r="372" spans="1:20" ht="10.5" customHeight="1">
      <c r="A372" s="255" t="s">
        <v>2324</v>
      </c>
      <c r="B372" s="255" t="s">
        <v>3506</v>
      </c>
      <c r="C372" s="255" t="s">
        <v>3503</v>
      </c>
      <c r="D372" s="255" t="s">
        <v>2238</v>
      </c>
      <c r="E372" s="255" t="s">
        <v>1424</v>
      </c>
      <c r="F372" s="255" t="s">
        <v>3125</v>
      </c>
      <c r="G372" s="255"/>
      <c r="H372" s="255" t="s">
        <v>3504</v>
      </c>
      <c r="I372" s="255" t="s">
        <v>3505</v>
      </c>
      <c r="J372" s="46" t="str">
        <f t="shared" si="10"/>
        <v>TinKundur Smelter</v>
      </c>
      <c r="K372" s="46" t="str">
        <f t="shared" si="11"/>
        <v>TinKundur Smelter</v>
      </c>
      <c r="T372"/>
    </row>
    <row r="373" spans="1:20" ht="10.5" customHeight="1">
      <c r="A373" s="255" t="s">
        <v>2324</v>
      </c>
      <c r="B373" s="255" t="s">
        <v>3474</v>
      </c>
      <c r="C373" s="255" t="s">
        <v>3474</v>
      </c>
      <c r="D373" s="255" t="s">
        <v>2181</v>
      </c>
      <c r="E373" s="255" t="s">
        <v>1376</v>
      </c>
      <c r="F373" s="255" t="s">
        <v>3125</v>
      </c>
      <c r="G373" s="255"/>
      <c r="H373" s="255" t="s">
        <v>3475</v>
      </c>
      <c r="I373" s="255" t="s">
        <v>3186</v>
      </c>
      <c r="J373" s="46" t="str">
        <f t="shared" si="10"/>
        <v>TinLinwu Xianggui Ore Smelting Co., Ltd.</v>
      </c>
      <c r="K373" s="46" t="str">
        <f t="shared" si="11"/>
        <v>TinLinwu Xianggui Ore Smelting Co., Ltd.</v>
      </c>
      <c r="T373"/>
    </row>
    <row r="374" spans="1:20" ht="10.5" customHeight="1">
      <c r="A374" s="255" t="s">
        <v>2324</v>
      </c>
      <c r="B374" s="255" t="s">
        <v>1171</v>
      </c>
      <c r="C374" s="255" t="s">
        <v>3474</v>
      </c>
      <c r="D374" s="255" t="s">
        <v>2181</v>
      </c>
      <c r="E374" s="255" t="s">
        <v>1376</v>
      </c>
      <c r="F374" s="255" t="s">
        <v>3125</v>
      </c>
      <c r="G374" s="255"/>
      <c r="H374" s="255" t="s">
        <v>3475</v>
      </c>
      <c r="I374" s="255" t="s">
        <v>3186</v>
      </c>
      <c r="J374" s="46" t="str">
        <f t="shared" si="10"/>
        <v>TinLinwu Xianggui Smelter Co</v>
      </c>
      <c r="K374" s="46" t="str">
        <f t="shared" si="11"/>
        <v>TinLinwu Xianggui Smelter Co</v>
      </c>
      <c r="T374"/>
    </row>
    <row r="375" spans="1:20" ht="10.5" customHeight="1">
      <c r="A375" s="255" t="s">
        <v>2324</v>
      </c>
      <c r="B375" s="255" t="s">
        <v>3478</v>
      </c>
      <c r="C375" s="255" t="s">
        <v>2578</v>
      </c>
      <c r="D375" s="255" t="s">
        <v>2181</v>
      </c>
      <c r="E375" s="255" t="s">
        <v>1377</v>
      </c>
      <c r="F375" s="255" t="s">
        <v>3125</v>
      </c>
      <c r="G375" s="255"/>
      <c r="H375" s="255" t="s">
        <v>3476</v>
      </c>
      <c r="I375" s="255" t="s">
        <v>3442</v>
      </c>
      <c r="J375" s="46" t="str">
        <f t="shared" si="10"/>
        <v>TinLiuzhhou China Tin</v>
      </c>
      <c r="K375" s="46" t="str">
        <f t="shared" si="11"/>
        <v>TinLiuzhhou China Tin</v>
      </c>
      <c r="T375"/>
    </row>
    <row r="376" spans="1:20" ht="10.5" customHeight="1">
      <c r="A376" s="255" t="s">
        <v>2324</v>
      </c>
      <c r="B376" s="255" t="s">
        <v>4186</v>
      </c>
      <c r="C376" s="255" t="s">
        <v>4186</v>
      </c>
      <c r="D376" s="255" t="s">
        <v>2170</v>
      </c>
      <c r="E376" s="255" t="s">
        <v>200</v>
      </c>
      <c r="F376" s="255" t="s">
        <v>3125</v>
      </c>
      <c r="G376" s="255"/>
      <c r="H376" s="255" t="s">
        <v>3381</v>
      </c>
      <c r="I376" s="255" t="s">
        <v>3136</v>
      </c>
      <c r="J376" s="46" t="str">
        <f t="shared" si="10"/>
        <v>TinMagnu's Minerais Metais e Ligas Ltda.</v>
      </c>
      <c r="K376" s="46" t="str">
        <f t="shared" si="11"/>
        <v>TinMagnu's Minerais Metais e Ligas Ltda.</v>
      </c>
      <c r="T376"/>
    </row>
    <row r="377" spans="1:20" ht="10.5" customHeight="1">
      <c r="A377" s="255" t="s">
        <v>2324</v>
      </c>
      <c r="B377" s="255" t="s">
        <v>1471</v>
      </c>
      <c r="C377" s="255" t="s">
        <v>1471</v>
      </c>
      <c r="D377" s="255" t="s">
        <v>2289</v>
      </c>
      <c r="E377" s="255" t="s">
        <v>1378</v>
      </c>
      <c r="F377" s="255" t="s">
        <v>3125</v>
      </c>
      <c r="G377" s="255"/>
      <c r="H377" s="255" t="s">
        <v>3481</v>
      </c>
      <c r="I377" s="255" t="s">
        <v>3482</v>
      </c>
      <c r="J377" s="46" t="str">
        <f t="shared" si="10"/>
        <v>TinMalaysia Smelting Corporation (MSC)</v>
      </c>
      <c r="K377" s="46" t="str">
        <f t="shared" si="11"/>
        <v>TinMalaysia Smelting Corporation (MSC)</v>
      </c>
      <c r="T377"/>
    </row>
    <row r="378" spans="1:20" ht="10.5" customHeight="1">
      <c r="A378" s="255" t="s">
        <v>2324</v>
      </c>
      <c r="B378" s="255" t="s">
        <v>4743</v>
      </c>
      <c r="C378" s="255" t="s">
        <v>4743</v>
      </c>
      <c r="D378" s="255" t="s">
        <v>2170</v>
      </c>
      <c r="E378" s="255" t="s">
        <v>2576</v>
      </c>
      <c r="F378" s="255" t="s">
        <v>3125</v>
      </c>
      <c r="G378" s="255"/>
      <c r="H378" s="255" t="s">
        <v>3451</v>
      </c>
      <c r="I378" s="255" t="s">
        <v>3452</v>
      </c>
      <c r="J378" s="46" t="str">
        <f t="shared" si="10"/>
        <v>TinMelt Metais e Ligas S.A.</v>
      </c>
      <c r="K378" s="46" t="str">
        <f t="shared" si="11"/>
        <v>TinMelt Metais e Ligas S.A.</v>
      </c>
      <c r="T378"/>
    </row>
    <row r="379" spans="1:20" ht="10.5" customHeight="1">
      <c r="A379" s="255" t="s">
        <v>2324</v>
      </c>
      <c r="B379" s="255" t="s">
        <v>4311</v>
      </c>
      <c r="C379" s="255" t="s">
        <v>4266</v>
      </c>
      <c r="D379" s="255" t="s">
        <v>2238</v>
      </c>
      <c r="E379" s="255" t="s">
        <v>1399</v>
      </c>
      <c r="F379" s="255" t="s">
        <v>3125</v>
      </c>
      <c r="G379" s="255"/>
      <c r="H379" s="255" t="s">
        <v>3507</v>
      </c>
      <c r="I379" s="255" t="s">
        <v>3454</v>
      </c>
      <c r="J379" s="46" t="str">
        <f t="shared" si="10"/>
        <v>TinMentok Smelter</v>
      </c>
      <c r="K379" s="46" t="str">
        <f t="shared" si="11"/>
        <v>TinMentok Smelter</v>
      </c>
      <c r="T379"/>
    </row>
    <row r="380" spans="1:20" ht="10.5" customHeight="1">
      <c r="A380" s="255" t="s">
        <v>2324</v>
      </c>
      <c r="B380" s="255" t="s">
        <v>3479</v>
      </c>
      <c r="C380" s="255" t="s">
        <v>2578</v>
      </c>
      <c r="D380" s="255" t="s">
        <v>2181</v>
      </c>
      <c r="E380" s="255" t="s">
        <v>1377</v>
      </c>
      <c r="F380" s="255" t="s">
        <v>3125</v>
      </c>
      <c r="G380" s="255"/>
      <c r="H380" s="255" t="s">
        <v>3476</v>
      </c>
      <c r="I380" s="255" t="s">
        <v>3442</v>
      </c>
      <c r="J380" s="46" t="str">
        <f t="shared" si="10"/>
        <v>TinMetallic Materials Branch of Guangxi China Tin Group Co.,Ltd.</v>
      </c>
      <c r="K380" s="46" t="str">
        <f t="shared" si="11"/>
        <v>TinMetallic Materials Branch of Guangxi China Tin Group Co.,Ltd.</v>
      </c>
      <c r="T380"/>
    </row>
    <row r="381" spans="1:20" ht="10.5" customHeight="1">
      <c r="A381" s="255" t="s">
        <v>2324</v>
      </c>
      <c r="B381" s="255" t="s">
        <v>4161</v>
      </c>
      <c r="C381" s="255" t="s">
        <v>4161</v>
      </c>
      <c r="D381" s="255" t="s">
        <v>1759</v>
      </c>
      <c r="E381" s="255" t="s">
        <v>3483</v>
      </c>
      <c r="F381" s="255" t="s">
        <v>3125</v>
      </c>
      <c r="G381" s="255"/>
      <c r="H381" s="255" t="s">
        <v>3484</v>
      </c>
      <c r="I381" s="255" t="s">
        <v>3256</v>
      </c>
      <c r="J381" s="46" t="str">
        <f t="shared" si="10"/>
        <v>TinMetallic Resources, Inc.</v>
      </c>
      <c r="K381" s="46" t="str">
        <f t="shared" si="11"/>
        <v>TinMetallic Resources, Inc.</v>
      </c>
      <c r="T381"/>
    </row>
    <row r="382" spans="1:20" ht="10.5" customHeight="1">
      <c r="A382" s="255" t="s">
        <v>2324</v>
      </c>
      <c r="B382" s="255" t="s">
        <v>3546</v>
      </c>
      <c r="C382" s="255" t="s">
        <v>3546</v>
      </c>
      <c r="D382" s="255" t="s">
        <v>2158</v>
      </c>
      <c r="E382" s="255" t="s">
        <v>3547</v>
      </c>
      <c r="F382" s="255" t="s">
        <v>3125</v>
      </c>
      <c r="G382" s="255"/>
      <c r="H382" s="255" t="s">
        <v>3548</v>
      </c>
      <c r="I382" s="255" t="s">
        <v>3315</v>
      </c>
      <c r="J382" s="46" t="str">
        <f t="shared" si="10"/>
        <v>TinMetallo-Chimique N.V.</v>
      </c>
      <c r="K382" s="46" t="str">
        <f t="shared" si="11"/>
        <v>TinMetallo-Chimique N.V.</v>
      </c>
      <c r="T382"/>
    </row>
    <row r="383" spans="1:20" ht="10.5" customHeight="1">
      <c r="A383" s="255" t="s">
        <v>2324</v>
      </c>
      <c r="B383" s="255" t="s">
        <v>1953</v>
      </c>
      <c r="C383" s="255" t="s">
        <v>1953</v>
      </c>
      <c r="D383" s="255" t="s">
        <v>2170</v>
      </c>
      <c r="E383" s="255" t="s">
        <v>1379</v>
      </c>
      <c r="F383" s="255" t="s">
        <v>3125</v>
      </c>
      <c r="G383" s="255"/>
      <c r="H383" s="255" t="s">
        <v>3485</v>
      </c>
      <c r="I383" s="255" t="s">
        <v>3313</v>
      </c>
      <c r="J383" s="46" t="str">
        <f t="shared" si="10"/>
        <v>TinMineração Taboca S.A.</v>
      </c>
      <c r="K383" s="46" t="str">
        <f t="shared" si="11"/>
        <v>TinMineração Taboca S.A.</v>
      </c>
      <c r="T383"/>
    </row>
    <row r="384" spans="1:20" ht="10.5" customHeight="1">
      <c r="A384" s="255" t="s">
        <v>2324</v>
      </c>
      <c r="B384" s="255" t="s">
        <v>1954</v>
      </c>
      <c r="C384" s="255" t="s">
        <v>1954</v>
      </c>
      <c r="D384" s="255" t="s">
        <v>1704</v>
      </c>
      <c r="E384" s="255" t="s">
        <v>1380</v>
      </c>
      <c r="F384" s="255" t="s">
        <v>3125</v>
      </c>
      <c r="G384" s="255"/>
      <c r="H384" s="255" t="s">
        <v>3487</v>
      </c>
      <c r="I384" s="255" t="s">
        <v>3488</v>
      </c>
      <c r="J384" s="46" t="str">
        <f t="shared" si="10"/>
        <v>TinMinsur</v>
      </c>
      <c r="K384" s="46" t="str">
        <f t="shared" si="11"/>
        <v>TinMinsur</v>
      </c>
      <c r="T384"/>
    </row>
    <row r="385" spans="1:20" ht="10.5" customHeight="1">
      <c r="A385" s="255" t="s">
        <v>2324</v>
      </c>
      <c r="B385" s="255" t="s">
        <v>2371</v>
      </c>
      <c r="C385" s="255" t="s">
        <v>2371</v>
      </c>
      <c r="D385" s="255" t="s">
        <v>2249</v>
      </c>
      <c r="E385" s="255" t="s">
        <v>1381</v>
      </c>
      <c r="F385" s="255" t="s">
        <v>3125</v>
      </c>
      <c r="G385" s="255"/>
      <c r="H385" s="255" t="s">
        <v>3490</v>
      </c>
      <c r="I385" s="255" t="s">
        <v>3140</v>
      </c>
      <c r="J385" s="46" t="str">
        <f t="shared" si="10"/>
        <v>TinMitsubishi Materials Corporation</v>
      </c>
      <c r="K385" s="46" t="str">
        <f t="shared" si="11"/>
        <v>TinMitsubishi Materials Corporation</v>
      </c>
      <c r="T385"/>
    </row>
    <row r="386" spans="1:20" ht="10.5" customHeight="1">
      <c r="A386" s="255" t="s">
        <v>2324</v>
      </c>
      <c r="B386" s="255" t="s">
        <v>4702</v>
      </c>
      <c r="C386" s="255" t="s">
        <v>4702</v>
      </c>
      <c r="D386" s="255" t="s">
        <v>2289</v>
      </c>
      <c r="E386" s="255" t="s">
        <v>4753</v>
      </c>
      <c r="F386" s="255" t="s">
        <v>3125</v>
      </c>
      <c r="G386" s="255"/>
      <c r="H386" s="255" t="s">
        <v>4764</v>
      </c>
      <c r="I386" s="255" t="s">
        <v>4765</v>
      </c>
      <c r="J386" s="46" t="str">
        <f t="shared" si="10"/>
        <v>TinModeltech Sdn Bhd</v>
      </c>
      <c r="K386" s="46" t="str">
        <f t="shared" si="11"/>
        <v>TinModeltech Sdn Bhd</v>
      </c>
      <c r="T386"/>
    </row>
    <row r="387" spans="1:20" ht="10.5" customHeight="1">
      <c r="A387" s="255" t="s">
        <v>2324</v>
      </c>
      <c r="B387" s="255" t="s">
        <v>4312</v>
      </c>
      <c r="C387" s="255" t="s">
        <v>1471</v>
      </c>
      <c r="D387" s="255" t="s">
        <v>2289</v>
      </c>
      <c r="E387" s="255" t="s">
        <v>1378</v>
      </c>
      <c r="F387" s="255" t="s">
        <v>3125</v>
      </c>
      <c r="G387" s="255"/>
      <c r="H387" s="255" t="s">
        <v>3481</v>
      </c>
      <c r="I387" s="255" t="s">
        <v>3482</v>
      </c>
      <c r="J387" s="46" t="str">
        <f t="shared" si="10"/>
        <v>TinMSC</v>
      </c>
      <c r="K387" s="46" t="str">
        <f t="shared" si="11"/>
        <v>TinMSC</v>
      </c>
      <c r="T387"/>
    </row>
    <row r="388" spans="1:20" ht="10.5" customHeight="1">
      <c r="A388" s="255" t="s">
        <v>2324</v>
      </c>
      <c r="B388" s="255" t="s">
        <v>4165</v>
      </c>
      <c r="C388" s="255" t="s">
        <v>4165</v>
      </c>
      <c r="D388" s="255" t="s">
        <v>2181</v>
      </c>
      <c r="E388" s="255" t="s">
        <v>3491</v>
      </c>
      <c r="F388" s="255" t="s">
        <v>3125</v>
      </c>
      <c r="G388" s="255"/>
      <c r="H388" s="255" t="s">
        <v>3471</v>
      </c>
      <c r="I388" s="255" t="s">
        <v>3204</v>
      </c>
      <c r="J388" s="46" t="str">
        <f t="shared" si="10"/>
        <v>TinNankang Nanshan Tin Manufactory Co., Ltd.</v>
      </c>
      <c r="K388" s="46" t="str">
        <f t="shared" si="11"/>
        <v>TinNankang Nanshan Tin Manufactory Co., Ltd.</v>
      </c>
      <c r="T388"/>
    </row>
    <row r="389" spans="1:20" ht="10.5" customHeight="1">
      <c r="A389" s="255" t="s">
        <v>2324</v>
      </c>
      <c r="B389" s="255" t="s">
        <v>3492</v>
      </c>
      <c r="C389" s="255" t="s">
        <v>4165</v>
      </c>
      <c r="D389" s="255" t="s">
        <v>2181</v>
      </c>
      <c r="E389" s="255" t="s">
        <v>3491</v>
      </c>
      <c r="F389" s="255" t="s">
        <v>3125</v>
      </c>
      <c r="G389" s="255"/>
      <c r="H389" s="255" t="s">
        <v>3471</v>
      </c>
      <c r="I389" s="255" t="s">
        <v>3204</v>
      </c>
      <c r="J389" s="46" t="str">
        <f t="shared" ref="J389:J452" si="12">A389&amp;B389</f>
        <v>TinNanshan Tin Co. Ltd.</v>
      </c>
      <c r="K389" s="46" t="str">
        <f t="shared" ref="K389:K452" si="13">A389&amp;B389</f>
        <v>TinNanshan Tin Co. Ltd.</v>
      </c>
      <c r="T389"/>
    </row>
    <row r="390" spans="1:20" ht="10.5" customHeight="1">
      <c r="A390" s="255" t="s">
        <v>2324</v>
      </c>
      <c r="B390" s="255" t="s">
        <v>3535</v>
      </c>
      <c r="C390" s="255" t="s">
        <v>3535</v>
      </c>
      <c r="D390" s="255" t="s">
        <v>1766</v>
      </c>
      <c r="E390" s="255" t="s">
        <v>3536</v>
      </c>
      <c r="F390" s="255" t="s">
        <v>3125</v>
      </c>
      <c r="G390" s="255"/>
      <c r="H390" s="255" t="s">
        <v>3537</v>
      </c>
      <c r="I390" s="255" t="s">
        <v>3538</v>
      </c>
      <c r="J390" s="46" t="str">
        <f t="shared" si="12"/>
        <v>TinNghe Tinh Non-Ferrous Metals Joint Stock Company</v>
      </c>
      <c r="K390" s="46" t="str">
        <f t="shared" si="13"/>
        <v>TinNghe Tinh Non-Ferrous Metals Joint Stock Company</v>
      </c>
      <c r="T390"/>
    </row>
    <row r="391" spans="1:20" ht="10.5" customHeight="1">
      <c r="A391" s="255" t="s">
        <v>2324</v>
      </c>
      <c r="B391" s="255" t="s">
        <v>1382</v>
      </c>
      <c r="C391" s="255" t="s">
        <v>1382</v>
      </c>
      <c r="D391" s="255" t="s">
        <v>1743</v>
      </c>
      <c r="E391" s="255" t="s">
        <v>1383</v>
      </c>
      <c r="F391" s="255" t="s">
        <v>3125</v>
      </c>
      <c r="G391" s="255"/>
      <c r="H391" s="255" t="s">
        <v>4744</v>
      </c>
      <c r="I391" s="255" t="s">
        <v>3493</v>
      </c>
      <c r="J391" s="46" t="str">
        <f t="shared" si="12"/>
        <v>TinO.M. Manufacturing (Thailand) Co., Ltd.</v>
      </c>
      <c r="K391" s="46" t="str">
        <f t="shared" si="13"/>
        <v>TinO.M. Manufacturing (Thailand) Co., Ltd.</v>
      </c>
      <c r="T391"/>
    </row>
    <row r="392" spans="1:20" ht="10.5" customHeight="1">
      <c r="A392" s="255" t="s">
        <v>2324</v>
      </c>
      <c r="B392" s="255" t="s">
        <v>2706</v>
      </c>
      <c r="C392" s="255" t="s">
        <v>2706</v>
      </c>
      <c r="D392" s="255" t="s">
        <v>1705</v>
      </c>
      <c r="E392" s="255" t="s">
        <v>2707</v>
      </c>
      <c r="F392" s="255" t="s">
        <v>3125</v>
      </c>
      <c r="G392" s="255"/>
      <c r="H392" s="255" t="s">
        <v>3527</v>
      </c>
      <c r="I392" s="255" t="s">
        <v>3528</v>
      </c>
      <c r="J392" s="46" t="str">
        <f t="shared" si="12"/>
        <v>TinO.M. Manufacturing Philippines, Inc.</v>
      </c>
      <c r="K392" s="46" t="str">
        <f t="shared" si="13"/>
        <v>TinO.M. Manufacturing Philippines, Inc.</v>
      </c>
      <c r="T392"/>
    </row>
    <row r="393" spans="1:20" ht="10.5" customHeight="1">
      <c r="A393" s="255" t="s">
        <v>2324</v>
      </c>
      <c r="B393" s="255" t="s">
        <v>4144</v>
      </c>
      <c r="C393" s="255" t="s">
        <v>3494</v>
      </c>
      <c r="D393" s="255" t="s">
        <v>2169</v>
      </c>
      <c r="E393" s="255" t="s">
        <v>1384</v>
      </c>
      <c r="F393" s="255" t="s">
        <v>3125</v>
      </c>
      <c r="G393" s="255"/>
      <c r="H393" s="255" t="s">
        <v>3459</v>
      </c>
      <c r="I393" s="255" t="s">
        <v>3460</v>
      </c>
      <c r="J393" s="46" t="str">
        <f t="shared" si="12"/>
        <v>TinOMSA</v>
      </c>
      <c r="K393" s="46" t="str">
        <f t="shared" si="13"/>
        <v>TinOMSA</v>
      </c>
      <c r="T393"/>
    </row>
    <row r="394" spans="1:20" ht="10.5" customHeight="1">
      <c r="A394" s="255" t="s">
        <v>2324</v>
      </c>
      <c r="B394" s="255" t="s">
        <v>3494</v>
      </c>
      <c r="C394" s="255" t="s">
        <v>3494</v>
      </c>
      <c r="D394" s="255" t="s">
        <v>2169</v>
      </c>
      <c r="E394" s="255" t="s">
        <v>1384</v>
      </c>
      <c r="F394" s="255" t="s">
        <v>3125</v>
      </c>
      <c r="G394" s="255"/>
      <c r="H394" s="255" t="s">
        <v>3459</v>
      </c>
      <c r="I394" s="255" t="s">
        <v>3460</v>
      </c>
      <c r="J394" s="46" t="str">
        <f t="shared" si="12"/>
        <v>TinOperaciones Metalurgical S.A.</v>
      </c>
      <c r="K394" s="46" t="str">
        <f t="shared" si="13"/>
        <v>TinOperaciones Metalurgical S.A.</v>
      </c>
      <c r="T394"/>
    </row>
    <row r="395" spans="1:20" ht="10.5" customHeight="1">
      <c r="A395" s="255" t="s">
        <v>2324</v>
      </c>
      <c r="B395" s="255" t="s">
        <v>3443</v>
      </c>
      <c r="C395" s="255" t="s">
        <v>4149</v>
      </c>
      <c r="D395" s="255" t="s">
        <v>2181</v>
      </c>
      <c r="E395" s="255" t="s">
        <v>1363</v>
      </c>
      <c r="F395" s="255" t="s">
        <v>3125</v>
      </c>
      <c r="G395" s="255"/>
      <c r="H395" s="255" t="s">
        <v>3441</v>
      </c>
      <c r="I395" s="255" t="s">
        <v>3442</v>
      </c>
      <c r="J395" s="46" t="str">
        <f t="shared" si="12"/>
        <v>TinPGMA</v>
      </c>
      <c r="K395" s="46" t="str">
        <f t="shared" si="13"/>
        <v>TinPGMA</v>
      </c>
      <c r="T395"/>
    </row>
    <row r="396" spans="1:20" ht="10.5" customHeight="1">
      <c r="A396" s="255" t="s">
        <v>2324</v>
      </c>
      <c r="B396" s="255" t="s">
        <v>3437</v>
      </c>
      <c r="C396" s="255" t="s">
        <v>3437</v>
      </c>
      <c r="D396" s="255" t="s">
        <v>1718</v>
      </c>
      <c r="E396" s="255" t="s">
        <v>2702</v>
      </c>
      <c r="F396" s="255" t="s">
        <v>3125</v>
      </c>
      <c r="G396" s="255"/>
      <c r="H396" s="255" t="s">
        <v>3438</v>
      </c>
      <c r="I396" s="255" t="s">
        <v>3439</v>
      </c>
      <c r="J396" s="46" t="str">
        <f t="shared" si="12"/>
        <v>TinPhoenix Metal Ltd.</v>
      </c>
      <c r="K396" s="46" t="str">
        <f t="shared" si="13"/>
        <v>TinPhoenix Metal Ltd.</v>
      </c>
      <c r="T396"/>
    </row>
    <row r="397" spans="1:20" ht="10.5" customHeight="1">
      <c r="A397" s="255" t="s">
        <v>2324</v>
      </c>
      <c r="B397" s="255" t="s">
        <v>2668</v>
      </c>
      <c r="C397" s="255" t="s">
        <v>2668</v>
      </c>
      <c r="D397" s="255" t="s">
        <v>2238</v>
      </c>
      <c r="E397" s="255" t="s">
        <v>2669</v>
      </c>
      <c r="F397" s="255" t="s">
        <v>3125</v>
      </c>
      <c r="G397" s="255"/>
      <c r="H397" s="255" t="s">
        <v>3457</v>
      </c>
      <c r="I397" s="255" t="s">
        <v>3454</v>
      </c>
      <c r="J397" s="46" t="str">
        <f t="shared" si="12"/>
        <v>TinPT Alam Lestari Kencana</v>
      </c>
      <c r="K397" s="46" t="str">
        <f t="shared" si="13"/>
        <v>TinPT Alam Lestari Kencana</v>
      </c>
      <c r="T397"/>
    </row>
    <row r="398" spans="1:20" ht="10.5" customHeight="1">
      <c r="A398" s="255" t="s">
        <v>2324</v>
      </c>
      <c r="B398" s="255" t="s">
        <v>4289</v>
      </c>
      <c r="C398" s="255" t="s">
        <v>4289</v>
      </c>
      <c r="D398" s="255" t="s">
        <v>2238</v>
      </c>
      <c r="E398" s="255" t="s">
        <v>2667</v>
      </c>
      <c r="F398" s="255" t="s">
        <v>3125</v>
      </c>
      <c r="G398" s="255"/>
      <c r="H398" s="255" t="s">
        <v>3455</v>
      </c>
      <c r="I398" s="255" t="s">
        <v>3454</v>
      </c>
      <c r="J398" s="46" t="str">
        <f t="shared" si="12"/>
        <v>TinPT Aries Kencana Sejahtera</v>
      </c>
      <c r="K398" s="46" t="str">
        <f t="shared" si="13"/>
        <v>TinPT Aries Kencana Sejahtera</v>
      </c>
      <c r="T398"/>
    </row>
    <row r="399" spans="1:20" ht="10.5" customHeight="1">
      <c r="A399" s="255" t="s">
        <v>2324</v>
      </c>
      <c r="B399" s="255" t="s">
        <v>1508</v>
      </c>
      <c r="C399" s="255" t="s">
        <v>1508</v>
      </c>
      <c r="D399" s="255" t="s">
        <v>2238</v>
      </c>
      <c r="E399" s="255" t="s">
        <v>1385</v>
      </c>
      <c r="F399" s="255" t="s">
        <v>3125</v>
      </c>
      <c r="G399" s="255"/>
      <c r="H399" s="255" t="s">
        <v>3453</v>
      </c>
      <c r="I399" s="255" t="s">
        <v>3454</v>
      </c>
      <c r="J399" s="46" t="str">
        <f t="shared" si="12"/>
        <v>TinPT Artha Cipta Langgeng</v>
      </c>
      <c r="K399" s="46" t="str">
        <f t="shared" si="13"/>
        <v>TinPT Artha Cipta Langgeng</v>
      </c>
      <c r="T399"/>
    </row>
    <row r="400" spans="1:20" ht="10.5" customHeight="1">
      <c r="A400" s="255" t="s">
        <v>2324</v>
      </c>
      <c r="B400" s="255" t="s">
        <v>2708</v>
      </c>
      <c r="C400" s="255" t="s">
        <v>2708</v>
      </c>
      <c r="D400" s="255" t="s">
        <v>2238</v>
      </c>
      <c r="E400" s="255" t="s">
        <v>2709</v>
      </c>
      <c r="F400" s="255" t="s">
        <v>3125</v>
      </c>
      <c r="G400" s="255"/>
      <c r="H400" s="255" t="s">
        <v>3453</v>
      </c>
      <c r="I400" s="255" t="s">
        <v>3454</v>
      </c>
      <c r="J400" s="46" t="str">
        <f t="shared" si="12"/>
        <v>TinPT ATD Makmur Mandiri Jaya</v>
      </c>
      <c r="K400" s="46" t="str">
        <f t="shared" si="13"/>
        <v>TinPT ATD Makmur Mandiri Jaya</v>
      </c>
      <c r="T400"/>
    </row>
    <row r="401" spans="1:20" ht="10.5" customHeight="1">
      <c r="A401" s="255" t="s">
        <v>2324</v>
      </c>
      <c r="B401" s="255" t="s">
        <v>1509</v>
      </c>
      <c r="C401" s="255" t="s">
        <v>1509</v>
      </c>
      <c r="D401" s="255" t="s">
        <v>2238</v>
      </c>
      <c r="E401" s="255" t="s">
        <v>1386</v>
      </c>
      <c r="F401" s="255" t="s">
        <v>3125</v>
      </c>
      <c r="G401" s="255"/>
      <c r="H401" s="255" t="s">
        <v>3495</v>
      </c>
      <c r="I401" s="255" t="s">
        <v>3454</v>
      </c>
      <c r="J401" s="46" t="str">
        <f t="shared" si="12"/>
        <v>TinPT Babel Inti Perkasa</v>
      </c>
      <c r="K401" s="46" t="str">
        <f t="shared" si="13"/>
        <v>TinPT Babel Inti Perkasa</v>
      </c>
      <c r="T401"/>
    </row>
    <row r="402" spans="1:20" ht="10.5" customHeight="1">
      <c r="A402" s="255" t="s">
        <v>2324</v>
      </c>
      <c r="B402" s="255" t="s">
        <v>2670</v>
      </c>
      <c r="C402" s="255" t="s">
        <v>2670</v>
      </c>
      <c r="D402" s="255" t="s">
        <v>2238</v>
      </c>
      <c r="E402" s="255" t="s">
        <v>2671</v>
      </c>
      <c r="F402" s="255" t="s">
        <v>3125</v>
      </c>
      <c r="G402" s="255"/>
      <c r="H402" s="255" t="s">
        <v>3453</v>
      </c>
      <c r="I402" s="255" t="s">
        <v>3454</v>
      </c>
      <c r="J402" s="46" t="str">
        <f t="shared" si="12"/>
        <v>TinPT Bangka Kudai Tin</v>
      </c>
      <c r="K402" s="46" t="str">
        <f t="shared" si="13"/>
        <v>TinPT Bangka Kudai Tin</v>
      </c>
      <c r="T402"/>
    </row>
    <row r="403" spans="1:20" ht="10.5" customHeight="1">
      <c r="A403" s="255" t="s">
        <v>2324</v>
      </c>
      <c r="B403" s="255" t="s">
        <v>4277</v>
      </c>
      <c r="C403" s="255" t="s">
        <v>4277</v>
      </c>
      <c r="D403" s="255" t="s">
        <v>2238</v>
      </c>
      <c r="E403" s="255" t="s">
        <v>4278</v>
      </c>
      <c r="F403" s="255" t="s">
        <v>3125</v>
      </c>
      <c r="G403" s="255"/>
      <c r="H403" s="255" t="s">
        <v>3455</v>
      </c>
      <c r="I403" s="255" t="s">
        <v>3454</v>
      </c>
      <c r="J403" s="46" t="str">
        <f t="shared" si="12"/>
        <v>TinPT Bangka Prima Tin</v>
      </c>
      <c r="K403" s="46" t="str">
        <f t="shared" si="13"/>
        <v>TinPT Bangka Prima Tin</v>
      </c>
      <c r="T403"/>
    </row>
    <row r="404" spans="1:20" ht="10.5" customHeight="1">
      <c r="A404" s="255" t="s">
        <v>2324</v>
      </c>
      <c r="B404" s="255" t="s">
        <v>2672</v>
      </c>
      <c r="C404" s="255" t="s">
        <v>2672</v>
      </c>
      <c r="D404" s="255" t="s">
        <v>2238</v>
      </c>
      <c r="E404" s="255" t="s">
        <v>2673</v>
      </c>
      <c r="F404" s="255" t="s">
        <v>3125</v>
      </c>
      <c r="G404" s="255"/>
      <c r="H404" s="255" t="s">
        <v>3457</v>
      </c>
      <c r="I404" s="255" t="s">
        <v>3454</v>
      </c>
      <c r="J404" s="46" t="str">
        <f t="shared" si="12"/>
        <v>TinPT Bangka Timah Utama Sejahtera</v>
      </c>
      <c r="K404" s="46" t="str">
        <f t="shared" si="13"/>
        <v>TinPT Bangka Timah Utama Sejahtera</v>
      </c>
      <c r="T404"/>
    </row>
    <row r="405" spans="1:20" ht="10.5" customHeight="1">
      <c r="A405" s="255" t="s">
        <v>2324</v>
      </c>
      <c r="B405" s="255" t="s">
        <v>1173</v>
      </c>
      <c r="C405" s="255" t="s">
        <v>1173</v>
      </c>
      <c r="D405" s="255" t="s">
        <v>2238</v>
      </c>
      <c r="E405" s="255" t="s">
        <v>1387</v>
      </c>
      <c r="F405" s="255" t="s">
        <v>3125</v>
      </c>
      <c r="G405" s="255"/>
      <c r="H405" s="255" t="s">
        <v>3453</v>
      </c>
      <c r="I405" s="255" t="s">
        <v>3454</v>
      </c>
      <c r="J405" s="46" t="str">
        <f t="shared" si="12"/>
        <v>TinPT Bangka Tin Industry</v>
      </c>
      <c r="K405" s="46" t="str">
        <f t="shared" si="13"/>
        <v>TinPT Bangka Tin Industry</v>
      </c>
      <c r="T405"/>
    </row>
    <row r="406" spans="1:20" ht="10.5" customHeight="1">
      <c r="A406" s="255" t="s">
        <v>2324</v>
      </c>
      <c r="B406" s="255" t="s">
        <v>1193</v>
      </c>
      <c r="C406" s="255" t="s">
        <v>1193</v>
      </c>
      <c r="D406" s="255" t="s">
        <v>2238</v>
      </c>
      <c r="E406" s="255" t="s">
        <v>1388</v>
      </c>
      <c r="F406" s="255" t="s">
        <v>3125</v>
      </c>
      <c r="G406" s="255"/>
      <c r="H406" s="255" t="s">
        <v>3496</v>
      </c>
      <c r="I406" s="255" t="s">
        <v>3454</v>
      </c>
      <c r="J406" s="46" t="str">
        <f t="shared" si="12"/>
        <v>TinPT Belitung Industri Sejahtera</v>
      </c>
      <c r="K406" s="46" t="str">
        <f t="shared" si="13"/>
        <v>TinPT Belitung Industri Sejahtera</v>
      </c>
      <c r="T406"/>
    </row>
    <row r="407" spans="1:20" ht="10.5" customHeight="1">
      <c r="A407" s="255" t="s">
        <v>2324</v>
      </c>
      <c r="B407" s="255" t="s">
        <v>2674</v>
      </c>
      <c r="C407" s="255" t="s">
        <v>2674</v>
      </c>
      <c r="D407" s="255" t="s">
        <v>2238</v>
      </c>
      <c r="E407" s="255" t="s">
        <v>2675</v>
      </c>
      <c r="F407" s="255" t="s">
        <v>3125</v>
      </c>
      <c r="G407" s="255"/>
      <c r="H407" s="255" t="s">
        <v>3453</v>
      </c>
      <c r="I407" s="255" t="s">
        <v>3454</v>
      </c>
      <c r="J407" s="46" t="str">
        <f t="shared" si="12"/>
        <v>TinPT BilliTin Makmur Lestari</v>
      </c>
      <c r="K407" s="46" t="str">
        <f t="shared" si="13"/>
        <v>TinPT BilliTin Makmur Lestari</v>
      </c>
      <c r="T407"/>
    </row>
    <row r="408" spans="1:20" ht="10.5" customHeight="1">
      <c r="A408" s="255" t="s">
        <v>2324</v>
      </c>
      <c r="B408" s="255" t="s">
        <v>1194</v>
      </c>
      <c r="C408" s="255" t="s">
        <v>1194</v>
      </c>
      <c r="D408" s="255" t="s">
        <v>2238</v>
      </c>
      <c r="E408" s="255" t="s">
        <v>1389</v>
      </c>
      <c r="F408" s="255" t="s">
        <v>3125</v>
      </c>
      <c r="G408" s="255"/>
      <c r="H408" s="255" t="s">
        <v>3457</v>
      </c>
      <c r="I408" s="255" t="s">
        <v>3454</v>
      </c>
      <c r="J408" s="46" t="str">
        <f t="shared" si="12"/>
        <v>TinPT Bukit Timah</v>
      </c>
      <c r="K408" s="46" t="str">
        <f t="shared" si="13"/>
        <v>TinPT Bukit Timah</v>
      </c>
      <c r="T408"/>
    </row>
    <row r="409" spans="1:20" ht="10.5" customHeight="1">
      <c r="A409" s="255" t="s">
        <v>2324</v>
      </c>
      <c r="B409" s="255" t="s">
        <v>3543</v>
      </c>
      <c r="C409" s="255" t="s">
        <v>3543</v>
      </c>
      <c r="D409" s="255" t="s">
        <v>2238</v>
      </c>
      <c r="E409" s="255" t="s">
        <v>3544</v>
      </c>
      <c r="F409" s="255" t="s">
        <v>3125</v>
      </c>
      <c r="G409" s="255"/>
      <c r="H409" s="255" t="s">
        <v>3496</v>
      </c>
      <c r="I409" s="255" t="s">
        <v>3454</v>
      </c>
      <c r="J409" s="46" t="str">
        <f t="shared" si="12"/>
        <v>TinPT Cipta Persada Mulia</v>
      </c>
      <c r="K409" s="46" t="str">
        <f t="shared" si="13"/>
        <v>TinPT Cipta Persada Mulia</v>
      </c>
      <c r="T409"/>
    </row>
    <row r="410" spans="1:20" ht="10.5" customHeight="1">
      <c r="A410" s="255" t="s">
        <v>2324</v>
      </c>
      <c r="B410" s="255" t="s">
        <v>1174</v>
      </c>
      <c r="C410" s="255" t="s">
        <v>1174</v>
      </c>
      <c r="D410" s="255" t="s">
        <v>2238</v>
      </c>
      <c r="E410" s="255" t="s">
        <v>1390</v>
      </c>
      <c r="F410" s="255" t="s">
        <v>3125</v>
      </c>
      <c r="G410" s="255"/>
      <c r="H410" s="255" t="s">
        <v>3457</v>
      </c>
      <c r="I410" s="255" t="s">
        <v>3454</v>
      </c>
      <c r="J410" s="46" t="str">
        <f t="shared" si="12"/>
        <v>TinPT DS Jaya Abadi</v>
      </c>
      <c r="K410" s="46" t="str">
        <f t="shared" si="13"/>
        <v>TinPT DS Jaya Abadi</v>
      </c>
      <c r="T410"/>
    </row>
    <row r="411" spans="1:20" ht="10.5" customHeight="1">
      <c r="A411" s="255" t="s">
        <v>2324</v>
      </c>
      <c r="B411" s="255" t="s">
        <v>1195</v>
      </c>
      <c r="C411" s="255" t="s">
        <v>1195</v>
      </c>
      <c r="D411" s="255" t="s">
        <v>2238</v>
      </c>
      <c r="E411" s="255" t="s">
        <v>1391</v>
      </c>
      <c r="F411" s="255" t="s">
        <v>3125</v>
      </c>
      <c r="G411" s="255"/>
      <c r="H411" s="255" t="s">
        <v>3500</v>
      </c>
      <c r="I411" s="255" t="s">
        <v>3499</v>
      </c>
      <c r="J411" s="46" t="str">
        <f t="shared" si="12"/>
        <v>TinPT Eunindo Usaha Mandiri</v>
      </c>
      <c r="K411" s="46" t="str">
        <f t="shared" si="13"/>
        <v>TinPT Eunindo Usaha Mandiri</v>
      </c>
      <c r="T411"/>
    </row>
    <row r="412" spans="1:20" ht="10.5" customHeight="1">
      <c r="A412" s="255" t="s">
        <v>2324</v>
      </c>
      <c r="B412" s="255" t="s">
        <v>2676</v>
      </c>
      <c r="C412" s="255" t="s">
        <v>2676</v>
      </c>
      <c r="D412" s="255" t="s">
        <v>2238</v>
      </c>
      <c r="E412" s="255" t="s">
        <v>2677</v>
      </c>
      <c r="F412" s="255" t="s">
        <v>3125</v>
      </c>
      <c r="G412" s="255"/>
      <c r="H412" s="255" t="s">
        <v>3457</v>
      </c>
      <c r="I412" s="255" t="s">
        <v>3454</v>
      </c>
      <c r="J412" s="46" t="str">
        <f t="shared" si="12"/>
        <v>TinPT Fang Di MulTindo</v>
      </c>
      <c r="K412" s="46" t="str">
        <f t="shared" si="13"/>
        <v>TinPT Fang Di MulTindo</v>
      </c>
      <c r="T412"/>
    </row>
    <row r="413" spans="1:20" ht="10.5" customHeight="1">
      <c r="A413" s="255" t="s">
        <v>2324</v>
      </c>
      <c r="B413" s="255" t="s">
        <v>59</v>
      </c>
      <c r="C413" s="255" t="s">
        <v>1194</v>
      </c>
      <c r="D413" s="255" t="s">
        <v>2238</v>
      </c>
      <c r="E413" s="255" t="s">
        <v>1389</v>
      </c>
      <c r="F413" s="255" t="s">
        <v>3125</v>
      </c>
      <c r="G413" s="255"/>
      <c r="H413" s="255" t="s">
        <v>3457</v>
      </c>
      <c r="I413" s="255" t="s">
        <v>3454</v>
      </c>
      <c r="J413" s="46" t="str">
        <f t="shared" si="12"/>
        <v>TinPT Indora Ermulti</v>
      </c>
      <c r="K413" s="46" t="str">
        <f t="shared" si="13"/>
        <v>TinPT Indora Ermulti</v>
      </c>
      <c r="T413"/>
    </row>
    <row r="414" spans="1:20" ht="10.5" customHeight="1">
      <c r="A414" s="255" t="s">
        <v>2324</v>
      </c>
      <c r="B414" s="255" t="s">
        <v>3498</v>
      </c>
      <c r="C414" s="255" t="s">
        <v>1194</v>
      </c>
      <c r="D414" s="255" t="s">
        <v>2238</v>
      </c>
      <c r="E414" s="255" t="s">
        <v>1389</v>
      </c>
      <c r="F414" s="255" t="s">
        <v>3125</v>
      </c>
      <c r="G414" s="255"/>
      <c r="H414" s="255" t="s">
        <v>3457</v>
      </c>
      <c r="I414" s="255" t="s">
        <v>3454</v>
      </c>
      <c r="J414" s="46" t="str">
        <f t="shared" si="12"/>
        <v>TinPT Indra Eramult Logam Industri</v>
      </c>
      <c r="K414" s="46" t="str">
        <f t="shared" si="13"/>
        <v>TinPT Indra Eramult Logam Industri</v>
      </c>
      <c r="T414"/>
    </row>
    <row r="415" spans="1:20" s="231" customFormat="1" ht="10.15" customHeight="1">
      <c r="A415" s="255" t="s">
        <v>2324</v>
      </c>
      <c r="B415" s="255" t="s">
        <v>2710</v>
      </c>
      <c r="C415" s="255" t="s">
        <v>2710</v>
      </c>
      <c r="D415" s="255" t="s">
        <v>2238</v>
      </c>
      <c r="E415" s="255" t="s">
        <v>2711</v>
      </c>
      <c r="F415" s="255" t="s">
        <v>3125</v>
      </c>
      <c r="G415" s="255"/>
      <c r="H415" s="255" t="s">
        <v>3453</v>
      </c>
      <c r="I415" s="255" t="s">
        <v>3454</v>
      </c>
      <c r="J415" s="46" t="str">
        <f t="shared" si="12"/>
        <v>TinPT Inti Stania Prima</v>
      </c>
      <c r="K415" s="46" t="str">
        <f t="shared" si="13"/>
        <v>TinPT Inti Stania Prima</v>
      </c>
      <c r="N415" s="46"/>
      <c r="T415"/>
    </row>
    <row r="416" spans="1:20" ht="10.5" customHeight="1">
      <c r="A416" s="255" t="s">
        <v>2324</v>
      </c>
      <c r="B416" s="255" t="s">
        <v>4252</v>
      </c>
      <c r="C416" s="255" t="s">
        <v>4252</v>
      </c>
      <c r="D416" s="255" t="s">
        <v>2238</v>
      </c>
      <c r="E416" s="255" t="s">
        <v>2666</v>
      </c>
      <c r="F416" s="255" t="s">
        <v>3125</v>
      </c>
      <c r="G416" s="255"/>
      <c r="H416" s="255" t="s">
        <v>3455</v>
      </c>
      <c r="I416" s="255" t="s">
        <v>3454</v>
      </c>
      <c r="J416" s="46" t="str">
        <f t="shared" si="12"/>
        <v>TinPT Justindo</v>
      </c>
      <c r="K416" s="46" t="str">
        <f t="shared" si="13"/>
        <v>TinPT Justindo</v>
      </c>
      <c r="T416"/>
    </row>
    <row r="417" spans="1:20" ht="10.5" customHeight="1">
      <c r="A417" s="255" t="s">
        <v>2324</v>
      </c>
      <c r="B417" s="255" t="s">
        <v>1175</v>
      </c>
      <c r="C417" s="255" t="s">
        <v>1175</v>
      </c>
      <c r="D417" s="255" t="s">
        <v>2238</v>
      </c>
      <c r="E417" s="255" t="s">
        <v>1392</v>
      </c>
      <c r="F417" s="255" t="s">
        <v>3125</v>
      </c>
      <c r="G417" s="255"/>
      <c r="H417" s="255" t="s">
        <v>3500</v>
      </c>
      <c r="I417" s="255" t="s">
        <v>3499</v>
      </c>
      <c r="J417" s="46" t="str">
        <f t="shared" si="12"/>
        <v>TinPT Karimun Mining</v>
      </c>
      <c r="K417" s="46" t="str">
        <f t="shared" si="13"/>
        <v>TinPT Karimun Mining</v>
      </c>
      <c r="T417"/>
    </row>
    <row r="418" spans="1:20" ht="10.5" customHeight="1">
      <c r="A418" s="255" t="s">
        <v>2324</v>
      </c>
      <c r="B418" s="255" t="s">
        <v>4363</v>
      </c>
      <c r="C418" s="255" t="s">
        <v>4363</v>
      </c>
      <c r="D418" s="255" t="s">
        <v>2238</v>
      </c>
      <c r="E418" s="255" t="s">
        <v>4364</v>
      </c>
      <c r="F418" s="255" t="s">
        <v>3125</v>
      </c>
      <c r="G418" s="255"/>
      <c r="H418" s="255" t="s">
        <v>3453</v>
      </c>
      <c r="I418" s="255" t="s">
        <v>3454</v>
      </c>
      <c r="J418" s="46" t="str">
        <f t="shared" si="12"/>
        <v>TinPT Kijang Jaya Mandiri</v>
      </c>
      <c r="K418" s="46" t="str">
        <f t="shared" si="13"/>
        <v>TinPT Kijang Jaya Mandiri</v>
      </c>
      <c r="T418"/>
    </row>
    <row r="419" spans="1:20" ht="10.5" customHeight="1">
      <c r="A419" s="255" t="s">
        <v>2324</v>
      </c>
      <c r="B419" s="255" t="s">
        <v>1196</v>
      </c>
      <c r="C419" s="255" t="s">
        <v>1196</v>
      </c>
      <c r="D419" s="255" t="s">
        <v>2238</v>
      </c>
      <c r="E419" s="255" t="s">
        <v>1393</v>
      </c>
      <c r="F419" s="255" t="s">
        <v>3125</v>
      </c>
      <c r="G419" s="255"/>
      <c r="H419" s="255" t="s">
        <v>3453</v>
      </c>
      <c r="I419" s="255" t="s">
        <v>3454</v>
      </c>
      <c r="J419" s="46" t="str">
        <f t="shared" si="12"/>
        <v>TinPT Mitra Stania Prima</v>
      </c>
      <c r="K419" s="46" t="str">
        <f t="shared" si="13"/>
        <v>TinPT Mitra Stania Prima</v>
      </c>
      <c r="T419"/>
    </row>
    <row r="420" spans="1:20" ht="10.5" customHeight="1">
      <c r="A420" s="255" t="s">
        <v>2324</v>
      </c>
      <c r="B420" s="255" t="s">
        <v>4746</v>
      </c>
      <c r="C420" s="255" t="s">
        <v>4746</v>
      </c>
      <c r="D420" s="255" t="s">
        <v>2238</v>
      </c>
      <c r="E420" s="255" t="s">
        <v>4747</v>
      </c>
      <c r="F420" s="255" t="s">
        <v>3125</v>
      </c>
      <c r="G420" s="255"/>
      <c r="H420" s="255" t="s">
        <v>4771</v>
      </c>
      <c r="I420" s="255" t="s">
        <v>3502</v>
      </c>
      <c r="J420" s="46" t="str">
        <f t="shared" si="12"/>
        <v>TinPT O.M. Indonesia</v>
      </c>
      <c r="K420" s="46" t="str">
        <f t="shared" si="13"/>
        <v>TinPT O.M. Indonesia</v>
      </c>
      <c r="T420"/>
    </row>
    <row r="421" spans="1:20" ht="10.5" customHeight="1">
      <c r="A421" s="255" t="s">
        <v>2324</v>
      </c>
      <c r="B421" s="255" t="s">
        <v>2678</v>
      </c>
      <c r="C421" s="255" t="s">
        <v>2678</v>
      </c>
      <c r="D421" s="255" t="s">
        <v>2238</v>
      </c>
      <c r="E421" s="255" t="s">
        <v>2679</v>
      </c>
      <c r="F421" s="255" t="s">
        <v>3125</v>
      </c>
      <c r="G421" s="255"/>
      <c r="H421" s="255" t="s">
        <v>3453</v>
      </c>
      <c r="I421" s="255" t="s">
        <v>3454</v>
      </c>
      <c r="J421" s="46" t="str">
        <f t="shared" si="12"/>
        <v>TinPT Panca Mega Persada</v>
      </c>
      <c r="K421" s="46" t="str">
        <f t="shared" si="13"/>
        <v>TinPT Panca Mega Persada</v>
      </c>
      <c r="T421"/>
    </row>
    <row r="422" spans="1:20" ht="10.5" customHeight="1">
      <c r="A422" s="255" t="s">
        <v>2324</v>
      </c>
      <c r="B422" s="255" t="s">
        <v>2758</v>
      </c>
      <c r="C422" s="255" t="s">
        <v>2758</v>
      </c>
      <c r="D422" s="255" t="s">
        <v>2238</v>
      </c>
      <c r="E422" s="255" t="s">
        <v>2683</v>
      </c>
      <c r="F422" s="255" t="s">
        <v>3125</v>
      </c>
      <c r="G422" s="255"/>
      <c r="H422" s="255" t="s">
        <v>3455</v>
      </c>
      <c r="I422" s="255" t="s">
        <v>3454</v>
      </c>
      <c r="J422" s="46" t="str">
        <f t="shared" si="12"/>
        <v>TinPT Pelat Timah Nusantara Tbk</v>
      </c>
      <c r="K422" s="46" t="str">
        <f t="shared" si="13"/>
        <v>TinPT Pelat Timah Nusantara Tbk</v>
      </c>
      <c r="T422"/>
    </row>
    <row r="423" spans="1:20" ht="10.5" customHeight="1">
      <c r="A423" s="255" t="s">
        <v>2324</v>
      </c>
      <c r="B423" s="255" t="s">
        <v>1394</v>
      </c>
      <c r="C423" s="255" t="s">
        <v>1394</v>
      </c>
      <c r="D423" s="255" t="s">
        <v>2238</v>
      </c>
      <c r="E423" s="255" t="s">
        <v>1395</v>
      </c>
      <c r="F423" s="255" t="s">
        <v>3125</v>
      </c>
      <c r="G423" s="255"/>
      <c r="H423" s="255" t="s">
        <v>3496</v>
      </c>
      <c r="I423" s="255" t="s">
        <v>3454</v>
      </c>
      <c r="J423" s="46" t="str">
        <f t="shared" si="12"/>
        <v>TinPT Prima Timah Utama</v>
      </c>
      <c r="K423" s="46" t="str">
        <f t="shared" si="13"/>
        <v>TinPT Prima Timah Utama</v>
      </c>
      <c r="T423"/>
    </row>
    <row r="424" spans="1:20" ht="10.5" customHeight="1">
      <c r="A424" s="255" t="s">
        <v>2324</v>
      </c>
      <c r="B424" s="255" t="s">
        <v>4169</v>
      </c>
      <c r="C424" s="255" t="s">
        <v>4169</v>
      </c>
      <c r="D424" s="255" t="s">
        <v>2238</v>
      </c>
      <c r="E424" s="255" t="s">
        <v>1396</v>
      </c>
      <c r="F424" s="255" t="s">
        <v>3125</v>
      </c>
      <c r="G424" s="255"/>
      <c r="H424" s="255" t="s">
        <v>3453</v>
      </c>
      <c r="I424" s="255" t="s">
        <v>3454</v>
      </c>
      <c r="J424" s="46" t="str">
        <f t="shared" si="12"/>
        <v>TinPT Refined Bangka Tin</v>
      </c>
      <c r="K424" s="46" t="str">
        <f t="shared" si="13"/>
        <v>TinPT Refined Bangka Tin</v>
      </c>
      <c r="T424"/>
    </row>
    <row r="425" spans="1:20" ht="10.5" customHeight="1">
      <c r="A425" s="255" t="s">
        <v>2324</v>
      </c>
      <c r="B425" s="255" t="s">
        <v>1197</v>
      </c>
      <c r="C425" s="255" t="s">
        <v>1197</v>
      </c>
      <c r="D425" s="255" t="s">
        <v>2238</v>
      </c>
      <c r="E425" s="255" t="s">
        <v>1397</v>
      </c>
      <c r="F425" s="255" t="s">
        <v>3125</v>
      </c>
      <c r="G425" s="255"/>
      <c r="H425" s="255" t="s">
        <v>3457</v>
      </c>
      <c r="I425" s="255" t="s">
        <v>3454</v>
      </c>
      <c r="J425" s="46" t="str">
        <f t="shared" si="12"/>
        <v>TinPT Sariwiguna Binasentosa</v>
      </c>
      <c r="K425" s="46" t="str">
        <f t="shared" si="13"/>
        <v>TinPT Sariwiguna Binasentosa</v>
      </c>
      <c r="T425"/>
    </row>
    <row r="426" spans="1:20" ht="10.5" customHeight="1">
      <c r="A426" s="255" t="s">
        <v>2324</v>
      </c>
      <c r="B426" s="255" t="s">
        <v>4170</v>
      </c>
      <c r="C426" s="255" t="s">
        <v>4170</v>
      </c>
      <c r="D426" s="255" t="s">
        <v>2238</v>
      </c>
      <c r="E426" s="255" t="s">
        <v>2680</v>
      </c>
      <c r="F426" s="255" t="s">
        <v>3125</v>
      </c>
      <c r="G426" s="255"/>
      <c r="H426" s="255" t="s">
        <v>3453</v>
      </c>
      <c r="I426" s="255" t="s">
        <v>3454</v>
      </c>
      <c r="J426" s="46" t="str">
        <f t="shared" si="12"/>
        <v>TinPT Seirama Tin Investment</v>
      </c>
      <c r="K426" s="46" t="str">
        <f t="shared" si="13"/>
        <v>TinPT Seirama Tin Investment</v>
      </c>
      <c r="T426"/>
    </row>
    <row r="427" spans="1:20" ht="10.5" customHeight="1">
      <c r="A427" s="255" t="s">
        <v>2324</v>
      </c>
      <c r="B427" s="255" t="s">
        <v>2369</v>
      </c>
      <c r="C427" s="255" t="s">
        <v>2369</v>
      </c>
      <c r="D427" s="255" t="s">
        <v>2238</v>
      </c>
      <c r="E427" s="255" t="s">
        <v>1398</v>
      </c>
      <c r="F427" s="255" t="s">
        <v>3125</v>
      </c>
      <c r="G427" s="255"/>
      <c r="H427" s="255" t="s">
        <v>3457</v>
      </c>
      <c r="I427" s="255" t="s">
        <v>3454</v>
      </c>
      <c r="J427" s="46" t="str">
        <f t="shared" si="12"/>
        <v>TinPT Stanindo Inti Perkasa</v>
      </c>
      <c r="K427" s="46" t="str">
        <f t="shared" si="13"/>
        <v>TinPT Stanindo Inti Perkasa</v>
      </c>
      <c r="T427"/>
    </row>
    <row r="428" spans="1:20" ht="10.5" customHeight="1">
      <c r="A428" s="255" t="s">
        <v>2324</v>
      </c>
      <c r="B428" s="255" t="s">
        <v>4320</v>
      </c>
      <c r="C428" s="255" t="s">
        <v>4320</v>
      </c>
      <c r="D428" s="255" t="s">
        <v>2238</v>
      </c>
      <c r="E428" s="255" t="s">
        <v>4321</v>
      </c>
      <c r="F428" s="255" t="s">
        <v>3125</v>
      </c>
      <c r="G428" s="255"/>
      <c r="H428" s="255" t="s">
        <v>3455</v>
      </c>
      <c r="I428" s="255" t="s">
        <v>3454</v>
      </c>
      <c r="J428" s="46" t="str">
        <f t="shared" si="12"/>
        <v>TinPT Sukses Inti Makmur</v>
      </c>
      <c r="K428" s="46" t="str">
        <f t="shared" si="13"/>
        <v>TinPT Sukses Inti Makmur</v>
      </c>
      <c r="T428"/>
    </row>
    <row r="429" spans="1:20" ht="10.5" customHeight="1">
      <c r="A429" s="255" t="s">
        <v>2324</v>
      </c>
      <c r="B429" s="255" t="s">
        <v>2681</v>
      </c>
      <c r="C429" s="255" t="s">
        <v>2681</v>
      </c>
      <c r="D429" s="255" t="s">
        <v>2238</v>
      </c>
      <c r="E429" s="255" t="s">
        <v>2682</v>
      </c>
      <c r="F429" s="255" t="s">
        <v>3125</v>
      </c>
      <c r="G429" s="255"/>
      <c r="H429" s="255" t="s">
        <v>3457</v>
      </c>
      <c r="I429" s="255" t="s">
        <v>3454</v>
      </c>
      <c r="J429" s="46" t="str">
        <f t="shared" si="12"/>
        <v>TinPT Sumber Jaya Indah</v>
      </c>
      <c r="K429" s="46" t="str">
        <f t="shared" si="13"/>
        <v>TinPT Sumber Jaya Indah</v>
      </c>
      <c r="T429"/>
    </row>
    <row r="430" spans="1:20" ht="10.5" customHeight="1">
      <c r="A430" s="255" t="s">
        <v>2324</v>
      </c>
      <c r="B430" s="255" t="s">
        <v>1952</v>
      </c>
      <c r="C430" s="255" t="s">
        <v>3503</v>
      </c>
      <c r="D430" s="255" t="s">
        <v>2238</v>
      </c>
      <c r="E430" s="255" t="s">
        <v>1424</v>
      </c>
      <c r="F430" s="255" t="s">
        <v>3125</v>
      </c>
      <c r="G430" s="255"/>
      <c r="H430" s="255" t="s">
        <v>3504</v>
      </c>
      <c r="I430" s="255" t="s">
        <v>3505</v>
      </c>
      <c r="J430" s="46" t="str">
        <f t="shared" si="12"/>
        <v>TinPT Tambang Timah</v>
      </c>
      <c r="K430" s="46" t="str">
        <f t="shared" si="13"/>
        <v>TinPT Tambang Timah</v>
      </c>
      <c r="T430"/>
    </row>
    <row r="431" spans="1:20" ht="10.5" customHeight="1">
      <c r="A431" s="255" t="s">
        <v>2324</v>
      </c>
      <c r="B431" s="255" t="s">
        <v>3503</v>
      </c>
      <c r="C431" s="255" t="s">
        <v>3503</v>
      </c>
      <c r="D431" s="255" t="s">
        <v>2238</v>
      </c>
      <c r="E431" s="255" t="s">
        <v>1424</v>
      </c>
      <c r="F431" s="255" t="s">
        <v>3125</v>
      </c>
      <c r="G431" s="255"/>
      <c r="H431" s="255" t="s">
        <v>3504</v>
      </c>
      <c r="I431" s="255" t="s">
        <v>3505</v>
      </c>
      <c r="J431" s="46" t="str">
        <f t="shared" si="12"/>
        <v>TinPT Timah (Persero) Tbk Kundur</v>
      </c>
      <c r="K431" s="46" t="str">
        <f t="shared" si="13"/>
        <v>TinPT Timah (Persero) Tbk Kundur</v>
      </c>
      <c r="T431"/>
    </row>
    <row r="432" spans="1:20" ht="9.6" customHeight="1">
      <c r="A432" s="255" t="s">
        <v>2324</v>
      </c>
      <c r="B432" s="255" t="s">
        <v>4266</v>
      </c>
      <c r="C432" s="255" t="s">
        <v>4266</v>
      </c>
      <c r="D432" s="255" t="s">
        <v>2238</v>
      </c>
      <c r="E432" s="255" t="s">
        <v>1399</v>
      </c>
      <c r="F432" s="255" t="s">
        <v>3125</v>
      </c>
      <c r="G432" s="255"/>
      <c r="H432" s="255" t="s">
        <v>3507</v>
      </c>
      <c r="I432" s="255" t="s">
        <v>3454</v>
      </c>
      <c r="J432" s="46" t="str">
        <f t="shared" si="12"/>
        <v>TinPT Timah (Persero) Tbk Mentok</v>
      </c>
      <c r="K432" s="46" t="str">
        <f t="shared" si="13"/>
        <v>TinPT Timah (Persero) Tbk Mentok</v>
      </c>
      <c r="T432"/>
    </row>
    <row r="433" spans="1:20" ht="10.5" customHeight="1">
      <c r="A433" s="255" t="s">
        <v>2324</v>
      </c>
      <c r="B433" s="255" t="s">
        <v>4313</v>
      </c>
      <c r="C433" s="255" t="s">
        <v>2758</v>
      </c>
      <c r="D433" s="255" t="s">
        <v>2238</v>
      </c>
      <c r="E433" s="255" t="s">
        <v>2683</v>
      </c>
      <c r="F433" s="255" t="s">
        <v>3125</v>
      </c>
      <c r="G433" s="255"/>
      <c r="H433" s="255" t="s">
        <v>3455</v>
      </c>
      <c r="I433" s="255" t="s">
        <v>3454</v>
      </c>
      <c r="J433" s="46" t="str">
        <f t="shared" si="12"/>
        <v>TinPT Timah Nusantara</v>
      </c>
      <c r="K433" s="46" t="str">
        <f t="shared" si="13"/>
        <v>TinPT Timah Nusantara</v>
      </c>
      <c r="T433"/>
    </row>
    <row r="434" spans="1:20" ht="10.5" customHeight="1">
      <c r="A434" s="255" t="s">
        <v>2324</v>
      </c>
      <c r="B434" s="255" t="s">
        <v>972</v>
      </c>
      <c r="C434" s="255" t="s">
        <v>972</v>
      </c>
      <c r="D434" s="255" t="s">
        <v>2238</v>
      </c>
      <c r="E434" s="255" t="s">
        <v>1400</v>
      </c>
      <c r="F434" s="255" t="s">
        <v>3125</v>
      </c>
      <c r="G434" s="255"/>
      <c r="H434" s="255" t="s">
        <v>3457</v>
      </c>
      <c r="I434" s="255" t="s">
        <v>3454</v>
      </c>
      <c r="J434" s="46" t="str">
        <f t="shared" si="12"/>
        <v>TinPT Tinindo Inter Nusa</v>
      </c>
      <c r="K434" s="46" t="str">
        <f t="shared" si="13"/>
        <v>TinPT Tinindo Inter Nusa</v>
      </c>
      <c r="T434"/>
    </row>
    <row r="435" spans="1:20" ht="10.5" customHeight="1">
      <c r="A435" s="255" t="s">
        <v>2324</v>
      </c>
      <c r="B435" s="255" t="s">
        <v>2712</v>
      </c>
      <c r="C435" s="255" t="s">
        <v>2712</v>
      </c>
      <c r="D435" s="255" t="s">
        <v>2238</v>
      </c>
      <c r="E435" s="255" t="s">
        <v>2713</v>
      </c>
      <c r="F435" s="255" t="s">
        <v>3125</v>
      </c>
      <c r="G435" s="255"/>
      <c r="H435" s="255" t="s">
        <v>3524</v>
      </c>
      <c r="I435" s="255" t="s">
        <v>3502</v>
      </c>
      <c r="J435" s="46" t="str">
        <f t="shared" si="12"/>
        <v>TinPT Tirus Putra Mandiri</v>
      </c>
      <c r="K435" s="46" t="str">
        <f t="shared" si="13"/>
        <v>TinPT Tirus Putra Mandiri</v>
      </c>
      <c r="T435"/>
    </row>
    <row r="436" spans="1:20" ht="10.5" customHeight="1">
      <c r="A436" s="255" t="s">
        <v>2324</v>
      </c>
      <c r="B436" s="255" t="s">
        <v>4329</v>
      </c>
      <c r="C436" s="255" t="s">
        <v>4329</v>
      </c>
      <c r="D436" s="255" t="s">
        <v>2238</v>
      </c>
      <c r="E436" s="255" t="s">
        <v>4330</v>
      </c>
      <c r="F436" s="255" t="s">
        <v>3125</v>
      </c>
      <c r="G436" s="255"/>
      <c r="H436" s="255" t="s">
        <v>4773</v>
      </c>
      <c r="I436" s="255" t="s">
        <v>4772</v>
      </c>
      <c r="J436" s="46" t="str">
        <f t="shared" si="12"/>
        <v>TinPT Tommy Utama</v>
      </c>
      <c r="K436" s="46" t="str">
        <f t="shared" si="13"/>
        <v>TinPT Tommy Utama</v>
      </c>
      <c r="T436"/>
    </row>
    <row r="437" spans="1:20" ht="10.5" customHeight="1">
      <c r="A437" s="255" t="s">
        <v>2324</v>
      </c>
      <c r="B437" s="255" t="s">
        <v>4187</v>
      </c>
      <c r="C437" s="255" t="s">
        <v>4187</v>
      </c>
      <c r="D437" s="255" t="s">
        <v>2238</v>
      </c>
      <c r="E437" s="255" t="s">
        <v>2714</v>
      </c>
      <c r="F437" s="255" t="s">
        <v>3125</v>
      </c>
      <c r="G437" s="255"/>
      <c r="H437" s="255" t="s">
        <v>3525</v>
      </c>
      <c r="I437" s="255" t="s">
        <v>3526</v>
      </c>
      <c r="J437" s="46" t="str">
        <f t="shared" si="12"/>
        <v>TinPT Wahana Perkit Jaya</v>
      </c>
      <c r="K437" s="46" t="str">
        <f t="shared" si="13"/>
        <v>TinPT Wahana Perkit Jaya</v>
      </c>
      <c r="T437"/>
    </row>
    <row r="438" spans="1:20" ht="10.5" customHeight="1">
      <c r="A438" s="255" t="s">
        <v>2324</v>
      </c>
      <c r="B438" s="255" t="s">
        <v>4294</v>
      </c>
      <c r="C438" s="255" t="s">
        <v>4294</v>
      </c>
      <c r="D438" s="255" t="s">
        <v>2170</v>
      </c>
      <c r="E438" s="255" t="s">
        <v>3545</v>
      </c>
      <c r="F438" s="255" t="s">
        <v>3125</v>
      </c>
      <c r="G438" s="255"/>
      <c r="H438" s="255" t="s">
        <v>3381</v>
      </c>
      <c r="I438" s="255" t="s">
        <v>3436</v>
      </c>
      <c r="J438" s="46" t="str">
        <f t="shared" si="12"/>
        <v>TinResind Indústria e Comércio Ltda.</v>
      </c>
      <c r="K438" s="46" t="str">
        <f t="shared" si="13"/>
        <v>TinResind Indústria e Comércio Ltda.</v>
      </c>
      <c r="T438"/>
    </row>
    <row r="439" spans="1:20" ht="10.5" customHeight="1">
      <c r="A439" s="255" t="s">
        <v>2324</v>
      </c>
      <c r="B439" s="255" t="s">
        <v>1401</v>
      </c>
      <c r="C439" s="255" t="s">
        <v>1401</v>
      </c>
      <c r="D439" s="255" t="s">
        <v>1753</v>
      </c>
      <c r="E439" s="255" t="s">
        <v>1402</v>
      </c>
      <c r="F439" s="255" t="s">
        <v>3125</v>
      </c>
      <c r="G439" s="255"/>
      <c r="H439" s="255" t="s">
        <v>3508</v>
      </c>
      <c r="I439" s="255" t="s">
        <v>3296</v>
      </c>
      <c r="J439" s="46" t="str">
        <f t="shared" si="12"/>
        <v>TinRui Da Hung</v>
      </c>
      <c r="K439" s="46" t="str">
        <f t="shared" si="13"/>
        <v>TinRui Da Hung</v>
      </c>
      <c r="T439"/>
    </row>
    <row r="440" spans="1:20" ht="10.5" customHeight="1">
      <c r="A440" s="255" t="s">
        <v>2324</v>
      </c>
      <c r="B440" s="255" t="s">
        <v>4742</v>
      </c>
      <c r="C440" s="255" t="s">
        <v>4153</v>
      </c>
      <c r="D440" s="255" t="s">
        <v>2181</v>
      </c>
      <c r="E440" s="255" t="s">
        <v>1374</v>
      </c>
      <c r="F440" s="255" t="s">
        <v>3125</v>
      </c>
      <c r="G440" s="255"/>
      <c r="H440" s="255" t="s">
        <v>3471</v>
      </c>
      <c r="I440" s="255" t="s">
        <v>3204</v>
      </c>
      <c r="J440" s="46" t="str">
        <f t="shared" si="12"/>
        <v>TinShunda Huichang Kam Tin Co., Ltd.</v>
      </c>
      <c r="K440" s="46" t="str">
        <f t="shared" si="13"/>
        <v>TinShunda Huichang Kam Tin Co., Ltd.</v>
      </c>
      <c r="T440"/>
    </row>
    <row r="441" spans="1:20" ht="10.5" customHeight="1">
      <c r="A441" s="255" t="s">
        <v>2324</v>
      </c>
      <c r="B441" s="255" t="s">
        <v>4314</v>
      </c>
      <c r="C441" s="255" t="s">
        <v>4749</v>
      </c>
      <c r="D441" s="255" t="s">
        <v>2181</v>
      </c>
      <c r="E441" s="255" t="s">
        <v>1407</v>
      </c>
      <c r="F441" s="255" t="s">
        <v>3125</v>
      </c>
      <c r="G441" s="255"/>
      <c r="H441" s="255" t="s">
        <v>3468</v>
      </c>
      <c r="I441" s="255" t="s">
        <v>3161</v>
      </c>
      <c r="J441" s="46" t="str">
        <f t="shared" si="12"/>
        <v>TinSmelting Branch of Yunnan Tin Company Ltd</v>
      </c>
      <c r="K441" s="46" t="str">
        <f t="shared" si="13"/>
        <v>TinSmelting Branch of Yunnan Tin Company Ltd</v>
      </c>
      <c r="T441"/>
    </row>
    <row r="442" spans="1:20" ht="10.5" customHeight="1">
      <c r="A442" s="255" t="s">
        <v>2324</v>
      </c>
      <c r="B442" s="255" t="s">
        <v>4176</v>
      </c>
      <c r="C442" s="255" t="s">
        <v>4176</v>
      </c>
      <c r="D442" s="255" t="s">
        <v>2170</v>
      </c>
      <c r="E442" s="255" t="s">
        <v>1403</v>
      </c>
      <c r="F442" s="255" t="s">
        <v>3125</v>
      </c>
      <c r="G442" s="255"/>
      <c r="H442" s="255" t="s">
        <v>3509</v>
      </c>
      <c r="I442" s="255" t="s">
        <v>3313</v>
      </c>
      <c r="J442" s="46" t="str">
        <f t="shared" si="12"/>
        <v>TinSoft Metais Ltda.</v>
      </c>
      <c r="K442" s="46" t="str">
        <f t="shared" si="13"/>
        <v>TinSoft Metais Ltda.</v>
      </c>
      <c r="T442"/>
    </row>
    <row r="443" spans="1:20" ht="10.5" customHeight="1">
      <c r="A443" s="255" t="s">
        <v>2324</v>
      </c>
      <c r="B443" s="255" t="s">
        <v>60</v>
      </c>
      <c r="C443" s="255" t="s">
        <v>1951</v>
      </c>
      <c r="D443" s="255" t="s">
        <v>1743</v>
      </c>
      <c r="E443" s="255" t="s">
        <v>1404</v>
      </c>
      <c r="F443" s="255" t="s">
        <v>3125</v>
      </c>
      <c r="G443" s="255"/>
      <c r="H443" s="255" t="s">
        <v>3510</v>
      </c>
      <c r="I443" s="255" t="s">
        <v>3511</v>
      </c>
      <c r="J443" s="46" t="str">
        <f t="shared" si="12"/>
        <v>TinThai Solder Industry Corp., Ltd.</v>
      </c>
      <c r="K443" s="46" t="str">
        <f t="shared" si="13"/>
        <v>TinThai Solder Industry Corp., Ltd.</v>
      </c>
      <c r="T443"/>
    </row>
    <row r="444" spans="1:20" ht="10.5" customHeight="1">
      <c r="A444" s="255" t="s">
        <v>2324</v>
      </c>
      <c r="B444" s="255" t="s">
        <v>3512</v>
      </c>
      <c r="C444" s="255" t="s">
        <v>1951</v>
      </c>
      <c r="D444" s="255" t="s">
        <v>1743</v>
      </c>
      <c r="E444" s="255" t="s">
        <v>1404</v>
      </c>
      <c r="F444" s="255" t="s">
        <v>3125</v>
      </c>
      <c r="G444" s="255"/>
      <c r="H444" s="255" t="s">
        <v>3510</v>
      </c>
      <c r="I444" s="255" t="s">
        <v>3511</v>
      </c>
      <c r="J444" s="46" t="str">
        <f t="shared" si="12"/>
        <v>TinThailand Smelting &amp; Refining Co Ltd</v>
      </c>
      <c r="K444" s="46" t="str">
        <f t="shared" si="13"/>
        <v>TinThailand Smelting &amp; Refining Co Ltd</v>
      </c>
      <c r="T444"/>
    </row>
    <row r="445" spans="1:20" ht="10.5" customHeight="1">
      <c r="A445" s="255" t="s">
        <v>2324</v>
      </c>
      <c r="B445" s="255" t="s">
        <v>1951</v>
      </c>
      <c r="C445" s="255" t="s">
        <v>1951</v>
      </c>
      <c r="D445" s="255" t="s">
        <v>1743</v>
      </c>
      <c r="E445" s="255" t="s">
        <v>1404</v>
      </c>
      <c r="F445" s="255" t="s">
        <v>3125</v>
      </c>
      <c r="G445" s="255"/>
      <c r="H445" s="255" t="s">
        <v>3510</v>
      </c>
      <c r="I445" s="255" t="s">
        <v>3511</v>
      </c>
      <c r="J445" s="46" t="str">
        <f t="shared" si="12"/>
        <v>TinThaisarco</v>
      </c>
      <c r="K445" s="46" t="str">
        <f t="shared" si="13"/>
        <v>TinThaisarco</v>
      </c>
      <c r="T445"/>
    </row>
    <row r="446" spans="1:20" ht="10.5" customHeight="1">
      <c r="A446" s="255" t="s">
        <v>2324</v>
      </c>
      <c r="B446" s="255" t="s">
        <v>3515</v>
      </c>
      <c r="C446" s="255" t="s">
        <v>3513</v>
      </c>
      <c r="D446" s="255" t="s">
        <v>2181</v>
      </c>
      <c r="E446" s="255" t="s">
        <v>3514</v>
      </c>
      <c r="F446" s="255" t="s">
        <v>3125</v>
      </c>
      <c r="G446" s="255"/>
      <c r="H446" s="255" t="s">
        <v>3468</v>
      </c>
      <c r="I446" s="255" t="s">
        <v>3161</v>
      </c>
      <c r="J446" s="46" t="str">
        <f t="shared" si="12"/>
        <v>TinThe Gejiu cloud new colored electrolytic</v>
      </c>
      <c r="K446" s="46" t="str">
        <f t="shared" si="13"/>
        <v>TinThe Gejiu cloud new colored electrolytic</v>
      </c>
      <c r="T446"/>
    </row>
    <row r="447" spans="1:20" ht="10.5" customHeight="1">
      <c r="A447" s="255" t="s">
        <v>2324</v>
      </c>
      <c r="B447" s="255" t="s">
        <v>61</v>
      </c>
      <c r="C447" s="255" t="s">
        <v>4749</v>
      </c>
      <c r="D447" s="255" t="s">
        <v>2181</v>
      </c>
      <c r="E447" s="255" t="s">
        <v>1407</v>
      </c>
      <c r="F447" s="255" t="s">
        <v>3125</v>
      </c>
      <c r="G447" s="255"/>
      <c r="H447" s="255" t="s">
        <v>3468</v>
      </c>
      <c r="I447" s="255" t="s">
        <v>3161</v>
      </c>
      <c r="J447" s="46" t="str">
        <f t="shared" si="12"/>
        <v>TinTin Products Manufacturing Co.LTD. of YTCL</v>
      </c>
      <c r="K447" s="46" t="str">
        <f t="shared" si="13"/>
        <v>TinTin Products Manufacturing Co.LTD. of YTCL</v>
      </c>
      <c r="T447"/>
    </row>
    <row r="448" spans="1:20" ht="10.5" customHeight="1">
      <c r="A448" s="255" t="s">
        <v>2324</v>
      </c>
      <c r="B448" s="255" t="s">
        <v>3486</v>
      </c>
      <c r="C448" s="255" t="s">
        <v>1953</v>
      </c>
      <c r="D448" s="255" t="s">
        <v>2170</v>
      </c>
      <c r="E448" s="255" t="s">
        <v>1379</v>
      </c>
      <c r="F448" s="255" t="s">
        <v>3125</v>
      </c>
      <c r="G448" s="255"/>
      <c r="H448" s="255" t="s">
        <v>3485</v>
      </c>
      <c r="I448" s="255" t="s">
        <v>3313</v>
      </c>
      <c r="J448" s="46" t="str">
        <f t="shared" si="12"/>
        <v>TinToboca/ Paranapenema</v>
      </c>
      <c r="K448" s="46" t="str">
        <f t="shared" si="13"/>
        <v>TinToboca/ Paranapenema</v>
      </c>
      <c r="T448"/>
    </row>
    <row r="449" spans="1:20" ht="10.5" customHeight="1">
      <c r="A449" s="255" t="s">
        <v>2324</v>
      </c>
      <c r="B449" s="255" t="s">
        <v>3539</v>
      </c>
      <c r="C449" s="255" t="s">
        <v>3539</v>
      </c>
      <c r="D449" s="255" t="s">
        <v>1766</v>
      </c>
      <c r="E449" s="255" t="s">
        <v>3540</v>
      </c>
      <c r="F449" s="255" t="s">
        <v>3125</v>
      </c>
      <c r="G449" s="255"/>
      <c r="H449" s="255" t="s">
        <v>3541</v>
      </c>
      <c r="I449" s="255" t="s">
        <v>3542</v>
      </c>
      <c r="J449" s="46" t="str">
        <f t="shared" si="12"/>
        <v>TinTuyen Quang Non-Ferrous Metals Joint Stock Company</v>
      </c>
      <c r="K449" s="46" t="str">
        <f t="shared" si="13"/>
        <v>TinTuyen Quang Non-Ferrous Metals Joint Stock Company</v>
      </c>
      <c r="T449"/>
    </row>
    <row r="450" spans="1:20" ht="10.5" customHeight="1">
      <c r="A450" s="255" t="s">
        <v>2324</v>
      </c>
      <c r="B450" s="255" t="s">
        <v>4315</v>
      </c>
      <c r="C450" s="255" t="s">
        <v>3503</v>
      </c>
      <c r="D450" s="255" t="s">
        <v>2238</v>
      </c>
      <c r="E450" s="255" t="s">
        <v>1424</v>
      </c>
      <c r="F450" s="255" t="s">
        <v>3125</v>
      </c>
      <c r="G450" s="255"/>
      <c r="H450" s="255" t="s">
        <v>3504</v>
      </c>
      <c r="I450" s="255" t="s">
        <v>3505</v>
      </c>
      <c r="J450" s="46" t="str">
        <f t="shared" si="12"/>
        <v>TinUnit Timah Kundur PT Tambang</v>
      </c>
      <c r="K450" s="46" t="str">
        <f t="shared" si="13"/>
        <v>TinUnit Timah Kundur PT Tambang</v>
      </c>
      <c r="T450"/>
    </row>
    <row r="451" spans="1:20" ht="10.5" customHeight="1">
      <c r="A451" s="255" t="s">
        <v>2324</v>
      </c>
      <c r="B451" s="255" t="s">
        <v>3517</v>
      </c>
      <c r="C451" s="255" t="s">
        <v>3517</v>
      </c>
      <c r="D451" s="255" t="s">
        <v>1766</v>
      </c>
      <c r="E451" s="255" t="s">
        <v>3518</v>
      </c>
      <c r="F451" s="255" t="s">
        <v>3125</v>
      </c>
      <c r="G451" s="255"/>
      <c r="H451" s="255" t="s">
        <v>3519</v>
      </c>
      <c r="I451" s="255" t="s">
        <v>3520</v>
      </c>
      <c r="J451" s="46" t="str">
        <f t="shared" si="12"/>
        <v>TinVQB Mineral and Trading Group JSC</v>
      </c>
      <c r="K451" s="46" t="str">
        <f t="shared" si="13"/>
        <v>TinVQB Mineral and Trading Group JSC</v>
      </c>
      <c r="T451"/>
    </row>
    <row r="452" spans="1:20" ht="10.5" customHeight="1">
      <c r="A452" s="255" t="s">
        <v>2324</v>
      </c>
      <c r="B452" s="255" t="s">
        <v>68</v>
      </c>
      <c r="C452" s="255" t="s">
        <v>68</v>
      </c>
      <c r="D452" s="255" t="s">
        <v>2170</v>
      </c>
      <c r="E452" s="255" t="s">
        <v>1405</v>
      </c>
      <c r="F452" s="255" t="s">
        <v>3125</v>
      </c>
      <c r="G452" s="255"/>
      <c r="H452" s="255" t="s">
        <v>3451</v>
      </c>
      <c r="I452" s="255" t="s">
        <v>3452</v>
      </c>
      <c r="J452" s="46" t="str">
        <f t="shared" si="12"/>
        <v>TinWhite Solder Metalurgia e Mineração Ltda.</v>
      </c>
      <c r="K452" s="46" t="str">
        <f t="shared" si="13"/>
        <v>TinWhite Solder Metalurgia e Mineração Ltda.</v>
      </c>
      <c r="T452"/>
    </row>
    <row r="453" spans="1:20" ht="10.5" customHeight="1">
      <c r="A453" s="255" t="s">
        <v>2324</v>
      </c>
      <c r="B453" s="255" t="s">
        <v>3521</v>
      </c>
      <c r="C453" s="255" t="s">
        <v>68</v>
      </c>
      <c r="D453" s="255" t="s">
        <v>2170</v>
      </c>
      <c r="E453" s="255" t="s">
        <v>1405</v>
      </c>
      <c r="F453" s="255" t="s">
        <v>3125</v>
      </c>
      <c r="G453" s="255"/>
      <c r="H453" s="255" t="s">
        <v>3451</v>
      </c>
      <c r="I453" s="255" t="s">
        <v>3452</v>
      </c>
      <c r="J453" s="46" t="str">
        <f t="shared" ref="J453:J516" si="14">A453&amp;B453</f>
        <v>TinWhite Solder Metalurgica</v>
      </c>
      <c r="K453" s="46" t="str">
        <f t="shared" ref="K453:K516" si="15">A453&amp;B453</f>
        <v>TinWhite Solder Metalurgica</v>
      </c>
      <c r="T453"/>
    </row>
    <row r="454" spans="1:20" ht="10.5" customHeight="1">
      <c r="A454" s="255" t="s">
        <v>2324</v>
      </c>
      <c r="B454" s="255" t="s">
        <v>3480</v>
      </c>
      <c r="C454" s="255" t="s">
        <v>2578</v>
      </c>
      <c r="D454" s="255" t="s">
        <v>2181</v>
      </c>
      <c r="E454" s="255" t="s">
        <v>1377</v>
      </c>
      <c r="F454" s="255" t="s">
        <v>3125</v>
      </c>
      <c r="G454" s="255"/>
      <c r="H454" s="255" t="s">
        <v>3476</v>
      </c>
      <c r="I454" s="255" t="s">
        <v>3442</v>
      </c>
      <c r="J454" s="46" t="str">
        <f t="shared" si="14"/>
        <v>TinXiHai - Liuzhou China Tin Group Co ltd</v>
      </c>
      <c r="K454" s="46" t="str">
        <f t="shared" si="15"/>
        <v>TinXiHai - Liuzhou China Tin Group Co ltd</v>
      </c>
      <c r="T454"/>
    </row>
    <row r="455" spans="1:20" ht="10.5" customHeight="1">
      <c r="A455" s="255" t="s">
        <v>2324</v>
      </c>
      <c r="B455" s="255" t="s">
        <v>1937</v>
      </c>
      <c r="C455" s="255" t="s">
        <v>4749</v>
      </c>
      <c r="D455" s="255" t="s">
        <v>2181</v>
      </c>
      <c r="E455" s="255" t="s">
        <v>1407</v>
      </c>
      <c r="F455" s="255" t="s">
        <v>3125</v>
      </c>
      <c r="G455" s="255"/>
      <c r="H455" s="255" t="s">
        <v>3468</v>
      </c>
      <c r="I455" s="255" t="s">
        <v>3161</v>
      </c>
      <c r="J455" s="46" t="str">
        <f t="shared" si="14"/>
        <v>TinYTCL</v>
      </c>
      <c r="K455" s="46" t="str">
        <f t="shared" si="15"/>
        <v>TinYTCL</v>
      </c>
      <c r="T455"/>
    </row>
    <row r="456" spans="1:20" ht="10.5" customHeight="1">
      <c r="A456" s="255" t="s">
        <v>2324</v>
      </c>
      <c r="B456" s="255" t="s">
        <v>3516</v>
      </c>
      <c r="C456" s="255" t="s">
        <v>3513</v>
      </c>
      <c r="D456" s="255" t="s">
        <v>2181</v>
      </c>
      <c r="E456" s="255" t="s">
        <v>3514</v>
      </c>
      <c r="F456" s="255" t="s">
        <v>3125</v>
      </c>
      <c r="G456" s="255"/>
      <c r="H456" s="255" t="s">
        <v>3468</v>
      </c>
      <c r="I456" s="255" t="s">
        <v>3161</v>
      </c>
      <c r="J456" s="46" t="str">
        <f t="shared" si="14"/>
        <v>TinYunan Gejiu Yunxin Electrolyze Limited</v>
      </c>
      <c r="K456" s="46" t="str">
        <f t="shared" si="15"/>
        <v>TinYunan Gejiu Yunxin Electrolyze Limited</v>
      </c>
      <c r="T456"/>
    </row>
    <row r="457" spans="1:20" ht="10.5" customHeight="1">
      <c r="A457" s="255" t="s">
        <v>2324</v>
      </c>
      <c r="B457" s="255" t="s">
        <v>3522</v>
      </c>
      <c r="C457" s="255" t="s">
        <v>4183</v>
      </c>
      <c r="D457" s="255" t="s">
        <v>2181</v>
      </c>
      <c r="E457" s="255" t="s">
        <v>1406</v>
      </c>
      <c r="F457" s="255" t="s">
        <v>3125</v>
      </c>
      <c r="G457" s="255"/>
      <c r="H457" s="255" t="s">
        <v>3468</v>
      </c>
      <c r="I457" s="255" t="s">
        <v>3161</v>
      </c>
      <c r="J457" s="46" t="str">
        <f t="shared" si="14"/>
        <v>TinYunnan Adventure Co., Ltd.</v>
      </c>
      <c r="K457" s="46" t="str">
        <f t="shared" si="15"/>
        <v>TinYunnan Adventure Co., Ltd.</v>
      </c>
      <c r="T457"/>
    </row>
    <row r="458" spans="1:20" ht="10.5" customHeight="1">
      <c r="A458" s="255" t="s">
        <v>2324</v>
      </c>
      <c r="B458" s="255" t="s">
        <v>4316</v>
      </c>
      <c r="C458" s="255" t="s">
        <v>4183</v>
      </c>
      <c r="D458" s="255" t="s">
        <v>2181</v>
      </c>
      <c r="E458" s="255" t="s">
        <v>1406</v>
      </c>
      <c r="F458" s="255" t="s">
        <v>3125</v>
      </c>
      <c r="G458" s="255"/>
      <c r="H458" s="255" t="s">
        <v>3468</v>
      </c>
      <c r="I458" s="255" t="s">
        <v>3161</v>
      </c>
      <c r="J458" s="46" t="str">
        <f t="shared" si="14"/>
        <v>TinYunnan Chengfeng</v>
      </c>
      <c r="K458" s="46" t="str">
        <f t="shared" si="15"/>
        <v>TinYunnan Chengfeng</v>
      </c>
      <c r="T458"/>
    </row>
    <row r="459" spans="1:20" ht="10.5" customHeight="1">
      <c r="A459" s="255" t="s">
        <v>2324</v>
      </c>
      <c r="B459" s="255" t="s">
        <v>4183</v>
      </c>
      <c r="C459" s="255" t="s">
        <v>4183</v>
      </c>
      <c r="D459" s="255" t="s">
        <v>2181</v>
      </c>
      <c r="E459" s="255" t="s">
        <v>1406</v>
      </c>
      <c r="F459" s="255" t="s">
        <v>3125</v>
      </c>
      <c r="G459" s="255"/>
      <c r="H459" s="255" t="s">
        <v>3468</v>
      </c>
      <c r="I459" s="255" t="s">
        <v>3161</v>
      </c>
      <c r="J459" s="46" t="str">
        <f t="shared" si="14"/>
        <v>TinYunnan Chengfeng Non-ferrous Metals Co., Ltd.</v>
      </c>
      <c r="K459" s="46" t="str">
        <f t="shared" si="15"/>
        <v>TinYunnan Chengfeng Non-ferrous Metals Co., Ltd.</v>
      </c>
      <c r="T459"/>
    </row>
    <row r="460" spans="1:20" ht="10.5" customHeight="1">
      <c r="A460" s="255" t="s">
        <v>2324</v>
      </c>
      <c r="B460" s="255" t="s">
        <v>3470</v>
      </c>
      <c r="C460" s="255" t="s">
        <v>3469</v>
      </c>
      <c r="D460" s="255" t="s">
        <v>2181</v>
      </c>
      <c r="E460" s="255" t="s">
        <v>1373</v>
      </c>
      <c r="F460" s="255" t="s">
        <v>3125</v>
      </c>
      <c r="G460" s="255"/>
      <c r="H460" s="255" t="s">
        <v>3468</v>
      </c>
      <c r="I460" s="255" t="s">
        <v>3161</v>
      </c>
      <c r="J460" s="46" t="str">
        <f t="shared" si="14"/>
        <v>TinYunnan Geiju Zili Metallurgy Co. Ltd.</v>
      </c>
      <c r="K460" s="46" t="str">
        <f t="shared" si="15"/>
        <v>TinYunnan Geiju Zili Metallurgy Co. Ltd.</v>
      </c>
      <c r="T460"/>
    </row>
    <row r="461" spans="1:20" ht="10.5" customHeight="1">
      <c r="A461" s="255" t="s">
        <v>2324</v>
      </c>
      <c r="B461" s="255" t="s">
        <v>4740</v>
      </c>
      <c r="C461" s="255" t="s">
        <v>3513</v>
      </c>
      <c r="D461" s="255" t="s">
        <v>2181</v>
      </c>
      <c r="E461" s="255" t="s">
        <v>3514</v>
      </c>
      <c r="F461" s="255" t="s">
        <v>3125</v>
      </c>
      <c r="G461" s="255"/>
      <c r="H461" s="255" t="s">
        <v>3468</v>
      </c>
      <c r="I461" s="255" t="s">
        <v>3161</v>
      </c>
      <c r="J461" s="46" t="str">
        <f t="shared" si="14"/>
        <v>TinYunNan Gejiu Yunxin Electrolyze Limited</v>
      </c>
      <c r="K461" s="46" t="str">
        <f t="shared" si="15"/>
        <v>TinYunNan Gejiu Yunxin Electrolyze Limited</v>
      </c>
      <c r="T461"/>
    </row>
    <row r="462" spans="1:20" ht="10.5" customHeight="1">
      <c r="A462" s="255" t="s">
        <v>2324</v>
      </c>
      <c r="B462" s="255" t="s">
        <v>4749</v>
      </c>
      <c r="C462" s="255" t="s">
        <v>4749</v>
      </c>
      <c r="D462" s="255" t="s">
        <v>2181</v>
      </c>
      <c r="E462" s="255" t="s">
        <v>1407</v>
      </c>
      <c r="F462" s="255" t="s">
        <v>3125</v>
      </c>
      <c r="G462" s="255"/>
      <c r="H462" s="255" t="s">
        <v>3468</v>
      </c>
      <c r="I462" s="255" t="s">
        <v>3161</v>
      </c>
      <c r="J462" s="46" t="str">
        <f t="shared" si="14"/>
        <v>TinYunnan Tin Company Limited</v>
      </c>
      <c r="K462" s="46" t="str">
        <f t="shared" si="15"/>
        <v>TinYunnan Tin Company Limited</v>
      </c>
      <c r="T462"/>
    </row>
    <row r="463" spans="1:20" ht="10.5" customHeight="1">
      <c r="A463" s="255" t="s">
        <v>2324</v>
      </c>
      <c r="B463" s="255" t="s">
        <v>69</v>
      </c>
      <c r="C463" s="255" t="s">
        <v>4749</v>
      </c>
      <c r="D463" s="255" t="s">
        <v>2181</v>
      </c>
      <c r="E463" s="255" t="s">
        <v>1407</v>
      </c>
      <c r="F463" s="255" t="s">
        <v>3125</v>
      </c>
      <c r="G463" s="255"/>
      <c r="H463" s="255" t="s">
        <v>3468</v>
      </c>
      <c r="I463" s="255" t="s">
        <v>3161</v>
      </c>
      <c r="J463" s="46" t="str">
        <f t="shared" si="14"/>
        <v>TinYunnan Tin Company, Ltd.</v>
      </c>
      <c r="K463" s="46" t="str">
        <f t="shared" si="15"/>
        <v>TinYunnan Tin Company, Ltd.</v>
      </c>
      <c r="T463"/>
    </row>
    <row r="464" spans="1:20" ht="10.5" customHeight="1">
      <c r="A464" s="255" t="s">
        <v>2324</v>
      </c>
      <c r="B464" s="255" t="s">
        <v>3523</v>
      </c>
      <c r="C464" s="255" t="s">
        <v>4183</v>
      </c>
      <c r="D464" s="255" t="s">
        <v>2181</v>
      </c>
      <c r="E464" s="255" t="s">
        <v>1406</v>
      </c>
      <c r="F464" s="255" t="s">
        <v>3125</v>
      </c>
      <c r="G464" s="255"/>
      <c r="H464" s="255" t="s">
        <v>3468</v>
      </c>
      <c r="I464" s="255" t="s">
        <v>3161</v>
      </c>
      <c r="J464" s="46" t="str">
        <f t="shared" si="14"/>
        <v>TinYunnan wind Nonferrous Metals Co., Ltd.</v>
      </c>
      <c r="K464" s="46" t="str">
        <f t="shared" si="15"/>
        <v>TinYunnan wind Nonferrous Metals Co., Ltd.</v>
      </c>
      <c r="T464"/>
    </row>
    <row r="465" spans="1:20" ht="10.5" customHeight="1">
      <c r="A465" s="255" t="s">
        <v>2324</v>
      </c>
      <c r="B465" s="255" t="s">
        <v>62</v>
      </c>
      <c r="C465" s="255" t="s">
        <v>4749</v>
      </c>
      <c r="D465" s="255" t="s">
        <v>2181</v>
      </c>
      <c r="E465" s="255" t="s">
        <v>1407</v>
      </c>
      <c r="F465" s="255" t="s">
        <v>3125</v>
      </c>
      <c r="G465" s="255"/>
      <c r="H465" s="255" t="s">
        <v>3468</v>
      </c>
      <c r="I465" s="255" t="s">
        <v>3161</v>
      </c>
      <c r="J465" s="46" t="str">
        <f t="shared" si="14"/>
        <v>TinYuntinic Resources</v>
      </c>
      <c r="K465" s="46" t="str">
        <f t="shared" si="15"/>
        <v>TinYuntinic Resources</v>
      </c>
      <c r="T465"/>
    </row>
    <row r="466" spans="1:20" ht="10.5" customHeight="1">
      <c r="A466" s="255" t="s">
        <v>2324</v>
      </c>
      <c r="B466" s="255" t="s">
        <v>4741</v>
      </c>
      <c r="C466" s="255" t="s">
        <v>3513</v>
      </c>
      <c r="D466" s="255" t="s">
        <v>2181</v>
      </c>
      <c r="E466" s="255" t="s">
        <v>3514</v>
      </c>
      <c r="F466" s="255" t="s">
        <v>3125</v>
      </c>
      <c r="G466" s="255"/>
      <c r="H466" s="255" t="s">
        <v>3468</v>
      </c>
      <c r="I466" s="255" t="s">
        <v>3161</v>
      </c>
      <c r="J466" s="46" t="str">
        <f t="shared" si="14"/>
        <v>TinYUNXIN colored electrolysis Company Limited</v>
      </c>
      <c r="K466" s="46" t="str">
        <f t="shared" si="15"/>
        <v>TinYUNXIN colored electrolysis Company Limited</v>
      </c>
      <c r="T466"/>
    </row>
    <row r="467" spans="1:20" ht="10.5" customHeight="1">
      <c r="A467" s="255" t="s">
        <v>2324</v>
      </c>
      <c r="B467" s="255" t="s">
        <v>3604</v>
      </c>
      <c r="C467" s="255"/>
      <c r="D467" s="255"/>
      <c r="E467" s="255"/>
      <c r="F467" s="255"/>
      <c r="G467" s="255"/>
      <c r="H467" s="255"/>
      <c r="I467" s="255"/>
      <c r="J467" s="46" t="str">
        <f t="shared" si="14"/>
        <v>TinSmelter not listed</v>
      </c>
      <c r="K467" s="46" t="str">
        <f t="shared" si="15"/>
        <v>TinSmelter not listed</v>
      </c>
      <c r="T467"/>
    </row>
    <row r="468" spans="1:20" ht="10.5" customHeight="1">
      <c r="A468" s="255" t="s">
        <v>2324</v>
      </c>
      <c r="B468" s="255" t="s">
        <v>2573</v>
      </c>
      <c r="C468" s="255" t="s">
        <v>926</v>
      </c>
      <c r="D468" s="255" t="s">
        <v>926</v>
      </c>
      <c r="E468" s="255"/>
      <c r="F468" s="255"/>
      <c r="G468" s="255"/>
      <c r="H468" s="255"/>
      <c r="I468" s="255"/>
      <c r="J468" s="46" t="str">
        <f t="shared" si="14"/>
        <v>TinSmelter not yet identified</v>
      </c>
      <c r="K468" s="46" t="str">
        <f t="shared" si="15"/>
        <v>TinSmelter not yet identified</v>
      </c>
      <c r="T468"/>
    </row>
    <row r="469" spans="1:20" ht="10.5" customHeight="1">
      <c r="A469" s="255" t="s">
        <v>2326</v>
      </c>
      <c r="B469" s="255" t="s">
        <v>3552</v>
      </c>
      <c r="C469" s="255" t="s">
        <v>3552</v>
      </c>
      <c r="D469" s="255" t="s">
        <v>2249</v>
      </c>
      <c r="E469" s="255" t="s">
        <v>1408</v>
      </c>
      <c r="F469" s="255" t="s">
        <v>3125</v>
      </c>
      <c r="G469" s="255"/>
      <c r="H469" s="255" t="s">
        <v>4135</v>
      </c>
      <c r="I469" s="255" t="s">
        <v>4136</v>
      </c>
      <c r="J469" s="46" t="str">
        <f t="shared" si="14"/>
        <v>TungstenA.L.M.T. TUNGSTEN Corp.</v>
      </c>
      <c r="K469" s="46" t="str">
        <f t="shared" si="15"/>
        <v>TungstenA.L.M.T. TUNGSTEN Corp.</v>
      </c>
      <c r="T469"/>
    </row>
    <row r="470" spans="1:20" ht="10.5" customHeight="1">
      <c r="A470" s="255" t="s">
        <v>2326</v>
      </c>
      <c r="B470" s="255" t="s">
        <v>4365</v>
      </c>
      <c r="C470" s="255" t="s">
        <v>4365</v>
      </c>
      <c r="D470" s="255" t="s">
        <v>2170</v>
      </c>
      <c r="E470" s="255" t="s">
        <v>4366</v>
      </c>
      <c r="F470" s="255" t="s">
        <v>3125</v>
      </c>
      <c r="G470" s="255"/>
      <c r="H470" s="255" t="s">
        <v>4367</v>
      </c>
      <c r="I470" s="255" t="s">
        <v>3313</v>
      </c>
      <c r="J470" s="46" t="str">
        <f t="shared" si="14"/>
        <v>TungstenACL Metais Eireli</v>
      </c>
      <c r="K470" s="46" t="str">
        <f t="shared" si="15"/>
        <v>TungstenACL Metais Eireli</v>
      </c>
      <c r="T470"/>
    </row>
    <row r="471" spans="1:20" ht="10.5" customHeight="1">
      <c r="A471" s="255" t="s">
        <v>2326</v>
      </c>
      <c r="B471" s="255" t="s">
        <v>3553</v>
      </c>
      <c r="C471" s="255" t="s">
        <v>3552</v>
      </c>
      <c r="D471" s="255" t="s">
        <v>2249</v>
      </c>
      <c r="E471" s="255" t="s">
        <v>1408</v>
      </c>
      <c r="F471" s="255" t="s">
        <v>3125</v>
      </c>
      <c r="G471" s="255"/>
      <c r="H471" s="255" t="s">
        <v>4135</v>
      </c>
      <c r="I471" s="255" t="s">
        <v>4136</v>
      </c>
      <c r="J471" s="46" t="str">
        <f t="shared" si="14"/>
        <v>TungstenAllied Material Corporation</v>
      </c>
      <c r="K471" s="46" t="str">
        <f t="shared" si="15"/>
        <v>TungstenAllied Material Corporation</v>
      </c>
      <c r="T471"/>
    </row>
    <row r="472" spans="1:20" ht="10.5" customHeight="1">
      <c r="A472" s="255" t="s">
        <v>2326</v>
      </c>
      <c r="B472" s="255" t="s">
        <v>3554</v>
      </c>
      <c r="C472" s="255" t="s">
        <v>3552</v>
      </c>
      <c r="D472" s="255" t="s">
        <v>2249</v>
      </c>
      <c r="E472" s="255" t="s">
        <v>1408</v>
      </c>
      <c r="F472" s="255" t="s">
        <v>3125</v>
      </c>
      <c r="G472" s="255"/>
      <c r="H472" s="255" t="s">
        <v>4135</v>
      </c>
      <c r="I472" s="255" t="s">
        <v>4136</v>
      </c>
      <c r="J472" s="46" t="str">
        <f t="shared" si="14"/>
        <v>TungstenALMT Corp</v>
      </c>
      <c r="K472" s="46" t="str">
        <f t="shared" si="15"/>
        <v>TungstenALMT Corp</v>
      </c>
      <c r="T472"/>
    </row>
    <row r="473" spans="1:20" ht="10.5" customHeight="1">
      <c r="A473" s="255" t="s">
        <v>2326</v>
      </c>
      <c r="B473" s="255" t="s">
        <v>4317</v>
      </c>
      <c r="C473" s="255" t="s">
        <v>3552</v>
      </c>
      <c r="D473" s="255" t="s">
        <v>2249</v>
      </c>
      <c r="E473" s="255" t="s">
        <v>1408</v>
      </c>
      <c r="F473" s="255" t="s">
        <v>3125</v>
      </c>
      <c r="G473" s="255"/>
      <c r="H473" s="255" t="s">
        <v>4135</v>
      </c>
      <c r="I473" s="255" t="s">
        <v>4136</v>
      </c>
      <c r="J473" s="46" t="str">
        <f t="shared" si="14"/>
        <v>TungstenALMT Sumitomo Group</v>
      </c>
      <c r="K473" s="46" t="str">
        <f t="shared" si="15"/>
        <v>TungstenALMT Sumitomo Group</v>
      </c>
      <c r="T473"/>
    </row>
    <row r="474" spans="1:20" ht="10.5" customHeight="1">
      <c r="A474" s="255" t="s">
        <v>2326</v>
      </c>
      <c r="B474" s="255" t="s">
        <v>2715</v>
      </c>
      <c r="C474" s="255" t="s">
        <v>2715</v>
      </c>
      <c r="D474" s="255" t="s">
        <v>1766</v>
      </c>
      <c r="E474" s="255" t="s">
        <v>2716</v>
      </c>
      <c r="F474" s="255" t="s">
        <v>3125</v>
      </c>
      <c r="G474" s="255"/>
      <c r="H474" s="255" t="s">
        <v>3577</v>
      </c>
      <c r="I474" s="255" t="s">
        <v>3578</v>
      </c>
      <c r="J474" s="46" t="str">
        <f t="shared" si="14"/>
        <v>TungstenAsia Tungsten Products Vietnam Ltd.</v>
      </c>
      <c r="K474" s="46" t="str">
        <f t="shared" si="15"/>
        <v>TungstenAsia Tungsten Products Vietnam Ltd.</v>
      </c>
      <c r="T474"/>
    </row>
    <row r="475" spans="1:20" ht="10.5" customHeight="1">
      <c r="A475" s="255" t="s">
        <v>2326</v>
      </c>
      <c r="B475" s="255" t="s">
        <v>4318</v>
      </c>
      <c r="C475" s="255" t="s">
        <v>209</v>
      </c>
      <c r="D475" s="255" t="s">
        <v>1759</v>
      </c>
      <c r="E475" s="255" t="s">
        <v>1409</v>
      </c>
      <c r="F475" s="255" t="s">
        <v>3125</v>
      </c>
      <c r="G475" s="255"/>
      <c r="H475" s="255" t="s">
        <v>3555</v>
      </c>
      <c r="I475" s="255" t="s">
        <v>3556</v>
      </c>
      <c r="J475" s="46" t="str">
        <f t="shared" si="14"/>
        <v>TungstenATI Metalworking Products</v>
      </c>
      <c r="K475" s="46" t="str">
        <f t="shared" si="15"/>
        <v>TungstenATI Metalworking Products</v>
      </c>
      <c r="T475"/>
    </row>
    <row r="476" spans="1:20" ht="10.5" customHeight="1">
      <c r="A476" s="255" t="s">
        <v>2326</v>
      </c>
      <c r="B476" s="255" t="s">
        <v>2375</v>
      </c>
      <c r="C476" s="255" t="s">
        <v>209</v>
      </c>
      <c r="D476" s="255" t="s">
        <v>1759</v>
      </c>
      <c r="E476" s="255" t="s">
        <v>1409</v>
      </c>
      <c r="F476" s="255" t="s">
        <v>3125</v>
      </c>
      <c r="G476" s="255"/>
      <c r="H476" s="255" t="s">
        <v>3555</v>
      </c>
      <c r="I476" s="255" t="s">
        <v>3556</v>
      </c>
      <c r="J476" s="46" t="str">
        <f t="shared" si="14"/>
        <v>TungstenATI Tungsten Materials</v>
      </c>
      <c r="K476" s="46" t="str">
        <f t="shared" si="15"/>
        <v>TungstenATI Tungsten Materials</v>
      </c>
      <c r="T476"/>
    </row>
    <row r="477" spans="1:20" ht="10.5" customHeight="1">
      <c r="A477" s="255" t="s">
        <v>2326</v>
      </c>
      <c r="B477" s="255" t="s">
        <v>4324</v>
      </c>
      <c r="C477" s="255" t="s">
        <v>2660</v>
      </c>
      <c r="D477" s="255" t="s">
        <v>2181</v>
      </c>
      <c r="E477" s="255" t="s">
        <v>1410</v>
      </c>
      <c r="F477" s="255" t="s">
        <v>3125</v>
      </c>
      <c r="G477" s="255"/>
      <c r="H477" s="255" t="s">
        <v>3557</v>
      </c>
      <c r="I477" s="255" t="s">
        <v>3335</v>
      </c>
      <c r="J477" s="46" t="str">
        <f t="shared" si="14"/>
        <v>TungstenChaozhou Xianglu Tungsten Industry Co., Ltd.</v>
      </c>
      <c r="K477" s="46" t="str">
        <f t="shared" si="15"/>
        <v>TungstenChaozhou Xianglu Tungsten Industry Co., Ltd.</v>
      </c>
      <c r="T477"/>
    </row>
    <row r="478" spans="1:20" ht="10.5" customHeight="1">
      <c r="A478" s="255" t="s">
        <v>2326</v>
      </c>
      <c r="B478" s="255" t="s">
        <v>2717</v>
      </c>
      <c r="C478" s="255" t="s">
        <v>2717</v>
      </c>
      <c r="D478" s="255" t="s">
        <v>2181</v>
      </c>
      <c r="E478" s="255" t="s">
        <v>2718</v>
      </c>
      <c r="F478" s="255" t="s">
        <v>3125</v>
      </c>
      <c r="G478" s="255"/>
      <c r="H478" s="255" t="s">
        <v>3475</v>
      </c>
      <c r="I478" s="255" t="s">
        <v>3186</v>
      </c>
      <c r="J478" s="46" t="str">
        <f t="shared" si="14"/>
        <v>TungstenChenzhou Diamond Tungsten Products Co., Ltd.</v>
      </c>
      <c r="K478" s="46" t="str">
        <f t="shared" si="15"/>
        <v>TungstenChenzhou Diamond Tungsten Products Co., Ltd.</v>
      </c>
      <c r="T478"/>
    </row>
    <row r="479" spans="1:20" ht="10.5" customHeight="1">
      <c r="A479" s="255" t="s">
        <v>2326</v>
      </c>
      <c r="B479" s="255" t="s">
        <v>3561</v>
      </c>
      <c r="C479" s="255" t="s">
        <v>211</v>
      </c>
      <c r="D479" s="255" t="s">
        <v>2181</v>
      </c>
      <c r="E479" s="255" t="s">
        <v>1419</v>
      </c>
      <c r="F479" s="255" t="s">
        <v>3125</v>
      </c>
      <c r="G479" s="255"/>
      <c r="H479" s="255" t="s">
        <v>3471</v>
      </c>
      <c r="I479" s="255" t="s">
        <v>3204</v>
      </c>
      <c r="J479" s="46" t="str">
        <f t="shared" si="14"/>
        <v>TungstenChina National Non Ferrous</v>
      </c>
      <c r="K479" s="46" t="str">
        <f t="shared" si="15"/>
        <v>TungstenChina National Non Ferrous</v>
      </c>
      <c r="T479"/>
    </row>
    <row r="480" spans="1:20" ht="10.5" customHeight="1">
      <c r="A480" s="255" t="s">
        <v>2326</v>
      </c>
      <c r="B480" s="255" t="s">
        <v>2659</v>
      </c>
      <c r="C480" s="255" t="s">
        <v>2659</v>
      </c>
      <c r="D480" s="255" t="s">
        <v>2181</v>
      </c>
      <c r="E480" s="255" t="s">
        <v>1411</v>
      </c>
      <c r="F480" s="255" t="s">
        <v>3125</v>
      </c>
      <c r="G480" s="255"/>
      <c r="H480" s="255" t="s">
        <v>3471</v>
      </c>
      <c r="I480" s="255" t="s">
        <v>3204</v>
      </c>
      <c r="J480" s="46" t="str">
        <f t="shared" si="14"/>
        <v>TungstenChongyi Zhangyuan Tungsten Co., Ltd.</v>
      </c>
      <c r="K480" s="46" t="str">
        <f t="shared" si="15"/>
        <v>TungstenChongyi Zhangyuan Tungsten Co., Ltd.</v>
      </c>
      <c r="T480"/>
    </row>
    <row r="481" spans="1:20" ht="10.5" customHeight="1">
      <c r="A481" s="255" t="s">
        <v>2326</v>
      </c>
      <c r="B481" s="255" t="s">
        <v>2719</v>
      </c>
      <c r="C481" s="255" t="s">
        <v>2719</v>
      </c>
      <c r="D481" s="255" t="s">
        <v>2181</v>
      </c>
      <c r="E481" s="255" t="s">
        <v>2720</v>
      </c>
      <c r="F481" s="255" t="s">
        <v>3125</v>
      </c>
      <c r="G481" s="255"/>
      <c r="H481" s="255" t="s">
        <v>3579</v>
      </c>
      <c r="I481" s="255" t="s">
        <v>3204</v>
      </c>
      <c r="J481" s="46" t="str">
        <f t="shared" si="14"/>
        <v>TungstenDayu Jincheng Tungsten Industry Co., Ltd.</v>
      </c>
      <c r="K481" s="46" t="str">
        <f t="shared" si="15"/>
        <v>TungstenDayu Jincheng Tungsten Industry Co., Ltd.</v>
      </c>
      <c r="T481"/>
    </row>
    <row r="482" spans="1:20" ht="10.5" customHeight="1">
      <c r="A482" s="255" t="s">
        <v>2326</v>
      </c>
      <c r="B482" s="255" t="s">
        <v>1463</v>
      </c>
      <c r="C482" s="255" t="s">
        <v>1463</v>
      </c>
      <c r="D482" s="255" t="s">
        <v>2181</v>
      </c>
      <c r="E482" s="255" t="s">
        <v>1412</v>
      </c>
      <c r="F482" s="255" t="s">
        <v>3125</v>
      </c>
      <c r="G482" s="255"/>
      <c r="H482" s="255" t="s">
        <v>3471</v>
      </c>
      <c r="I482" s="255" t="s">
        <v>3204</v>
      </c>
      <c r="J482" s="46" t="str">
        <f t="shared" si="14"/>
        <v>TungstenDayu Weiliang Tungsten Co., Ltd.</v>
      </c>
      <c r="K482" s="46" t="str">
        <f t="shared" si="15"/>
        <v>TungstenDayu Weiliang Tungsten Co., Ltd.</v>
      </c>
      <c r="T482"/>
    </row>
    <row r="483" spans="1:20" ht="10.5" customHeight="1">
      <c r="A483" s="255" t="s">
        <v>2326</v>
      </c>
      <c r="B483" s="255" t="s">
        <v>1464</v>
      </c>
      <c r="C483" s="255" t="s">
        <v>1464</v>
      </c>
      <c r="D483" s="255" t="s">
        <v>2181</v>
      </c>
      <c r="E483" s="255" t="s">
        <v>1413</v>
      </c>
      <c r="F483" s="255" t="s">
        <v>3125</v>
      </c>
      <c r="G483" s="255"/>
      <c r="H483" s="255" t="s">
        <v>3559</v>
      </c>
      <c r="I483" s="255" t="s">
        <v>3332</v>
      </c>
      <c r="J483" s="46" t="str">
        <f t="shared" si="14"/>
        <v>TungstenFujian Jinxin Tungsten Co., Ltd.</v>
      </c>
      <c r="K483" s="46" t="str">
        <f t="shared" si="15"/>
        <v>TungstenFujian Jinxin Tungsten Co., Ltd.</v>
      </c>
      <c r="T483"/>
    </row>
    <row r="484" spans="1:20" ht="10.5" customHeight="1">
      <c r="A484" s="255" t="s">
        <v>2326</v>
      </c>
      <c r="B484" s="255" t="s">
        <v>2721</v>
      </c>
      <c r="C484" s="255" t="s">
        <v>2721</v>
      </c>
      <c r="D484" s="255" t="s">
        <v>2181</v>
      </c>
      <c r="E484" s="255" t="s">
        <v>2722</v>
      </c>
      <c r="F484" s="255" t="s">
        <v>3125</v>
      </c>
      <c r="G484" s="255"/>
      <c r="H484" s="255" t="s">
        <v>3580</v>
      </c>
      <c r="I484" s="255" t="s">
        <v>3204</v>
      </c>
      <c r="J484" s="46" t="str">
        <f t="shared" si="14"/>
        <v>TungstenGanxian Shirui New Material Co., Ltd.</v>
      </c>
      <c r="K484" s="46" t="str">
        <f t="shared" si="15"/>
        <v>TungstenGanxian Shirui New Material Co., Ltd.</v>
      </c>
      <c r="T484"/>
    </row>
    <row r="485" spans="1:20" ht="10.5" customHeight="1">
      <c r="A485" s="255" t="s">
        <v>2326</v>
      </c>
      <c r="B485" s="255" t="s">
        <v>211</v>
      </c>
      <c r="C485" s="255" t="s">
        <v>211</v>
      </c>
      <c r="D485" s="255" t="s">
        <v>2181</v>
      </c>
      <c r="E485" s="255" t="s">
        <v>1419</v>
      </c>
      <c r="F485" s="255" t="s">
        <v>3125</v>
      </c>
      <c r="G485" s="255"/>
      <c r="H485" s="255" t="s">
        <v>3471</v>
      </c>
      <c r="I485" s="255" t="s">
        <v>3204</v>
      </c>
      <c r="J485" s="46" t="str">
        <f t="shared" si="14"/>
        <v>TungstenGanzhou Huaxing Tungsten Products Co., Ltd.</v>
      </c>
      <c r="K485" s="46" t="str">
        <f t="shared" si="15"/>
        <v>TungstenGanzhou Huaxing Tungsten Products Co., Ltd.</v>
      </c>
      <c r="T485"/>
    </row>
    <row r="486" spans="1:20" ht="10.5" customHeight="1">
      <c r="A486" s="255" t="s">
        <v>2326</v>
      </c>
      <c r="B486" s="255" t="s">
        <v>213</v>
      </c>
      <c r="C486" s="255" t="s">
        <v>213</v>
      </c>
      <c r="D486" s="255" t="s">
        <v>2181</v>
      </c>
      <c r="E486" s="255" t="s">
        <v>201</v>
      </c>
      <c r="F486" s="255" t="s">
        <v>3125</v>
      </c>
      <c r="G486" s="255"/>
      <c r="H486" s="255" t="s">
        <v>3471</v>
      </c>
      <c r="I486" s="255" t="s">
        <v>3204</v>
      </c>
      <c r="J486" s="46" t="str">
        <f t="shared" si="14"/>
        <v>TungstenGanzhou Jiangwu Ferrotungsten Co., Ltd.</v>
      </c>
      <c r="K486" s="46" t="str">
        <f t="shared" si="15"/>
        <v>TungstenGanzhou Jiangwu Ferrotungsten Co., Ltd.</v>
      </c>
      <c r="T486"/>
    </row>
    <row r="487" spans="1:20" ht="10.5" customHeight="1">
      <c r="A487" s="255" t="s">
        <v>2326</v>
      </c>
      <c r="B487" s="255" t="s">
        <v>210</v>
      </c>
      <c r="C487" s="255" t="s">
        <v>210</v>
      </c>
      <c r="D487" s="255" t="s">
        <v>2181</v>
      </c>
      <c r="E487" s="255" t="s">
        <v>1418</v>
      </c>
      <c r="F487" s="255" t="s">
        <v>3125</v>
      </c>
      <c r="G487" s="255"/>
      <c r="H487" s="255" t="s">
        <v>3471</v>
      </c>
      <c r="I487" s="255" t="s">
        <v>3204</v>
      </c>
      <c r="J487" s="46" t="str">
        <f t="shared" si="14"/>
        <v>TungstenGanzhou Non-ferrous Metals Smelting Co., Ltd.</v>
      </c>
      <c r="K487" s="46" t="str">
        <f t="shared" si="15"/>
        <v>TungstenGanzhou Non-ferrous Metals Smelting Co., Ltd.</v>
      </c>
      <c r="T487"/>
    </row>
    <row r="488" spans="1:20" ht="10.5" customHeight="1">
      <c r="A488" s="255" t="s">
        <v>2326</v>
      </c>
      <c r="B488" s="255" t="s">
        <v>721</v>
      </c>
      <c r="C488" s="255" t="s">
        <v>721</v>
      </c>
      <c r="D488" s="255" t="s">
        <v>2181</v>
      </c>
      <c r="E488" s="255" t="s">
        <v>722</v>
      </c>
      <c r="F488" s="255" t="s">
        <v>3125</v>
      </c>
      <c r="G488" s="255"/>
      <c r="H488" s="255" t="s">
        <v>3471</v>
      </c>
      <c r="I488" s="255" t="s">
        <v>3204</v>
      </c>
      <c r="J488" s="46" t="str">
        <f t="shared" si="14"/>
        <v>TungstenGanzhou Seadragon W &amp; Mo Co., Ltd.</v>
      </c>
      <c r="K488" s="46" t="str">
        <f t="shared" si="15"/>
        <v>TungstenGanzhou Seadragon W &amp; Mo Co., Ltd.</v>
      </c>
      <c r="T488"/>
    </row>
    <row r="489" spans="1:20" ht="10.5" customHeight="1">
      <c r="A489" s="255" t="s">
        <v>2326</v>
      </c>
      <c r="B489" s="255" t="s">
        <v>2723</v>
      </c>
      <c r="C489" s="255" t="s">
        <v>2723</v>
      </c>
      <c r="D489" s="255" t="s">
        <v>2181</v>
      </c>
      <c r="E489" s="255" t="s">
        <v>2724</v>
      </c>
      <c r="F489" s="255" t="s">
        <v>3125</v>
      </c>
      <c r="G489" s="255"/>
      <c r="H489" s="255" t="s">
        <v>3471</v>
      </c>
      <c r="I489" s="255" t="s">
        <v>3204</v>
      </c>
      <c r="J489" s="46" t="str">
        <f t="shared" si="14"/>
        <v>TungstenGanzhou Yatai Tungsten Co., Ltd.</v>
      </c>
      <c r="K489" s="46" t="str">
        <f t="shared" si="15"/>
        <v>TungstenGanzhou Yatai Tungsten Co., Ltd.</v>
      </c>
      <c r="T489"/>
    </row>
    <row r="490" spans="1:20" ht="10.5" customHeight="1">
      <c r="A490" s="255" t="s">
        <v>2326</v>
      </c>
      <c r="B490" s="255" t="s">
        <v>1</v>
      </c>
      <c r="C490" s="255" t="s">
        <v>1</v>
      </c>
      <c r="D490" s="255" t="s">
        <v>1759</v>
      </c>
      <c r="E490" s="255" t="s">
        <v>1414</v>
      </c>
      <c r="F490" s="255" t="s">
        <v>3125</v>
      </c>
      <c r="G490" s="255"/>
      <c r="H490" s="255" t="s">
        <v>3560</v>
      </c>
      <c r="I490" s="255" t="s">
        <v>3401</v>
      </c>
      <c r="J490" s="46" t="str">
        <f t="shared" si="14"/>
        <v>TungstenGlobal Tungsten &amp; Powders Corp.</v>
      </c>
      <c r="K490" s="46" t="str">
        <f t="shared" si="15"/>
        <v>TungstenGlobal Tungsten &amp; Powders Corp.</v>
      </c>
      <c r="T490"/>
    </row>
    <row r="491" spans="1:20" ht="10.5" customHeight="1">
      <c r="A491" s="255" t="s">
        <v>2326</v>
      </c>
      <c r="B491" s="255" t="s">
        <v>1938</v>
      </c>
      <c r="C491" s="255" t="s">
        <v>1</v>
      </c>
      <c r="D491" s="255" t="s">
        <v>1759</v>
      </c>
      <c r="E491" s="255" t="s">
        <v>1414</v>
      </c>
      <c r="F491" s="255" t="s">
        <v>3125</v>
      </c>
      <c r="G491" s="255"/>
      <c r="H491" s="255" t="s">
        <v>3560</v>
      </c>
      <c r="I491" s="255" t="s">
        <v>3401</v>
      </c>
      <c r="J491" s="46" t="str">
        <f t="shared" si="14"/>
        <v>TungstenGTP</v>
      </c>
      <c r="K491" s="46" t="str">
        <f t="shared" si="15"/>
        <v>TungstenGTP</v>
      </c>
      <c r="T491"/>
    </row>
    <row r="492" spans="1:20" ht="10.5" customHeight="1">
      <c r="A492" s="255" t="s">
        <v>2326</v>
      </c>
      <c r="B492" s="255" t="s">
        <v>2660</v>
      </c>
      <c r="C492" s="255" t="s">
        <v>2660</v>
      </c>
      <c r="D492" s="255" t="s">
        <v>2181</v>
      </c>
      <c r="E492" s="255" t="s">
        <v>1410</v>
      </c>
      <c r="F492" s="255" t="s">
        <v>3125</v>
      </c>
      <c r="G492" s="255"/>
      <c r="H492" s="255" t="s">
        <v>3557</v>
      </c>
      <c r="I492" s="255" t="s">
        <v>3335</v>
      </c>
      <c r="J492" s="46" t="str">
        <f t="shared" si="14"/>
        <v>TungstenGuangdong Xianglu Tungsten Co., Ltd.</v>
      </c>
      <c r="K492" s="46" t="str">
        <f t="shared" si="15"/>
        <v>TungstenGuangdong Xianglu Tungsten Co., Ltd.</v>
      </c>
      <c r="T492"/>
    </row>
    <row r="493" spans="1:20" ht="10.5" customHeight="1">
      <c r="A493" s="255" t="s">
        <v>2326</v>
      </c>
      <c r="B493" s="255" t="s">
        <v>2759</v>
      </c>
      <c r="C493" s="255" t="s">
        <v>2759</v>
      </c>
      <c r="D493" s="255" t="s">
        <v>2195</v>
      </c>
      <c r="E493" s="255" t="s">
        <v>2760</v>
      </c>
      <c r="F493" s="255" t="s">
        <v>3125</v>
      </c>
      <c r="G493" s="255"/>
      <c r="H493" s="255" t="s">
        <v>3418</v>
      </c>
      <c r="I493" s="255" t="s">
        <v>3419</v>
      </c>
      <c r="J493" s="46" t="str">
        <f t="shared" si="14"/>
        <v>TungstenH.C. Starck GmbH</v>
      </c>
      <c r="K493" s="46" t="str">
        <f t="shared" si="15"/>
        <v>TungstenH.C. Starck GmbH</v>
      </c>
      <c r="T493"/>
    </row>
    <row r="494" spans="1:20" ht="10.5" customHeight="1">
      <c r="A494" s="255" t="s">
        <v>2326</v>
      </c>
      <c r="B494" s="255" t="s">
        <v>2749</v>
      </c>
      <c r="C494" s="255" t="s">
        <v>2749</v>
      </c>
      <c r="D494" s="255" t="s">
        <v>2195</v>
      </c>
      <c r="E494" s="255" t="s">
        <v>2761</v>
      </c>
      <c r="F494" s="255" t="s">
        <v>3125</v>
      </c>
      <c r="G494" s="255"/>
      <c r="H494" s="255" t="s">
        <v>3420</v>
      </c>
      <c r="I494" s="255" t="s">
        <v>3131</v>
      </c>
      <c r="J494" s="46" t="str">
        <f t="shared" si="14"/>
        <v>TungstenH.C. Starck Smelting GmbH &amp; Co.KG</v>
      </c>
      <c r="K494" s="46" t="str">
        <f t="shared" si="15"/>
        <v>TungstenH.C. Starck Smelting GmbH &amp; Co.KG</v>
      </c>
      <c r="T494"/>
    </row>
    <row r="495" spans="1:20" ht="10.5" customHeight="1">
      <c r="A495" s="255" t="s">
        <v>2326</v>
      </c>
      <c r="B495" s="255" t="s">
        <v>4750</v>
      </c>
      <c r="C495" s="255" t="s">
        <v>2661</v>
      </c>
      <c r="D495" s="255" t="s">
        <v>2181</v>
      </c>
      <c r="E495" s="255" t="s">
        <v>1416</v>
      </c>
      <c r="F495" s="255" t="s">
        <v>3125</v>
      </c>
      <c r="G495" s="255"/>
      <c r="H495" s="255" t="s">
        <v>3407</v>
      </c>
      <c r="I495" s="255" t="s">
        <v>3186</v>
      </c>
      <c r="J495" s="46" t="str">
        <f t="shared" si="14"/>
        <v>TungstenHuman Chun-Chang non-ferrous Smelting &amp; Concentrating Co., Ltd.</v>
      </c>
      <c r="K495" s="46" t="str">
        <f t="shared" si="15"/>
        <v>TungstenHuman Chun-Chang non-ferrous Smelting &amp; Concentrating Co., Ltd.</v>
      </c>
      <c r="T495"/>
    </row>
    <row r="496" spans="1:20" ht="10.5" customHeight="1">
      <c r="A496" s="255" t="s">
        <v>2326</v>
      </c>
      <c r="B496" s="255" t="s">
        <v>4286</v>
      </c>
      <c r="C496" s="255" t="s">
        <v>4286</v>
      </c>
      <c r="D496" s="255" t="s">
        <v>2181</v>
      </c>
      <c r="E496" s="255" t="s">
        <v>1415</v>
      </c>
      <c r="F496" s="255" t="s">
        <v>3125</v>
      </c>
      <c r="G496" s="255"/>
      <c r="H496" s="255" t="s">
        <v>4137</v>
      </c>
      <c r="I496" s="255" t="s">
        <v>3186</v>
      </c>
      <c r="J496" s="46" t="str">
        <f t="shared" si="14"/>
        <v>TungstenHunan Chenzhou Mining Co., Ltd.</v>
      </c>
      <c r="K496" s="46" t="str">
        <f t="shared" si="15"/>
        <v>TungstenHunan Chenzhou Mining Co., Ltd.</v>
      </c>
      <c r="T496"/>
    </row>
    <row r="497" spans="1:20" ht="10.5" customHeight="1">
      <c r="A497" s="255" t="s">
        <v>2326</v>
      </c>
      <c r="B497" s="255" t="s">
        <v>2657</v>
      </c>
      <c r="C497" s="255" t="s">
        <v>4286</v>
      </c>
      <c r="D497" s="255" t="s">
        <v>2181</v>
      </c>
      <c r="E497" s="255" t="s">
        <v>1415</v>
      </c>
      <c r="F497" s="255" t="s">
        <v>3125</v>
      </c>
      <c r="G497" s="255"/>
      <c r="H497" s="255" t="s">
        <v>4137</v>
      </c>
      <c r="I497" s="255" t="s">
        <v>3186</v>
      </c>
      <c r="J497" s="46" t="str">
        <f t="shared" si="14"/>
        <v>TungstenHunan Chenzhou Mining Group Co., Ltd.</v>
      </c>
      <c r="K497" s="46" t="str">
        <f t="shared" si="15"/>
        <v>TungstenHunan Chenzhou Mining Group Co., Ltd.</v>
      </c>
      <c r="T497"/>
    </row>
    <row r="498" spans="1:20" ht="10.5" customHeight="1">
      <c r="A498" s="255" t="s">
        <v>2326</v>
      </c>
      <c r="B498" s="255" t="s">
        <v>3591</v>
      </c>
      <c r="C498" s="255" t="s">
        <v>3591</v>
      </c>
      <c r="D498" s="255" t="s">
        <v>2181</v>
      </c>
      <c r="E498" s="255" t="s">
        <v>3592</v>
      </c>
      <c r="F498" s="255" t="s">
        <v>3125</v>
      </c>
      <c r="G498" s="255"/>
      <c r="H498" s="255" t="s">
        <v>3407</v>
      </c>
      <c r="I498" s="255" t="s">
        <v>3186</v>
      </c>
      <c r="J498" s="46" t="str">
        <f t="shared" si="14"/>
        <v>TungstenHunan Chuangda Vanadium Tungsten Co., Ltd. Wuji</v>
      </c>
      <c r="K498" s="46" t="str">
        <f t="shared" si="15"/>
        <v>TungstenHunan Chuangda Vanadium Tungsten Co., Ltd. Wuji</v>
      </c>
      <c r="T498"/>
    </row>
    <row r="499" spans="1:20" ht="10.5" customHeight="1">
      <c r="A499" s="255" t="s">
        <v>2326</v>
      </c>
      <c r="B499" s="255" t="s">
        <v>3589</v>
      </c>
      <c r="C499" s="255" t="s">
        <v>3589</v>
      </c>
      <c r="D499" s="255" t="s">
        <v>2181</v>
      </c>
      <c r="E499" s="255" t="s">
        <v>3590</v>
      </c>
      <c r="F499" s="255" t="s">
        <v>3125</v>
      </c>
      <c r="G499" s="255"/>
      <c r="H499" s="255" t="s">
        <v>3407</v>
      </c>
      <c r="I499" s="255" t="s">
        <v>3186</v>
      </c>
      <c r="J499" s="46" t="str">
        <f t="shared" si="14"/>
        <v>TungstenHunan Chuangda Vanadium Tungsten Co., Ltd. Yanglin</v>
      </c>
      <c r="K499" s="46" t="str">
        <f t="shared" si="15"/>
        <v>TungstenHunan Chuangda Vanadium Tungsten Co., Ltd. Yanglin</v>
      </c>
      <c r="T499"/>
    </row>
    <row r="500" spans="1:20" ht="10.5" customHeight="1">
      <c r="A500" s="255" t="s">
        <v>2326</v>
      </c>
      <c r="B500" s="255" t="s">
        <v>2661</v>
      </c>
      <c r="C500" s="255" t="s">
        <v>2661</v>
      </c>
      <c r="D500" s="255" t="s">
        <v>2181</v>
      </c>
      <c r="E500" s="255" t="s">
        <v>1416</v>
      </c>
      <c r="F500" s="255" t="s">
        <v>3125</v>
      </c>
      <c r="G500" s="255"/>
      <c r="H500" s="255" t="s">
        <v>3407</v>
      </c>
      <c r="I500" s="255" t="s">
        <v>3186</v>
      </c>
      <c r="J500" s="46" t="str">
        <f t="shared" si="14"/>
        <v>TungstenHunan Chunchang Nonferrous Metals Co., Ltd.</v>
      </c>
      <c r="K500" s="46" t="str">
        <f t="shared" si="15"/>
        <v>TungstenHunan Chunchang Nonferrous Metals Co., Ltd.</v>
      </c>
      <c r="T500"/>
    </row>
    <row r="501" spans="1:20" ht="10.5" customHeight="1">
      <c r="A501" s="255" t="s">
        <v>2326</v>
      </c>
      <c r="B501" s="255" t="s">
        <v>3596</v>
      </c>
      <c r="C501" s="255" t="s">
        <v>3596</v>
      </c>
      <c r="D501" s="255" t="s">
        <v>1717</v>
      </c>
      <c r="E501" s="255" t="s">
        <v>3597</v>
      </c>
      <c r="F501" s="255" t="s">
        <v>3125</v>
      </c>
      <c r="G501" s="255"/>
      <c r="H501" s="255" t="s">
        <v>3598</v>
      </c>
      <c r="I501" s="255" t="s">
        <v>3599</v>
      </c>
      <c r="J501" s="46" t="str">
        <f t="shared" si="14"/>
        <v>TungstenHydrometallurg, JSC</v>
      </c>
      <c r="K501" s="46" t="str">
        <f t="shared" si="15"/>
        <v>TungstenHydrometallurg, JSC</v>
      </c>
      <c r="T501"/>
    </row>
    <row r="502" spans="1:20" ht="10.5" customHeight="1">
      <c r="A502" s="255" t="s">
        <v>2326</v>
      </c>
      <c r="B502" s="255" t="s">
        <v>2662</v>
      </c>
      <c r="C502" s="255" t="s">
        <v>2662</v>
      </c>
      <c r="D502" s="255" t="s">
        <v>2249</v>
      </c>
      <c r="E502" s="255" t="s">
        <v>1417</v>
      </c>
      <c r="F502" s="255" t="s">
        <v>3125</v>
      </c>
      <c r="G502" s="255"/>
      <c r="H502" s="255" t="s">
        <v>4138</v>
      </c>
      <c r="I502" s="255" t="s">
        <v>3174</v>
      </c>
      <c r="J502" s="46" t="str">
        <f t="shared" si="14"/>
        <v>TungstenJapan New Metals Co., Ltd.</v>
      </c>
      <c r="K502" s="46" t="str">
        <f t="shared" si="15"/>
        <v>TungstenJapan New Metals Co., Ltd.</v>
      </c>
      <c r="T502"/>
    </row>
    <row r="503" spans="1:20" ht="10.5" customHeight="1">
      <c r="A503" s="255" t="s">
        <v>2326</v>
      </c>
      <c r="B503" s="255" t="s">
        <v>2762</v>
      </c>
      <c r="C503" s="255" t="s">
        <v>2762</v>
      </c>
      <c r="D503" s="255" t="s">
        <v>2181</v>
      </c>
      <c r="E503" s="255" t="s">
        <v>2763</v>
      </c>
      <c r="F503" s="255" t="s">
        <v>3125</v>
      </c>
      <c r="G503" s="255"/>
      <c r="H503" s="255" t="s">
        <v>3471</v>
      </c>
      <c r="I503" s="255" t="s">
        <v>3204</v>
      </c>
      <c r="J503" s="46" t="str">
        <f t="shared" si="14"/>
        <v>TungstenJiangwu H.C. Starck Tungsten Products Co., Ltd.</v>
      </c>
      <c r="K503" s="46" t="str">
        <f t="shared" si="15"/>
        <v>TungstenJiangwu H.C. Starck Tungsten Products Co., Ltd.</v>
      </c>
      <c r="T503"/>
    </row>
    <row r="504" spans="1:20" ht="10.5" customHeight="1">
      <c r="A504" s="255" t="s">
        <v>2326</v>
      </c>
      <c r="B504" s="255" t="s">
        <v>4368</v>
      </c>
      <c r="C504" s="255" t="s">
        <v>4368</v>
      </c>
      <c r="D504" s="255" t="s">
        <v>2181</v>
      </c>
      <c r="E504" s="255" t="s">
        <v>4369</v>
      </c>
      <c r="F504" s="255" t="s">
        <v>3125</v>
      </c>
      <c r="G504" s="255"/>
      <c r="H504" s="255" t="s">
        <v>4751</v>
      </c>
      <c r="I504" s="255" t="s">
        <v>3204</v>
      </c>
      <c r="J504" s="46" t="str">
        <f t="shared" si="14"/>
        <v>TungstenJiangxi Dayu Longxintai Tungsten Co., Ltd.</v>
      </c>
      <c r="K504" s="46" t="str">
        <f t="shared" si="15"/>
        <v>TungstenJiangxi Dayu Longxintai Tungsten Co., Ltd.</v>
      </c>
      <c r="T504"/>
    </row>
    <row r="505" spans="1:20" ht="10.5" customHeight="1">
      <c r="A505" s="255" t="s">
        <v>2326</v>
      </c>
      <c r="B505" s="255" t="s">
        <v>219</v>
      </c>
      <c r="C505" s="255" t="s">
        <v>219</v>
      </c>
      <c r="D505" s="255" t="s">
        <v>2181</v>
      </c>
      <c r="E505" s="255" t="s">
        <v>199</v>
      </c>
      <c r="F505" s="255" t="s">
        <v>3125</v>
      </c>
      <c r="G505" s="255"/>
      <c r="H505" s="255" t="s">
        <v>3576</v>
      </c>
      <c r="I505" s="255" t="s">
        <v>3204</v>
      </c>
      <c r="J505" s="46" t="str">
        <f t="shared" si="14"/>
        <v>TungstenJiangxi Gan Bei Tungsten Co., Ltd.</v>
      </c>
      <c r="K505" s="46" t="str">
        <f t="shared" si="15"/>
        <v>TungstenJiangxi Gan Bei Tungsten Co., Ltd.</v>
      </c>
      <c r="T505"/>
    </row>
    <row r="506" spans="1:20" ht="10.5" customHeight="1">
      <c r="A506" s="255" t="s">
        <v>2326</v>
      </c>
      <c r="B506" s="255" t="s">
        <v>1465</v>
      </c>
      <c r="C506" s="255" t="s">
        <v>1465</v>
      </c>
      <c r="D506" s="255" t="s">
        <v>2181</v>
      </c>
      <c r="E506" s="255" t="s">
        <v>1426</v>
      </c>
      <c r="F506" s="255" t="s">
        <v>3125</v>
      </c>
      <c r="G506" s="255"/>
      <c r="H506" s="255" t="s">
        <v>3572</v>
      </c>
      <c r="I506" s="255" t="s">
        <v>3204</v>
      </c>
      <c r="J506" s="46" t="str">
        <f t="shared" si="14"/>
        <v>TungstenJiangxi Minmetals Gao'an Non-ferrous Metals Co., Ltd.</v>
      </c>
      <c r="K506" s="46" t="str">
        <f t="shared" si="15"/>
        <v>TungstenJiangxi Minmetals Gao'an Non-ferrous Metals Co., Ltd.</v>
      </c>
      <c r="T506"/>
    </row>
    <row r="507" spans="1:20" ht="10.5" customHeight="1">
      <c r="A507" s="255" t="s">
        <v>2326</v>
      </c>
      <c r="B507" s="255" t="s">
        <v>216</v>
      </c>
      <c r="C507" s="255" t="s">
        <v>216</v>
      </c>
      <c r="D507" s="255" t="s">
        <v>2181</v>
      </c>
      <c r="E507" s="255" t="s">
        <v>204</v>
      </c>
      <c r="F507" s="255" t="s">
        <v>3125</v>
      </c>
      <c r="G507" s="255"/>
      <c r="H507" s="255" t="s">
        <v>3573</v>
      </c>
      <c r="I507" s="255" t="s">
        <v>3204</v>
      </c>
      <c r="J507" s="46" t="str">
        <f t="shared" si="14"/>
        <v>TungstenJiangxi Tonggu Non-ferrous Metallurgical &amp; Chemical Co., Ltd.</v>
      </c>
      <c r="K507" s="46" t="str">
        <f t="shared" si="15"/>
        <v>TungstenJiangxi Tonggu Non-ferrous Metallurgical &amp; Chemical Co., Ltd.</v>
      </c>
      <c r="T507"/>
    </row>
    <row r="508" spans="1:20" ht="10.5" customHeight="1">
      <c r="A508" s="255" t="s">
        <v>2326</v>
      </c>
      <c r="B508" s="255" t="s">
        <v>4319</v>
      </c>
      <c r="C508" s="255" t="s">
        <v>211</v>
      </c>
      <c r="D508" s="255" t="s">
        <v>2181</v>
      </c>
      <c r="E508" s="255" t="s">
        <v>1419</v>
      </c>
      <c r="F508" s="255" t="s">
        <v>3125</v>
      </c>
      <c r="G508" s="255"/>
      <c r="H508" s="255" t="s">
        <v>3471</v>
      </c>
      <c r="I508" s="255" t="s">
        <v>3204</v>
      </c>
      <c r="J508" s="46" t="str">
        <f t="shared" si="14"/>
        <v>TungstenJiangxi Tungsten Co Ltd</v>
      </c>
      <c r="K508" s="46" t="str">
        <f t="shared" si="15"/>
        <v>TungstenJiangxi Tungsten Co Ltd</v>
      </c>
      <c r="T508"/>
    </row>
    <row r="509" spans="1:20" ht="12.75">
      <c r="A509" s="255" t="s">
        <v>2326</v>
      </c>
      <c r="B509" s="255" t="s">
        <v>3562</v>
      </c>
      <c r="C509" s="255" t="s">
        <v>211</v>
      </c>
      <c r="D509" s="255" t="s">
        <v>2181</v>
      </c>
      <c r="E509" s="255" t="s">
        <v>1419</v>
      </c>
      <c r="F509" s="255" t="s">
        <v>3125</v>
      </c>
      <c r="G509" s="255"/>
      <c r="H509" s="255" t="s">
        <v>3471</v>
      </c>
      <c r="I509" s="255" t="s">
        <v>3204</v>
      </c>
      <c r="J509" s="46" t="str">
        <f t="shared" si="14"/>
        <v>TungstenJiangxi Tungsten Industry Group Co. Ltd.</v>
      </c>
      <c r="K509" s="46" t="str">
        <f t="shared" si="15"/>
        <v>TungstenJiangxi Tungsten Industry Group Co. Ltd.</v>
      </c>
      <c r="T509"/>
    </row>
    <row r="510" spans="1:20" ht="12.75">
      <c r="A510" s="255" t="s">
        <v>2326</v>
      </c>
      <c r="B510" s="255" t="s">
        <v>215</v>
      </c>
      <c r="C510" s="255" t="s">
        <v>215</v>
      </c>
      <c r="D510" s="255" t="s">
        <v>2181</v>
      </c>
      <c r="E510" s="255" t="s">
        <v>203</v>
      </c>
      <c r="F510" s="255" t="s">
        <v>3125</v>
      </c>
      <c r="G510" s="255"/>
      <c r="H510" s="255" t="s">
        <v>3471</v>
      </c>
      <c r="I510" s="255" t="s">
        <v>3204</v>
      </c>
      <c r="J510" s="46" t="str">
        <f t="shared" si="14"/>
        <v>TungstenJiangxi Xinsheng Tungsten Industry Co., Ltd.</v>
      </c>
      <c r="K510" s="46" t="str">
        <f t="shared" si="15"/>
        <v>TungstenJiangxi Xinsheng Tungsten Industry Co., Ltd.</v>
      </c>
      <c r="T510"/>
    </row>
    <row r="511" spans="1:20" ht="12.75">
      <c r="A511" s="255" t="s">
        <v>2326</v>
      </c>
      <c r="B511" s="255" t="s">
        <v>2725</v>
      </c>
      <c r="C511" s="255" t="s">
        <v>2725</v>
      </c>
      <c r="D511" s="255" t="s">
        <v>2181</v>
      </c>
      <c r="E511" s="255" t="s">
        <v>2726</v>
      </c>
      <c r="F511" s="255" t="s">
        <v>3125</v>
      </c>
      <c r="G511" s="255"/>
      <c r="H511" s="255" t="s">
        <v>3576</v>
      </c>
      <c r="I511" s="255" t="s">
        <v>3204</v>
      </c>
      <c r="J511" s="46" t="str">
        <f t="shared" si="14"/>
        <v>TungstenJiangxi Xiushui Xianggan Nonferrous Metals Co., Ltd.</v>
      </c>
      <c r="K511" s="46" t="str">
        <f t="shared" si="15"/>
        <v>TungstenJiangxi Xiushui Xianggan Nonferrous Metals Co., Ltd.</v>
      </c>
      <c r="T511"/>
    </row>
    <row r="512" spans="1:20" ht="12.75">
      <c r="A512" s="255" t="s">
        <v>2326</v>
      </c>
      <c r="B512" s="255" t="s">
        <v>214</v>
      </c>
      <c r="C512" s="255" t="s">
        <v>214</v>
      </c>
      <c r="D512" s="255" t="s">
        <v>2181</v>
      </c>
      <c r="E512" s="255" t="s">
        <v>202</v>
      </c>
      <c r="F512" s="255" t="s">
        <v>3125</v>
      </c>
      <c r="G512" s="255"/>
      <c r="H512" s="255" t="s">
        <v>3471</v>
      </c>
      <c r="I512" s="255" t="s">
        <v>3204</v>
      </c>
      <c r="J512" s="46" t="str">
        <f t="shared" si="14"/>
        <v>TungstenJiangxi Yaosheng Tungsten Co., Ltd.</v>
      </c>
      <c r="K512" s="46" t="str">
        <f t="shared" si="15"/>
        <v>TungstenJiangxi Yaosheng Tungsten Co., Ltd.</v>
      </c>
      <c r="T512"/>
    </row>
    <row r="513" spans="1:20" ht="12.75">
      <c r="A513" s="255" t="s">
        <v>2326</v>
      </c>
      <c r="B513" s="255" t="s">
        <v>212</v>
      </c>
      <c r="C513" s="255" t="s">
        <v>212</v>
      </c>
      <c r="D513" s="255" t="s">
        <v>1759</v>
      </c>
      <c r="E513" s="255" t="s">
        <v>1420</v>
      </c>
      <c r="F513" s="255" t="s">
        <v>3125</v>
      </c>
      <c r="G513" s="255"/>
      <c r="H513" s="255" t="s">
        <v>3563</v>
      </c>
      <c r="I513" s="255" t="s">
        <v>3431</v>
      </c>
      <c r="J513" s="46" t="str">
        <f t="shared" si="14"/>
        <v>TungstenKennametal Fallon</v>
      </c>
      <c r="K513" s="46" t="str">
        <f t="shared" si="15"/>
        <v>TungstenKennametal Fallon</v>
      </c>
      <c r="T513"/>
    </row>
    <row r="514" spans="1:20" ht="12.75">
      <c r="A514" s="255" t="s">
        <v>2326</v>
      </c>
      <c r="B514" s="255" t="s">
        <v>209</v>
      </c>
      <c r="C514" s="255" t="s">
        <v>209</v>
      </c>
      <c r="D514" s="255" t="s">
        <v>1759</v>
      </c>
      <c r="E514" s="255" t="s">
        <v>1409</v>
      </c>
      <c r="F514" s="255" t="s">
        <v>3125</v>
      </c>
      <c r="G514" s="255"/>
      <c r="H514" s="255" t="s">
        <v>3555</v>
      </c>
      <c r="I514" s="255" t="s">
        <v>3556</v>
      </c>
      <c r="J514" s="46" t="str">
        <f t="shared" si="14"/>
        <v>TungstenKennametal Huntsville</v>
      </c>
      <c r="K514" s="46" t="str">
        <f t="shared" si="15"/>
        <v>TungstenKennametal Huntsville</v>
      </c>
      <c r="T514"/>
    </row>
    <row r="515" spans="1:20" ht="12.75">
      <c r="A515" s="255" t="s">
        <v>2326</v>
      </c>
      <c r="B515" s="255" t="s">
        <v>217</v>
      </c>
      <c r="C515" s="255" t="s">
        <v>217</v>
      </c>
      <c r="D515" s="255" t="s">
        <v>2181</v>
      </c>
      <c r="E515" s="255" t="s">
        <v>205</v>
      </c>
      <c r="F515" s="255" t="s">
        <v>3125</v>
      </c>
      <c r="G515" s="255"/>
      <c r="H515" s="255" t="s">
        <v>3574</v>
      </c>
      <c r="I515" s="255" t="s">
        <v>3161</v>
      </c>
      <c r="J515" s="46" t="str">
        <f t="shared" si="14"/>
        <v>TungstenMalipo Haiyu Tungsten Co., Ltd.</v>
      </c>
      <c r="K515" s="46" t="str">
        <f t="shared" si="15"/>
        <v>TungstenMalipo Haiyu Tungsten Co., Ltd.</v>
      </c>
      <c r="T515"/>
    </row>
    <row r="516" spans="1:20" ht="12.75">
      <c r="A516" s="255" t="s">
        <v>2326</v>
      </c>
      <c r="B516" s="255" t="s">
        <v>4373</v>
      </c>
      <c r="C516" s="255" t="s">
        <v>4373</v>
      </c>
      <c r="D516" s="255" t="s">
        <v>1717</v>
      </c>
      <c r="E516" s="255" t="s">
        <v>4374</v>
      </c>
      <c r="F516" s="255" t="s">
        <v>3125</v>
      </c>
      <c r="G516" s="255"/>
      <c r="H516" s="255" t="s">
        <v>4375</v>
      </c>
      <c r="I516" s="255" t="s">
        <v>3294</v>
      </c>
      <c r="J516" s="46" t="str">
        <f t="shared" si="14"/>
        <v>TungstenMoliren Ltd</v>
      </c>
      <c r="K516" s="46" t="str">
        <f t="shared" si="15"/>
        <v>TungstenMoliren Ltd</v>
      </c>
      <c r="T516"/>
    </row>
    <row r="517" spans="1:20" ht="12.75">
      <c r="A517" s="255" t="s">
        <v>2326</v>
      </c>
      <c r="B517" s="255" t="s">
        <v>3593</v>
      </c>
      <c r="C517" s="255" t="s">
        <v>3593</v>
      </c>
      <c r="D517" s="255" t="s">
        <v>1759</v>
      </c>
      <c r="E517" s="255" t="s">
        <v>3594</v>
      </c>
      <c r="F517" s="255" t="s">
        <v>3125</v>
      </c>
      <c r="G517" s="255"/>
      <c r="H517" s="255" t="s">
        <v>3595</v>
      </c>
      <c r="I517" s="255" t="s">
        <v>3230</v>
      </c>
      <c r="J517" s="46" t="str">
        <f t="shared" ref="J517:J537" si="16">A517&amp;B517</f>
        <v>TungstenNiagara Refining LLC</v>
      </c>
      <c r="K517" s="46" t="str">
        <f t="shared" ref="K517:K537" si="17">A517&amp;B517</f>
        <v>TungstenNiagara Refining LLC</v>
      </c>
      <c r="T517"/>
    </row>
    <row r="518" spans="1:20" ht="12.75">
      <c r="A518" s="255" t="s">
        <v>2326</v>
      </c>
      <c r="B518" s="255" t="s">
        <v>2765</v>
      </c>
      <c r="C518" s="255" t="s">
        <v>2765</v>
      </c>
      <c r="D518" s="255" t="s">
        <v>1766</v>
      </c>
      <c r="E518" s="255" t="s">
        <v>2764</v>
      </c>
      <c r="F518" s="255" t="s">
        <v>3125</v>
      </c>
      <c r="G518" s="255"/>
      <c r="H518" s="255" t="s">
        <v>3587</v>
      </c>
      <c r="I518" s="255" t="s">
        <v>3588</v>
      </c>
      <c r="J518" s="46" t="str">
        <f t="shared" si="16"/>
        <v>TungstenNui Phao H.C. Starck Tungsten Chemicals Manufacturing LLC</v>
      </c>
      <c r="K518" s="46" t="str">
        <f t="shared" si="17"/>
        <v>TungstenNui Phao H.C. Starck Tungsten Chemicals Manufacturing LLC</v>
      </c>
      <c r="T518"/>
    </row>
    <row r="519" spans="1:20" ht="12.75">
      <c r="A519" s="255" t="s">
        <v>2326</v>
      </c>
      <c r="B519" s="255" t="s">
        <v>4752</v>
      </c>
      <c r="C519" s="255" t="s">
        <v>4752</v>
      </c>
      <c r="D519" s="255" t="s">
        <v>1705</v>
      </c>
      <c r="E519" s="255" t="s">
        <v>4376</v>
      </c>
      <c r="F519" s="255" t="s">
        <v>3125</v>
      </c>
      <c r="G519" s="255"/>
      <c r="H519" s="255" t="s">
        <v>4377</v>
      </c>
      <c r="I519" s="255" t="s">
        <v>4378</v>
      </c>
      <c r="J519" s="46" t="str">
        <f t="shared" si="16"/>
        <v>TungstenPhilippine Chuangxin Industrial Co., Inc.</v>
      </c>
      <c r="K519" s="46" t="str">
        <f t="shared" si="17"/>
        <v>TungstenPhilippine Chuangxin Industrial Co., Inc.</v>
      </c>
      <c r="T519"/>
    </row>
    <row r="520" spans="1:20" ht="12.75">
      <c r="A520" s="255" t="s">
        <v>2326</v>
      </c>
      <c r="B520" s="255" t="s">
        <v>3581</v>
      </c>
      <c r="C520" s="255" t="s">
        <v>3581</v>
      </c>
      <c r="D520" s="255" t="s">
        <v>1717</v>
      </c>
      <c r="E520" s="255" t="s">
        <v>3582</v>
      </c>
      <c r="F520" s="255" t="s">
        <v>3125</v>
      </c>
      <c r="G520" s="255"/>
      <c r="H520" s="255" t="s">
        <v>3583</v>
      </c>
      <c r="I520" s="255" t="s">
        <v>3584</v>
      </c>
      <c r="J520" s="46" t="str">
        <f t="shared" si="16"/>
        <v>TungstenPobedit, JSC</v>
      </c>
      <c r="K520" s="46" t="str">
        <f t="shared" si="17"/>
        <v>TungstenPobedit, JSC</v>
      </c>
      <c r="T520"/>
    </row>
    <row r="521" spans="1:20" ht="12.75">
      <c r="A521" s="255" t="s">
        <v>2326</v>
      </c>
      <c r="B521" s="255" t="s">
        <v>2727</v>
      </c>
      <c r="C521" s="255" t="s">
        <v>2727</v>
      </c>
      <c r="D521" s="255" t="s">
        <v>1766</v>
      </c>
      <c r="E521" s="255" t="s">
        <v>2728</v>
      </c>
      <c r="F521" s="255" t="s">
        <v>3125</v>
      </c>
      <c r="G521" s="255"/>
      <c r="H521" s="255" t="s">
        <v>3585</v>
      </c>
      <c r="I521" s="255" t="s">
        <v>3586</v>
      </c>
      <c r="J521" s="46" t="str">
        <f t="shared" si="16"/>
        <v>TungstenSanher Tungsten Vietnam Co., Ltd.</v>
      </c>
      <c r="K521" s="46" t="str">
        <f t="shared" si="17"/>
        <v>TungstenSanher Tungsten Vietnam Co., Ltd.</v>
      </c>
      <c r="T521"/>
    </row>
    <row r="522" spans="1:20" ht="12.75">
      <c r="A522" s="255" t="s">
        <v>2326</v>
      </c>
      <c r="B522" s="255" t="s">
        <v>3571</v>
      </c>
      <c r="C522" s="255" t="s">
        <v>1466</v>
      </c>
      <c r="D522" s="255" t="s">
        <v>2181</v>
      </c>
      <c r="E522" s="255" t="s">
        <v>1425</v>
      </c>
      <c r="F522" s="255" t="s">
        <v>3125</v>
      </c>
      <c r="G522" s="255"/>
      <c r="H522" s="255" t="s">
        <v>3570</v>
      </c>
      <c r="I522" s="255" t="s">
        <v>3335</v>
      </c>
      <c r="J522" s="46" t="str">
        <f t="shared" si="16"/>
        <v>TungstenShaoguan Xinhai Rendan Tungsten Industry Co. Ltd</v>
      </c>
      <c r="K522" s="46" t="str">
        <f t="shared" si="17"/>
        <v>TungstenShaoguan Xinhai Rendan Tungsten Industry Co. Ltd</v>
      </c>
      <c r="T522"/>
    </row>
    <row r="523" spans="1:20" ht="12.75">
      <c r="A523" s="255" t="s">
        <v>2326</v>
      </c>
      <c r="B523" s="255" t="s">
        <v>4379</v>
      </c>
      <c r="C523" s="255" t="s">
        <v>4379</v>
      </c>
      <c r="D523" s="255" t="s">
        <v>2181</v>
      </c>
      <c r="E523" s="255" t="s">
        <v>4380</v>
      </c>
      <c r="F523" s="255" t="s">
        <v>3125</v>
      </c>
      <c r="G523" s="255"/>
      <c r="H523" s="255" t="s">
        <v>3407</v>
      </c>
      <c r="I523" s="255" t="s">
        <v>3186</v>
      </c>
      <c r="J523" s="46" t="str">
        <f t="shared" si="16"/>
        <v>TungstenSouth-East Nonferrous Metal Company Limited of Hengyang City</v>
      </c>
      <c r="K523" s="46" t="str">
        <f t="shared" si="17"/>
        <v>TungstenSouth-East Nonferrous Metal Company Limited of Hengyang City</v>
      </c>
      <c r="T523"/>
    </row>
    <row r="524" spans="1:20" ht="12.75">
      <c r="A524" s="255" t="s">
        <v>2326</v>
      </c>
      <c r="B524" s="255" t="s">
        <v>2</v>
      </c>
      <c r="C524" s="255" t="s">
        <v>2</v>
      </c>
      <c r="D524" s="255" t="s">
        <v>1766</v>
      </c>
      <c r="E524" s="255" t="s">
        <v>1421</v>
      </c>
      <c r="F524" s="255" t="s">
        <v>3125</v>
      </c>
      <c r="G524" s="255"/>
      <c r="H524" s="255" t="s">
        <v>3564</v>
      </c>
      <c r="I524" s="255" t="s">
        <v>4139</v>
      </c>
      <c r="J524" s="46" t="str">
        <f t="shared" si="16"/>
        <v>TungstenTejing (Vietnam) Tungsten Co., Ltd.</v>
      </c>
      <c r="K524" s="46" t="str">
        <f t="shared" si="17"/>
        <v>TungstenTejing (Vietnam) Tungsten Co., Ltd.</v>
      </c>
      <c r="T524"/>
    </row>
    <row r="525" spans="1:20" ht="12.75">
      <c r="A525" s="255" t="s">
        <v>2326</v>
      </c>
      <c r="B525" s="255" t="s">
        <v>4180</v>
      </c>
      <c r="C525" s="255" t="s">
        <v>4180</v>
      </c>
      <c r="D525" s="255" t="s">
        <v>1766</v>
      </c>
      <c r="E525" s="255" t="s">
        <v>2577</v>
      </c>
      <c r="F525" s="255" t="s">
        <v>3125</v>
      </c>
      <c r="G525" s="255"/>
      <c r="H525" s="255" t="s">
        <v>3564</v>
      </c>
      <c r="I525" s="255" t="s">
        <v>3565</v>
      </c>
      <c r="J525" s="46" t="str">
        <f t="shared" si="16"/>
        <v>TungstenVietnam Youngsun Tungsten Industry Co., Ltd.</v>
      </c>
      <c r="K525" s="46" t="str">
        <f t="shared" si="17"/>
        <v>TungstenVietnam Youngsun Tungsten Industry Co., Ltd.</v>
      </c>
      <c r="T525"/>
    </row>
    <row r="526" spans="1:20" ht="12.75">
      <c r="A526" s="255" t="s">
        <v>2326</v>
      </c>
      <c r="B526" s="255" t="s">
        <v>3568</v>
      </c>
      <c r="C526" s="255" t="s">
        <v>1785</v>
      </c>
      <c r="D526" s="255" t="s">
        <v>2155</v>
      </c>
      <c r="E526" s="255" t="s">
        <v>1422</v>
      </c>
      <c r="F526" s="255" t="s">
        <v>3125</v>
      </c>
      <c r="G526" s="255"/>
      <c r="H526" s="255" t="s">
        <v>3566</v>
      </c>
      <c r="I526" s="255" t="s">
        <v>3415</v>
      </c>
      <c r="J526" s="46" t="str">
        <f t="shared" si="16"/>
        <v>TungstenWBH</v>
      </c>
      <c r="K526" s="46" t="str">
        <f t="shared" si="17"/>
        <v>TungstenWBH</v>
      </c>
      <c r="T526"/>
    </row>
    <row r="527" spans="1:20" ht="12.75">
      <c r="A527" s="255" t="s">
        <v>2326</v>
      </c>
      <c r="B527" s="255" t="s">
        <v>3567</v>
      </c>
      <c r="C527" s="255" t="s">
        <v>1785</v>
      </c>
      <c r="D527" s="255" t="s">
        <v>2155</v>
      </c>
      <c r="E527" s="255" t="s">
        <v>1422</v>
      </c>
      <c r="F527" s="255" t="s">
        <v>3125</v>
      </c>
      <c r="G527" s="255"/>
      <c r="H527" s="255" t="s">
        <v>3566</v>
      </c>
      <c r="I527" s="255" t="s">
        <v>3415</v>
      </c>
      <c r="J527" s="46" t="str">
        <f t="shared" si="16"/>
        <v>TungstenWBH,Wolfram [Austria]</v>
      </c>
      <c r="K527" s="46" t="str">
        <f t="shared" si="17"/>
        <v>TungstenWBH,Wolfram [Austria]</v>
      </c>
      <c r="T527"/>
    </row>
    <row r="528" spans="1:20" ht="12.75">
      <c r="A528" s="255" t="s">
        <v>2326</v>
      </c>
      <c r="B528" s="255" t="s">
        <v>1785</v>
      </c>
      <c r="C528" s="255" t="s">
        <v>1785</v>
      </c>
      <c r="D528" s="255" t="s">
        <v>2155</v>
      </c>
      <c r="E528" s="255" t="s">
        <v>1422</v>
      </c>
      <c r="F528" s="255" t="s">
        <v>3125</v>
      </c>
      <c r="G528" s="255"/>
      <c r="H528" s="255" t="s">
        <v>3566</v>
      </c>
      <c r="I528" s="255" t="s">
        <v>3415</v>
      </c>
      <c r="J528" s="46" t="str">
        <f t="shared" si="16"/>
        <v>TungstenWolfram Bergbau und Hütten AG</v>
      </c>
      <c r="K528" s="46" t="str">
        <f t="shared" si="17"/>
        <v>TungstenWolfram Bergbau und Hütten AG</v>
      </c>
      <c r="T528"/>
    </row>
    <row r="529" spans="1:20" ht="12.75">
      <c r="A529" s="255" t="s">
        <v>2326</v>
      </c>
      <c r="B529" s="255" t="s">
        <v>4381</v>
      </c>
      <c r="C529" s="255" t="s">
        <v>4381</v>
      </c>
      <c r="D529" s="255" t="s">
        <v>2256</v>
      </c>
      <c r="E529" s="255" t="s">
        <v>4382</v>
      </c>
      <c r="F529" s="255" t="s">
        <v>3125</v>
      </c>
      <c r="G529" s="255"/>
      <c r="H529" s="255" t="s">
        <v>4383</v>
      </c>
      <c r="I529" s="255" t="s">
        <v>4384</v>
      </c>
      <c r="J529" s="46" t="str">
        <f t="shared" si="16"/>
        <v>TungstenWoltech Korea Co., Ltd.</v>
      </c>
      <c r="K529" s="46" t="str">
        <f t="shared" si="17"/>
        <v>TungstenWoltech Korea Co., Ltd.</v>
      </c>
      <c r="T529"/>
    </row>
    <row r="530" spans="1:20" ht="12.75">
      <c r="A530" s="255" t="s">
        <v>2326</v>
      </c>
      <c r="B530" s="255" t="s">
        <v>3575</v>
      </c>
      <c r="C530" s="255" t="s">
        <v>218</v>
      </c>
      <c r="D530" s="255" t="s">
        <v>2181</v>
      </c>
      <c r="E530" s="255" t="s">
        <v>206</v>
      </c>
      <c r="F530" s="255" t="s">
        <v>3125</v>
      </c>
      <c r="G530" s="255"/>
      <c r="H530" s="255" t="s">
        <v>3569</v>
      </c>
      <c r="I530" s="255" t="s">
        <v>3332</v>
      </c>
      <c r="J530" s="46" t="str">
        <f t="shared" si="16"/>
        <v>TungstenXiamen H.C.</v>
      </c>
      <c r="K530" s="46" t="str">
        <f t="shared" si="17"/>
        <v>TungstenXiamen H.C.</v>
      </c>
      <c r="T530"/>
    </row>
    <row r="531" spans="1:20" ht="12.75">
      <c r="A531" s="255" t="s">
        <v>2326</v>
      </c>
      <c r="B531" s="255" t="s">
        <v>218</v>
      </c>
      <c r="C531" s="255" t="s">
        <v>218</v>
      </c>
      <c r="D531" s="255" t="s">
        <v>2181</v>
      </c>
      <c r="E531" s="255" t="s">
        <v>206</v>
      </c>
      <c r="F531" s="255" t="s">
        <v>3125</v>
      </c>
      <c r="G531" s="255"/>
      <c r="H531" s="255" t="s">
        <v>3569</v>
      </c>
      <c r="I531" s="255" t="s">
        <v>3332</v>
      </c>
      <c r="J531" s="46" t="str">
        <f t="shared" si="16"/>
        <v>TungstenXiamen Tungsten (H.C.) Co., Ltd.</v>
      </c>
      <c r="K531" s="46" t="str">
        <f t="shared" si="17"/>
        <v>TungstenXiamen Tungsten (H.C.) Co., Ltd.</v>
      </c>
      <c r="T531"/>
    </row>
    <row r="532" spans="1:20" ht="12.75">
      <c r="A532" s="255" t="s">
        <v>2326</v>
      </c>
      <c r="B532" s="255" t="s">
        <v>2663</v>
      </c>
      <c r="C532" s="255" t="s">
        <v>2663</v>
      </c>
      <c r="D532" s="255" t="s">
        <v>2181</v>
      </c>
      <c r="E532" s="255" t="s">
        <v>1423</v>
      </c>
      <c r="F532" s="255" t="s">
        <v>3125</v>
      </c>
      <c r="G532" s="255"/>
      <c r="H532" s="255" t="s">
        <v>3569</v>
      </c>
      <c r="I532" s="255" t="s">
        <v>3332</v>
      </c>
      <c r="J532" s="46" t="str">
        <f t="shared" si="16"/>
        <v>TungstenXiamen Tungsten Co., Ltd.</v>
      </c>
      <c r="K532" s="46" t="str">
        <f t="shared" si="17"/>
        <v>TungstenXiamen Tungsten Co., Ltd.</v>
      </c>
      <c r="T532"/>
    </row>
    <row r="533" spans="1:20" ht="12.75">
      <c r="A533" s="255" t="s">
        <v>2326</v>
      </c>
      <c r="B533" s="255" t="s">
        <v>4385</v>
      </c>
      <c r="C533" s="255" t="s">
        <v>4385</v>
      </c>
      <c r="D533" s="255" t="s">
        <v>2181</v>
      </c>
      <c r="E533" s="255" t="s">
        <v>4386</v>
      </c>
      <c r="F533" s="255" t="s">
        <v>3125</v>
      </c>
      <c r="G533" s="255"/>
      <c r="H533" s="255" t="s">
        <v>3471</v>
      </c>
      <c r="I533" s="255" t="s">
        <v>3204</v>
      </c>
      <c r="J533" s="46" t="str">
        <f t="shared" si="16"/>
        <v>TungstenXinfeng Huarui Tungsten &amp; Molybdenum New Material Co., Ltd.</v>
      </c>
      <c r="K533" s="46" t="str">
        <f t="shared" si="17"/>
        <v>TungstenXinfeng Huarui Tungsten &amp; Molybdenum New Material Co., Ltd.</v>
      </c>
      <c r="T533"/>
    </row>
    <row r="534" spans="1:20" ht="12.75">
      <c r="A534" s="255" t="s">
        <v>2326</v>
      </c>
      <c r="B534" s="255" t="s">
        <v>1466</v>
      </c>
      <c r="C534" s="255" t="s">
        <v>1466</v>
      </c>
      <c r="D534" s="255" t="s">
        <v>2181</v>
      </c>
      <c r="E534" s="255" t="s">
        <v>1425</v>
      </c>
      <c r="F534" s="255" t="s">
        <v>3125</v>
      </c>
      <c r="G534" s="255"/>
      <c r="H534" s="255" t="s">
        <v>3570</v>
      </c>
      <c r="I534" s="255" t="s">
        <v>3335</v>
      </c>
      <c r="J534" s="46" t="str">
        <f t="shared" si="16"/>
        <v>TungstenXinhai Rendan Shaoguan Tungsten Co., Ltd.</v>
      </c>
      <c r="K534" s="46" t="str">
        <f t="shared" si="17"/>
        <v>TungstenXinhai Rendan Shaoguan Tungsten Co., Ltd.</v>
      </c>
      <c r="T534"/>
    </row>
    <row r="535" spans="1:20" ht="12.75">
      <c r="A535" s="255" t="s">
        <v>2326</v>
      </c>
      <c r="B535" s="255" t="s">
        <v>3558</v>
      </c>
      <c r="C535" s="255" t="s">
        <v>2659</v>
      </c>
      <c r="D535" s="255" t="s">
        <v>2181</v>
      </c>
      <c r="E535" s="255" t="s">
        <v>1411</v>
      </c>
      <c r="F535" s="255" t="s">
        <v>3125</v>
      </c>
      <c r="G535" s="255"/>
      <c r="H535" s="255" t="s">
        <v>3471</v>
      </c>
      <c r="I535" s="255" t="s">
        <v>3204</v>
      </c>
      <c r="J535" s="46" t="str">
        <f t="shared" si="16"/>
        <v>TungstenZhangyuan Tungsten Co Ltd</v>
      </c>
      <c r="K535" s="46" t="str">
        <f t="shared" si="17"/>
        <v>TungstenZhangyuan Tungsten Co Ltd</v>
      </c>
      <c r="T535"/>
    </row>
    <row r="536" spans="1:20" ht="10.5" customHeight="1">
      <c r="A536" s="255" t="s">
        <v>2326</v>
      </c>
      <c r="B536" s="255" t="s">
        <v>3604</v>
      </c>
      <c r="C536" s="255"/>
      <c r="D536" s="255"/>
      <c r="E536" s="255"/>
      <c r="F536" s="255"/>
      <c r="G536" s="255"/>
      <c r="H536" s="255"/>
      <c r="I536" s="255"/>
      <c r="J536" s="46" t="str">
        <f t="shared" si="16"/>
        <v>TungstenSmelter not listed</v>
      </c>
      <c r="K536" s="46" t="str">
        <f t="shared" si="17"/>
        <v>TungstenSmelter not listed</v>
      </c>
    </row>
    <row r="537" spans="1:20" ht="10.5" customHeight="1">
      <c r="A537" s="255" t="s">
        <v>2326</v>
      </c>
      <c r="B537" s="255" t="s">
        <v>2573</v>
      </c>
      <c r="C537" s="255" t="s">
        <v>926</v>
      </c>
      <c r="D537" s="255" t="s">
        <v>926</v>
      </c>
      <c r="E537" s="255"/>
      <c r="F537" s="255"/>
      <c r="G537" s="255"/>
      <c r="H537" s="255"/>
      <c r="I537" s="255"/>
      <c r="J537" s="46" t="str">
        <f t="shared" si="16"/>
        <v>TungstenSmelter not yet identified</v>
      </c>
      <c r="K537" s="46" t="str">
        <f t="shared" si="17"/>
        <v>TungstenSmelter not yet identified</v>
      </c>
    </row>
  </sheetData>
  <sheetProtection password="E985" sheet="1" objects="1" scenarios="1" formatRows="0"/>
  <mergeCells count="1">
    <mergeCell ref="A1:G1"/>
  </mergeCells>
  <phoneticPr fontId="29"/>
  <conditionalFormatting sqref="K5:K224 K227:K290 K293:K300 K458:K525 K303:K455">
    <cfRule type="cellIs" dxfId="6" priority="7" stopIfTrue="1" operator="equal">
      <formula>"Yes"</formula>
    </cfRule>
  </conditionalFormatting>
  <conditionalFormatting sqref="K225:K226">
    <cfRule type="cellIs" dxfId="5" priority="6" stopIfTrue="1" operator="equal">
      <formula>"Yes"</formula>
    </cfRule>
  </conditionalFormatting>
  <conditionalFormatting sqref="K291:K292">
    <cfRule type="cellIs" dxfId="4" priority="5" stopIfTrue="1" operator="equal">
      <formula>"Yes"</formula>
    </cfRule>
  </conditionalFormatting>
  <conditionalFormatting sqref="K456:K457">
    <cfRule type="cellIs" dxfId="3" priority="4" stopIfTrue="1" operator="equal">
      <formula>"Yes"</formula>
    </cfRule>
  </conditionalFormatting>
  <conditionalFormatting sqref="K526">
    <cfRule type="cellIs" dxfId="2" priority="3" stopIfTrue="1" operator="equal">
      <formula>"Yes"</formula>
    </cfRule>
  </conditionalFormatting>
  <conditionalFormatting sqref="K301:K302">
    <cfRule type="cellIs" dxfId="1" priority="2" stopIfTrue="1" operator="equal">
      <formula>"Yes"</formula>
    </cfRule>
  </conditionalFormatting>
  <conditionalFormatting sqref="K536:K537">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5" zoomScaleNormal="75" workbookViewId="0">
      <pane xSplit="3" ySplit="1" topLeftCell="D203" activePane="bottomRight" state="frozen"/>
      <selection pane="topRight" activeCell="D1" sqref="D1"/>
      <selection pane="bottomLeft" activeCell="A2" sqref="A2"/>
      <selection pane="bottomRight" activeCell="D207" sqref="D207"/>
    </sheetView>
  </sheetViews>
  <sheetFormatPr defaultColWidth="8.75" defaultRowHeight="14.25"/>
  <cols>
    <col min="1" max="1" width="14.625" style="198" customWidth="1"/>
    <col min="2" max="2" width="14" style="198" customWidth="1"/>
    <col min="3" max="3" width="6.25" style="198" customWidth="1"/>
    <col min="4" max="4" width="50.875" style="198" customWidth="1"/>
    <col min="5" max="5" width="44.875" style="198" customWidth="1"/>
    <col min="6" max="11" width="40" style="198" customWidth="1"/>
    <col min="12" max="12" width="40" style="275" customWidth="1"/>
    <col min="13" max="13" width="40" style="48" customWidth="1"/>
    <col min="14" max="16384" width="8.75" style="48"/>
  </cols>
  <sheetData>
    <row r="1" spans="1:13">
      <c r="B1" s="198" t="s">
        <v>2770</v>
      </c>
      <c r="C1" s="198" t="s">
        <v>1206</v>
      </c>
      <c r="D1" s="198" t="s">
        <v>1529</v>
      </c>
      <c r="E1" s="200" t="s">
        <v>2771</v>
      </c>
      <c r="F1" s="200" t="s">
        <v>2772</v>
      </c>
      <c r="G1" s="198" t="s">
        <v>977</v>
      </c>
      <c r="H1" s="198" t="s">
        <v>978</v>
      </c>
      <c r="I1" s="198" t="s">
        <v>979</v>
      </c>
      <c r="J1" s="198" t="s">
        <v>980</v>
      </c>
      <c r="K1" s="198" t="s">
        <v>981</v>
      </c>
      <c r="L1" s="275" t="s">
        <v>982</v>
      </c>
      <c r="M1" s="48" t="s">
        <v>4395</v>
      </c>
    </row>
    <row r="2" spans="1:13" ht="114">
      <c r="A2" s="198" t="str">
        <f>B2&amp;C2</f>
        <v>InstructionsA1</v>
      </c>
      <c r="B2" s="198" t="s">
        <v>976</v>
      </c>
      <c r="C2" s="198" t="s">
        <v>1207</v>
      </c>
      <c r="D2" s="198" t="s">
        <v>4840</v>
      </c>
      <c r="E2" s="200" t="s">
        <v>1041</v>
      </c>
      <c r="F2" s="200" t="s">
        <v>1428</v>
      </c>
      <c r="G2" s="198" t="s">
        <v>639</v>
      </c>
      <c r="H2" s="198" t="s">
        <v>531</v>
      </c>
      <c r="I2" s="198" t="s">
        <v>220</v>
      </c>
      <c r="J2" s="198" t="s">
        <v>2631</v>
      </c>
      <c r="K2" s="276" t="s">
        <v>728</v>
      </c>
      <c r="L2" s="275" t="s">
        <v>99</v>
      </c>
      <c r="M2" s="198" t="s">
        <v>4396</v>
      </c>
    </row>
    <row r="3" spans="1:13">
      <c r="A3" s="198" t="str">
        <f t="shared" ref="A3:A79" si="0">B3&amp;C3</f>
        <v>InstructionsA2</v>
      </c>
      <c r="B3" s="198" t="s">
        <v>976</v>
      </c>
      <c r="C3" s="198" t="s">
        <v>1208</v>
      </c>
      <c r="D3" s="198" t="s">
        <v>1519</v>
      </c>
      <c r="E3" s="198" t="s">
        <v>1042</v>
      </c>
      <c r="F3" s="200" t="s">
        <v>2023</v>
      </c>
      <c r="G3" s="198" t="s">
        <v>1961</v>
      </c>
      <c r="H3" s="198" t="s">
        <v>1519</v>
      </c>
      <c r="I3" s="198" t="s">
        <v>1962</v>
      </c>
      <c r="J3" s="198" t="s">
        <v>1963</v>
      </c>
      <c r="K3" s="277" t="s">
        <v>729</v>
      </c>
      <c r="L3" s="275" t="s">
        <v>2394</v>
      </c>
      <c r="M3" s="198" t="s">
        <v>4397</v>
      </c>
    </row>
    <row r="4" spans="1:13" ht="409.5">
      <c r="A4" s="198" t="str">
        <f t="shared" si="0"/>
        <v>InstructionsA3</v>
      </c>
      <c r="B4" s="198" t="s">
        <v>976</v>
      </c>
      <c r="C4" s="198" t="s">
        <v>1209</v>
      </c>
      <c r="D4" s="198" t="s">
        <v>4947</v>
      </c>
      <c r="E4" s="200" t="s">
        <v>4779</v>
      </c>
      <c r="F4" s="200" t="s">
        <v>4780</v>
      </c>
      <c r="G4" s="198" t="s">
        <v>4781</v>
      </c>
      <c r="H4" s="198" t="s">
        <v>4782</v>
      </c>
      <c r="I4" s="198" t="s">
        <v>4783</v>
      </c>
      <c r="J4" s="198" t="s">
        <v>4784</v>
      </c>
      <c r="K4" s="276" t="s">
        <v>4785</v>
      </c>
      <c r="L4" s="275" t="s">
        <v>4786</v>
      </c>
      <c r="M4" s="262" t="s">
        <v>4787</v>
      </c>
    </row>
    <row r="5" spans="1:13" ht="384.75">
      <c r="A5" s="198" t="str">
        <f t="shared" si="0"/>
        <v>InstructionsA4</v>
      </c>
      <c r="B5" s="198" t="s">
        <v>976</v>
      </c>
      <c r="C5" s="198" t="s">
        <v>1210</v>
      </c>
      <c r="D5" s="198" t="s">
        <v>1427</v>
      </c>
      <c r="E5" s="200" t="s">
        <v>2773</v>
      </c>
      <c r="F5" s="200" t="s">
        <v>1429</v>
      </c>
      <c r="G5" s="198" t="s">
        <v>640</v>
      </c>
      <c r="H5" s="200" t="s">
        <v>532</v>
      </c>
      <c r="I5" s="198" t="s">
        <v>434</v>
      </c>
      <c r="J5" s="198" t="s">
        <v>2632</v>
      </c>
      <c r="K5" s="276" t="s">
        <v>730</v>
      </c>
      <c r="L5" s="275" t="s">
        <v>158</v>
      </c>
      <c r="M5" s="198" t="s">
        <v>4398</v>
      </c>
    </row>
    <row r="6" spans="1:13" ht="71.25">
      <c r="A6" s="198" t="str">
        <f t="shared" si="0"/>
        <v>InstructionsA6</v>
      </c>
      <c r="B6" s="198" t="s">
        <v>976</v>
      </c>
      <c r="C6" s="198" t="s">
        <v>1211</v>
      </c>
      <c r="D6" s="198" t="s">
        <v>794</v>
      </c>
      <c r="E6" s="200" t="s">
        <v>1043</v>
      </c>
      <c r="F6" s="200" t="s">
        <v>1430</v>
      </c>
      <c r="G6" s="198" t="s">
        <v>1964</v>
      </c>
      <c r="H6" s="198" t="s">
        <v>533</v>
      </c>
      <c r="I6" s="198" t="s">
        <v>435</v>
      </c>
      <c r="J6" s="198" t="s">
        <v>2580</v>
      </c>
      <c r="K6" s="276" t="s">
        <v>731</v>
      </c>
      <c r="L6" s="275" t="s">
        <v>159</v>
      </c>
      <c r="M6" s="198" t="s">
        <v>4399</v>
      </c>
    </row>
    <row r="7" spans="1:13" ht="28.5">
      <c r="A7" s="198" t="str">
        <f t="shared" si="0"/>
        <v>InstructionsA7</v>
      </c>
      <c r="B7" s="198" t="s">
        <v>976</v>
      </c>
      <c r="C7" s="198" t="s">
        <v>1212</v>
      </c>
      <c r="D7" s="198" t="s">
        <v>4842</v>
      </c>
      <c r="E7" s="200" t="s">
        <v>1044</v>
      </c>
      <c r="F7" s="200" t="s">
        <v>1431</v>
      </c>
      <c r="G7" s="198" t="s">
        <v>1965</v>
      </c>
      <c r="H7" s="198" t="s">
        <v>983</v>
      </c>
      <c r="I7" s="198" t="s">
        <v>436</v>
      </c>
      <c r="J7" s="198" t="s">
        <v>2476</v>
      </c>
      <c r="K7" s="276" t="s">
        <v>732</v>
      </c>
      <c r="L7" s="275" t="s">
        <v>2395</v>
      </c>
      <c r="M7" s="198" t="s">
        <v>4400</v>
      </c>
    </row>
    <row r="8" spans="1:13" ht="42.75">
      <c r="A8" s="198" t="str">
        <f t="shared" si="0"/>
        <v>InstructionsA8</v>
      </c>
      <c r="B8" s="198" t="s">
        <v>976</v>
      </c>
      <c r="C8" s="198" t="s">
        <v>1213</v>
      </c>
      <c r="D8" s="198" t="s">
        <v>803</v>
      </c>
      <c r="E8" s="198" t="s">
        <v>1045</v>
      </c>
      <c r="F8" s="200" t="s">
        <v>1432</v>
      </c>
      <c r="G8" s="198" t="s">
        <v>1966</v>
      </c>
      <c r="H8" s="198" t="s">
        <v>534</v>
      </c>
      <c r="I8" s="198" t="s">
        <v>389</v>
      </c>
      <c r="J8" s="198" t="s">
        <v>2477</v>
      </c>
      <c r="K8" s="276" t="s">
        <v>733</v>
      </c>
      <c r="L8" s="275" t="s">
        <v>2479</v>
      </c>
      <c r="M8" s="198" t="s">
        <v>4401</v>
      </c>
    </row>
    <row r="9" spans="1:13" ht="409.5">
      <c r="A9" s="198" t="str">
        <f t="shared" si="0"/>
        <v>InstructionsA9</v>
      </c>
      <c r="B9" s="198" t="s">
        <v>976</v>
      </c>
      <c r="C9" s="198" t="s">
        <v>2399</v>
      </c>
      <c r="D9" s="198" t="s">
        <v>4264</v>
      </c>
      <c r="E9" s="199" t="s">
        <v>2843</v>
      </c>
      <c r="F9" s="213" t="s">
        <v>4127</v>
      </c>
      <c r="G9" s="199" t="s">
        <v>4112</v>
      </c>
      <c r="H9" s="199" t="s">
        <v>2844</v>
      </c>
      <c r="I9" s="199" t="s">
        <v>2845</v>
      </c>
      <c r="J9" s="199" t="s">
        <v>2798</v>
      </c>
      <c r="K9" s="199" t="s">
        <v>2846</v>
      </c>
      <c r="L9" s="199" t="s">
        <v>2847</v>
      </c>
      <c r="M9" s="278" t="s">
        <v>4402</v>
      </c>
    </row>
    <row r="10" spans="1:13" ht="57">
      <c r="A10" s="198" t="str">
        <f t="shared" si="0"/>
        <v>InstructionsA10</v>
      </c>
      <c r="B10" s="198" t="s">
        <v>976</v>
      </c>
      <c r="C10" s="198" t="s">
        <v>2400</v>
      </c>
      <c r="D10" s="198" t="s">
        <v>804</v>
      </c>
      <c r="E10" s="200" t="s">
        <v>1046</v>
      </c>
      <c r="F10" s="200" t="s">
        <v>506</v>
      </c>
      <c r="G10" s="198" t="s">
        <v>1474</v>
      </c>
      <c r="H10" s="198" t="s">
        <v>535</v>
      </c>
      <c r="I10" s="198" t="s">
        <v>437</v>
      </c>
      <c r="J10" s="198" t="s">
        <v>2581</v>
      </c>
      <c r="K10" s="279" t="s">
        <v>734</v>
      </c>
      <c r="L10" s="275" t="s">
        <v>2480</v>
      </c>
      <c r="M10" s="198" t="s">
        <v>4403</v>
      </c>
    </row>
    <row r="11" spans="1:13" ht="57">
      <c r="A11" s="198" t="str">
        <f>B11&amp;C11</f>
        <v>InstructionsA11</v>
      </c>
      <c r="B11" s="198" t="s">
        <v>976</v>
      </c>
      <c r="C11" s="198" t="s">
        <v>2401</v>
      </c>
      <c r="D11" s="198" t="s">
        <v>805</v>
      </c>
      <c r="E11" s="200" t="s">
        <v>1047</v>
      </c>
      <c r="F11" s="200" t="s">
        <v>1433</v>
      </c>
      <c r="G11" s="198" t="s">
        <v>641</v>
      </c>
      <c r="H11" s="198" t="s">
        <v>820</v>
      </c>
      <c r="I11" s="198" t="s">
        <v>438</v>
      </c>
      <c r="J11" s="198" t="s">
        <v>2582</v>
      </c>
      <c r="K11" s="279" t="s">
        <v>735</v>
      </c>
      <c r="L11" s="275" t="s">
        <v>7</v>
      </c>
      <c r="M11" s="198" t="s">
        <v>4404</v>
      </c>
    </row>
    <row r="12" spans="1:13" ht="57">
      <c r="A12" s="198" t="str">
        <f t="shared" si="0"/>
        <v>InstructionsA12</v>
      </c>
      <c r="B12" s="198" t="s">
        <v>976</v>
      </c>
      <c r="C12" s="198" t="s">
        <v>2402</v>
      </c>
      <c r="D12" s="198" t="s">
        <v>806</v>
      </c>
      <c r="E12" s="200" t="s">
        <v>1048</v>
      </c>
      <c r="F12" s="200" t="s">
        <v>1434</v>
      </c>
      <c r="G12" s="198" t="s">
        <v>642</v>
      </c>
      <c r="H12" s="198" t="s">
        <v>821</v>
      </c>
      <c r="I12" s="198" t="s">
        <v>439</v>
      </c>
      <c r="J12" s="198" t="s">
        <v>2583</v>
      </c>
      <c r="K12" s="279" t="s">
        <v>175</v>
      </c>
      <c r="L12" s="275" t="s">
        <v>8</v>
      </c>
      <c r="M12" s="198" t="s">
        <v>4405</v>
      </c>
    </row>
    <row r="13" spans="1:13" ht="85.5">
      <c r="A13" s="198" t="str">
        <f t="shared" si="0"/>
        <v>InstructionsA13</v>
      </c>
      <c r="B13" s="198" t="s">
        <v>976</v>
      </c>
      <c r="C13" s="198" t="s">
        <v>2403</v>
      </c>
      <c r="D13" s="198" t="s">
        <v>795</v>
      </c>
      <c r="E13" s="200" t="s">
        <v>1049</v>
      </c>
      <c r="F13" s="200" t="s">
        <v>1435</v>
      </c>
      <c r="G13" s="198" t="s">
        <v>643</v>
      </c>
      <c r="H13" s="198" t="s">
        <v>822</v>
      </c>
      <c r="I13" s="198" t="s">
        <v>440</v>
      </c>
      <c r="J13" s="198" t="s">
        <v>2584</v>
      </c>
      <c r="K13" s="279" t="s">
        <v>174</v>
      </c>
      <c r="L13" s="275" t="s">
        <v>9</v>
      </c>
      <c r="M13" s="198" t="s">
        <v>4406</v>
      </c>
    </row>
    <row r="14" spans="1:13" ht="99.75">
      <c r="A14" s="198" t="str">
        <f t="shared" si="0"/>
        <v>InstructionsA14</v>
      </c>
      <c r="B14" s="198" t="s">
        <v>976</v>
      </c>
      <c r="C14" s="198" t="s">
        <v>2404</v>
      </c>
      <c r="D14" s="198" t="s">
        <v>796</v>
      </c>
      <c r="E14" s="200" t="s">
        <v>1050</v>
      </c>
      <c r="F14" s="200" t="s">
        <v>507</v>
      </c>
      <c r="G14" s="198" t="s">
        <v>644</v>
      </c>
      <c r="H14" s="198" t="s">
        <v>823</v>
      </c>
      <c r="I14" s="198" t="s">
        <v>441</v>
      </c>
      <c r="J14" s="198" t="s">
        <v>2633</v>
      </c>
      <c r="K14" s="279" t="s">
        <v>173</v>
      </c>
      <c r="L14" s="275" t="s">
        <v>10</v>
      </c>
      <c r="M14" s="198" t="s">
        <v>4407</v>
      </c>
    </row>
    <row r="15" spans="1:13" ht="42.75">
      <c r="A15" s="198" t="str">
        <f t="shared" si="0"/>
        <v>InstructionsA15</v>
      </c>
      <c r="B15" s="198" t="s">
        <v>976</v>
      </c>
      <c r="C15" s="198" t="s">
        <v>798</v>
      </c>
      <c r="D15" s="198" t="s">
        <v>797</v>
      </c>
      <c r="E15" s="200" t="s">
        <v>1051</v>
      </c>
      <c r="F15" s="200" t="s">
        <v>1436</v>
      </c>
      <c r="G15" s="198" t="s">
        <v>645</v>
      </c>
      <c r="H15" s="198" t="s">
        <v>824</v>
      </c>
      <c r="I15" s="198" t="s">
        <v>442</v>
      </c>
      <c r="J15" s="198" t="s">
        <v>2585</v>
      </c>
      <c r="K15" s="279" t="s">
        <v>172</v>
      </c>
      <c r="L15" s="275" t="s">
        <v>11</v>
      </c>
      <c r="M15" s="198" t="s">
        <v>4408</v>
      </c>
    </row>
    <row r="16" spans="1:13" ht="128.25">
      <c r="A16" s="198" t="str">
        <f t="shared" si="0"/>
        <v>InstructionsA16</v>
      </c>
      <c r="B16" s="198" t="s">
        <v>976</v>
      </c>
      <c r="C16" s="198" t="s">
        <v>2405</v>
      </c>
      <c r="D16" s="198" t="s">
        <v>807</v>
      </c>
      <c r="E16" s="200" t="s">
        <v>1052</v>
      </c>
      <c r="F16" s="200" t="s">
        <v>508</v>
      </c>
      <c r="G16" s="198" t="s">
        <v>646</v>
      </c>
      <c r="H16" s="198" t="s">
        <v>825</v>
      </c>
      <c r="I16" s="198" t="s">
        <v>443</v>
      </c>
      <c r="J16" s="198" t="s">
        <v>2586</v>
      </c>
      <c r="K16" s="280" t="s">
        <v>736</v>
      </c>
      <c r="L16" s="275" t="s">
        <v>12</v>
      </c>
      <c r="M16" s="198" t="s">
        <v>4409</v>
      </c>
    </row>
    <row r="17" spans="1:13" ht="42.75">
      <c r="A17" s="198" t="str">
        <f t="shared" si="0"/>
        <v>InstructionsA17</v>
      </c>
      <c r="B17" s="198" t="s">
        <v>976</v>
      </c>
      <c r="C17" s="198" t="s">
        <v>2406</v>
      </c>
      <c r="D17" s="198" t="s">
        <v>799</v>
      </c>
      <c r="E17" s="200" t="s">
        <v>1053</v>
      </c>
      <c r="F17" s="200" t="s">
        <v>1437</v>
      </c>
      <c r="G17" s="198" t="s">
        <v>647</v>
      </c>
      <c r="H17" s="198" t="s">
        <v>826</v>
      </c>
      <c r="I17" s="198" t="s">
        <v>444</v>
      </c>
      <c r="J17" s="198" t="s">
        <v>2587</v>
      </c>
      <c r="K17" s="280" t="s">
        <v>737</v>
      </c>
      <c r="L17" s="275" t="s">
        <v>13</v>
      </c>
      <c r="M17" s="198" t="s">
        <v>4410</v>
      </c>
    </row>
    <row r="18" spans="1:13" ht="114">
      <c r="A18" s="198" t="str">
        <f t="shared" si="0"/>
        <v>InstructionsA18</v>
      </c>
      <c r="B18" s="198" t="s">
        <v>976</v>
      </c>
      <c r="C18" s="198" t="s">
        <v>2407</v>
      </c>
      <c r="D18" s="198" t="s">
        <v>4229</v>
      </c>
      <c r="E18" s="200" t="s">
        <v>4231</v>
      </c>
      <c r="F18" s="200" t="s">
        <v>4232</v>
      </c>
      <c r="G18" s="198" t="s">
        <v>4233</v>
      </c>
      <c r="H18" s="198" t="s">
        <v>4234</v>
      </c>
      <c r="I18" s="198" t="s">
        <v>4235</v>
      </c>
      <c r="J18" s="198" t="s">
        <v>4236</v>
      </c>
      <c r="K18" s="280" t="s">
        <v>4237</v>
      </c>
      <c r="L18" s="275" t="s">
        <v>4238</v>
      </c>
      <c r="M18" s="198" t="s">
        <v>4411</v>
      </c>
    </row>
    <row r="19" spans="1:13" ht="57">
      <c r="A19" s="198" t="str">
        <f t="shared" si="0"/>
        <v>InstructionsA19</v>
      </c>
      <c r="B19" s="198" t="s">
        <v>976</v>
      </c>
      <c r="C19" s="198" t="s">
        <v>2408</v>
      </c>
      <c r="D19" s="198" t="s">
        <v>4230</v>
      </c>
      <c r="E19" s="200" t="s">
        <v>4246</v>
      </c>
      <c r="F19" s="200" t="s">
        <v>4245</v>
      </c>
      <c r="G19" s="198" t="s">
        <v>4244</v>
      </c>
      <c r="H19" s="198" t="s">
        <v>4243</v>
      </c>
      <c r="I19" s="198" t="s">
        <v>4242</v>
      </c>
      <c r="J19" s="198" t="s">
        <v>4241</v>
      </c>
      <c r="K19" s="280" t="s">
        <v>4240</v>
      </c>
      <c r="L19" s="275" t="s">
        <v>4239</v>
      </c>
      <c r="M19" s="198" t="s">
        <v>4412</v>
      </c>
    </row>
    <row r="20" spans="1:13" ht="57">
      <c r="A20" s="198" t="str">
        <f t="shared" si="0"/>
        <v>InstructionsA20</v>
      </c>
      <c r="B20" s="198" t="s">
        <v>976</v>
      </c>
      <c r="C20" s="198" t="s">
        <v>2409</v>
      </c>
      <c r="D20" s="198" t="s">
        <v>808</v>
      </c>
      <c r="E20" s="200" t="s">
        <v>1054</v>
      </c>
      <c r="F20" s="200" t="s">
        <v>1438</v>
      </c>
      <c r="G20" s="198" t="s">
        <v>648</v>
      </c>
      <c r="H20" s="198" t="s">
        <v>827</v>
      </c>
      <c r="I20" s="198" t="s">
        <v>445</v>
      </c>
      <c r="J20" s="198" t="s">
        <v>2588</v>
      </c>
      <c r="K20" s="280" t="s">
        <v>738</v>
      </c>
      <c r="L20" s="275" t="s">
        <v>14</v>
      </c>
      <c r="M20" s="198" t="s">
        <v>4413</v>
      </c>
    </row>
    <row r="21" spans="1:13" ht="57">
      <c r="A21" s="198" t="str">
        <f t="shared" si="0"/>
        <v>InstructionsA21</v>
      </c>
      <c r="B21" s="198" t="s">
        <v>976</v>
      </c>
      <c r="C21" s="198" t="s">
        <v>2410</v>
      </c>
      <c r="D21" s="198" t="s">
        <v>809</v>
      </c>
      <c r="E21" s="200" t="s">
        <v>1055</v>
      </c>
      <c r="F21" s="200" t="s">
        <v>1439</v>
      </c>
      <c r="G21" s="198" t="s">
        <v>649</v>
      </c>
      <c r="H21" s="198" t="s">
        <v>828</v>
      </c>
      <c r="I21" s="198" t="s">
        <v>446</v>
      </c>
      <c r="J21" s="198" t="s">
        <v>2589</v>
      </c>
      <c r="K21" s="280" t="s">
        <v>739</v>
      </c>
      <c r="L21" s="275" t="s">
        <v>15</v>
      </c>
      <c r="M21" s="198" t="s">
        <v>4414</v>
      </c>
    </row>
    <row r="22" spans="1:13" ht="54.75" customHeight="1">
      <c r="A22" s="198" t="str">
        <f t="shared" si="0"/>
        <v>InstructionsA23</v>
      </c>
      <c r="B22" s="198" t="s">
        <v>976</v>
      </c>
      <c r="C22" s="198" t="s">
        <v>2411</v>
      </c>
      <c r="D22" s="198" t="s">
        <v>800</v>
      </c>
      <c r="E22" s="200" t="s">
        <v>479</v>
      </c>
      <c r="F22" s="200" t="s">
        <v>1440</v>
      </c>
      <c r="G22" s="198" t="s">
        <v>650</v>
      </c>
      <c r="H22" s="198" t="s">
        <v>829</v>
      </c>
      <c r="I22" s="198" t="s">
        <v>447</v>
      </c>
      <c r="J22" s="198" t="s">
        <v>2590</v>
      </c>
      <c r="K22" s="280" t="s">
        <v>740</v>
      </c>
      <c r="L22" s="275" t="s">
        <v>16</v>
      </c>
      <c r="M22" s="198" t="s">
        <v>4415</v>
      </c>
    </row>
    <row r="23" spans="1:13" ht="191.25">
      <c r="A23" s="198" t="str">
        <f t="shared" si="0"/>
        <v>InstructionsA24</v>
      </c>
      <c r="B23" s="198" t="s">
        <v>976</v>
      </c>
      <c r="C23" s="198" t="s">
        <v>2412</v>
      </c>
      <c r="D23" s="199" t="s">
        <v>2799</v>
      </c>
      <c r="E23" s="199" t="s">
        <v>2800</v>
      </c>
      <c r="F23" s="213" t="s">
        <v>2801</v>
      </c>
      <c r="G23" s="199" t="s">
        <v>2848</v>
      </c>
      <c r="H23" s="199" t="s">
        <v>2849</v>
      </c>
      <c r="I23" s="199" t="s">
        <v>2850</v>
      </c>
      <c r="J23" s="199" t="s">
        <v>2851</v>
      </c>
      <c r="K23" s="199" t="s">
        <v>2852</v>
      </c>
      <c r="L23" s="199" t="s">
        <v>2853</v>
      </c>
      <c r="M23" s="199" t="s">
        <v>4416</v>
      </c>
    </row>
    <row r="24" spans="1:13" ht="165.75">
      <c r="A24" s="198" t="str">
        <f t="shared" si="0"/>
        <v>InstructionsA25</v>
      </c>
      <c r="B24" s="198" t="s">
        <v>976</v>
      </c>
      <c r="C24" s="198" t="s">
        <v>2413</v>
      </c>
      <c r="D24" s="199" t="s">
        <v>2805</v>
      </c>
      <c r="E24" s="199" t="s">
        <v>2806</v>
      </c>
      <c r="F24" s="213" t="s">
        <v>2807</v>
      </c>
      <c r="G24" s="199" t="s">
        <v>2854</v>
      </c>
      <c r="H24" s="199" t="s">
        <v>2855</v>
      </c>
      <c r="I24" s="199" t="s">
        <v>2856</v>
      </c>
      <c r="J24" s="199" t="s">
        <v>2857</v>
      </c>
      <c r="K24" s="199" t="s">
        <v>2858</v>
      </c>
      <c r="L24" s="199" t="s">
        <v>2859</v>
      </c>
      <c r="M24" s="199" t="s">
        <v>4417</v>
      </c>
    </row>
    <row r="25" spans="1:13" ht="409.5">
      <c r="A25" s="198" t="str">
        <f t="shared" si="0"/>
        <v>InstructionsA26</v>
      </c>
      <c r="B25" s="198" t="s">
        <v>976</v>
      </c>
      <c r="C25" s="198" t="s">
        <v>2414</v>
      </c>
      <c r="D25" s="199" t="s">
        <v>4836</v>
      </c>
      <c r="E25" s="260" t="s">
        <v>4788</v>
      </c>
      <c r="F25" s="213" t="s">
        <v>4789</v>
      </c>
      <c r="G25" s="260" t="s">
        <v>4790</v>
      </c>
      <c r="H25" s="260" t="s">
        <v>4791</v>
      </c>
      <c r="I25" s="260" t="s">
        <v>4792</v>
      </c>
      <c r="J25" s="260" t="s">
        <v>4793</v>
      </c>
      <c r="K25" s="260" t="s">
        <v>4794</v>
      </c>
      <c r="L25" s="260" t="s">
        <v>4795</v>
      </c>
      <c r="M25" s="261" t="s">
        <v>4796</v>
      </c>
    </row>
    <row r="26" spans="1:13" ht="57">
      <c r="A26" s="198" t="str">
        <f t="shared" si="0"/>
        <v>InstructionsA27</v>
      </c>
      <c r="B26" s="198" t="s">
        <v>976</v>
      </c>
      <c r="C26" s="198" t="s">
        <v>801</v>
      </c>
      <c r="D26" s="198" t="s">
        <v>802</v>
      </c>
      <c r="E26" s="200" t="s">
        <v>1056</v>
      </c>
      <c r="F26" s="200" t="s">
        <v>1441</v>
      </c>
      <c r="G26" s="198" t="s">
        <v>651</v>
      </c>
      <c r="H26" s="198" t="s">
        <v>830</v>
      </c>
      <c r="I26" s="198" t="s">
        <v>448</v>
      </c>
      <c r="J26" s="198" t="s">
        <v>2591</v>
      </c>
      <c r="K26" s="280" t="s">
        <v>741</v>
      </c>
      <c r="L26" s="275" t="s">
        <v>17</v>
      </c>
      <c r="M26" s="198" t="s">
        <v>4418</v>
      </c>
    </row>
    <row r="27" spans="1:13" ht="409.5">
      <c r="A27" s="198" t="str">
        <f t="shared" si="0"/>
        <v>InstructionsA28</v>
      </c>
      <c r="B27" s="198" t="s">
        <v>976</v>
      </c>
      <c r="C27" s="198" t="s">
        <v>1886</v>
      </c>
      <c r="D27" s="199" t="s">
        <v>4839</v>
      </c>
      <c r="E27" s="260" t="s">
        <v>4797</v>
      </c>
      <c r="F27" s="213" t="s">
        <v>4798</v>
      </c>
      <c r="G27" s="260" t="s">
        <v>4799</v>
      </c>
      <c r="H27" s="260" t="s">
        <v>4800</v>
      </c>
      <c r="I27" s="260" t="s">
        <v>4801</v>
      </c>
      <c r="J27" s="260" t="s">
        <v>4802</v>
      </c>
      <c r="K27" s="260" t="s">
        <v>4803</v>
      </c>
      <c r="L27" s="260" t="s">
        <v>4804</v>
      </c>
      <c r="M27" s="261" t="s">
        <v>4805</v>
      </c>
    </row>
    <row r="28" spans="1:13" ht="165.75">
      <c r="A28" s="198" t="str">
        <f>B28&amp;C28</f>
        <v>InstructionsA29</v>
      </c>
      <c r="B28" s="198" t="s">
        <v>976</v>
      </c>
      <c r="C28" s="198" t="s">
        <v>2415</v>
      </c>
      <c r="D28" s="199" t="s">
        <v>2808</v>
      </c>
      <c r="E28" s="199" t="s">
        <v>2809</v>
      </c>
      <c r="F28" s="213" t="s">
        <v>2810</v>
      </c>
      <c r="G28" s="199" t="s">
        <v>2860</v>
      </c>
      <c r="H28" s="199" t="s">
        <v>2861</v>
      </c>
      <c r="I28" s="199" t="s">
        <v>2862</v>
      </c>
      <c r="J28" s="199" t="s">
        <v>2863</v>
      </c>
      <c r="K28" s="199" t="s">
        <v>2864</v>
      </c>
      <c r="L28" s="199" t="s">
        <v>2865</v>
      </c>
      <c r="M28" s="199" t="s">
        <v>4419</v>
      </c>
    </row>
    <row r="29" spans="1:13" ht="293.25">
      <c r="A29" s="198" t="str">
        <f t="shared" si="0"/>
        <v>InstructionsA30</v>
      </c>
      <c r="B29" s="198" t="s">
        <v>976</v>
      </c>
      <c r="C29" s="198" t="s">
        <v>2416</v>
      </c>
      <c r="D29" s="199" t="s">
        <v>2811</v>
      </c>
      <c r="E29" s="199" t="s">
        <v>2812</v>
      </c>
      <c r="F29" s="213" t="s">
        <v>2813</v>
      </c>
      <c r="G29" s="199" t="s">
        <v>2866</v>
      </c>
      <c r="H29" s="199" t="s">
        <v>2867</v>
      </c>
      <c r="I29" s="199" t="s">
        <v>2868</v>
      </c>
      <c r="J29" s="199" t="s">
        <v>2814</v>
      </c>
      <c r="K29" s="199" t="s">
        <v>2869</v>
      </c>
      <c r="L29" s="199" t="s">
        <v>2870</v>
      </c>
      <c r="M29" s="199" t="s">
        <v>4420</v>
      </c>
    </row>
    <row r="30" spans="1:13" ht="255">
      <c r="A30" s="198" t="str">
        <f t="shared" si="0"/>
        <v>InstructionsA31</v>
      </c>
      <c r="B30" s="198" t="s">
        <v>976</v>
      </c>
      <c r="C30" s="198" t="s">
        <v>2417</v>
      </c>
      <c r="D30" s="199" t="s">
        <v>2815</v>
      </c>
      <c r="E30" s="199" t="s">
        <v>2816</v>
      </c>
      <c r="F30" s="213" t="s">
        <v>2817</v>
      </c>
      <c r="G30" s="199" t="s">
        <v>2871</v>
      </c>
      <c r="H30" s="199" t="s">
        <v>2872</v>
      </c>
      <c r="I30" s="199" t="s">
        <v>2873</v>
      </c>
      <c r="J30" s="199" t="s">
        <v>2818</v>
      </c>
      <c r="K30" s="199" t="s">
        <v>2874</v>
      </c>
      <c r="L30" s="199" t="s">
        <v>2875</v>
      </c>
      <c r="M30" s="199" t="s">
        <v>4421</v>
      </c>
    </row>
    <row r="31" spans="1:13" ht="153">
      <c r="A31" s="198" t="str">
        <f t="shared" si="0"/>
        <v>InstructionsA32</v>
      </c>
      <c r="B31" s="198" t="s">
        <v>976</v>
      </c>
      <c r="C31" s="198" t="s">
        <v>2418</v>
      </c>
      <c r="D31" s="199" t="s">
        <v>2819</v>
      </c>
      <c r="E31" s="199" t="s">
        <v>2820</v>
      </c>
      <c r="F31" s="213" t="s">
        <v>2821</v>
      </c>
      <c r="G31" s="199" t="s">
        <v>2876</v>
      </c>
      <c r="H31" s="199" t="s">
        <v>2877</v>
      </c>
      <c r="I31" s="199" t="s">
        <v>2878</v>
      </c>
      <c r="J31" s="199" t="s">
        <v>2879</v>
      </c>
      <c r="K31" s="199" t="s">
        <v>2880</v>
      </c>
      <c r="L31" s="199" t="s">
        <v>2881</v>
      </c>
      <c r="M31" s="199" t="s">
        <v>4422</v>
      </c>
    </row>
    <row r="32" spans="1:13" ht="153">
      <c r="A32" s="198" t="str">
        <f t="shared" si="0"/>
        <v>InstructionsA33</v>
      </c>
      <c r="B32" s="198" t="s">
        <v>976</v>
      </c>
      <c r="C32" s="198" t="s">
        <v>2419</v>
      </c>
      <c r="D32" s="199" t="s">
        <v>2822</v>
      </c>
      <c r="E32" s="199" t="s">
        <v>2823</v>
      </c>
      <c r="F32" s="213" t="s">
        <v>4128</v>
      </c>
      <c r="G32" s="199" t="s">
        <v>2882</v>
      </c>
      <c r="H32" s="199" t="s">
        <v>2883</v>
      </c>
      <c r="I32" s="199" t="s">
        <v>2884</v>
      </c>
      <c r="J32" s="199" t="s">
        <v>2885</v>
      </c>
      <c r="K32" s="199" t="s">
        <v>2886</v>
      </c>
      <c r="L32" s="199" t="s">
        <v>2887</v>
      </c>
      <c r="M32" s="199" t="s">
        <v>4423</v>
      </c>
    </row>
    <row r="33" spans="1:13" ht="57">
      <c r="A33" s="198" t="str">
        <f t="shared" si="0"/>
        <v>InstructionsA34</v>
      </c>
      <c r="B33" s="198" t="s">
        <v>976</v>
      </c>
      <c r="C33" s="198" t="s">
        <v>2420</v>
      </c>
      <c r="D33" s="198" t="s">
        <v>1949</v>
      </c>
      <c r="E33" s="198" t="s">
        <v>1832</v>
      </c>
      <c r="F33" s="200" t="s">
        <v>1833</v>
      </c>
      <c r="G33" s="198" t="s">
        <v>1834</v>
      </c>
      <c r="H33" s="198" t="s">
        <v>1835</v>
      </c>
      <c r="I33" s="198" t="s">
        <v>449</v>
      </c>
      <c r="J33" s="198" t="s">
        <v>1967</v>
      </c>
      <c r="K33" s="281" t="s">
        <v>742</v>
      </c>
      <c r="L33" s="275" t="s">
        <v>2481</v>
      </c>
      <c r="M33" s="198" t="s">
        <v>4424</v>
      </c>
    </row>
    <row r="34" spans="1:13" ht="114">
      <c r="A34" s="198" t="str">
        <f t="shared" si="0"/>
        <v>InstructionsA36</v>
      </c>
      <c r="B34" s="198" t="s">
        <v>976</v>
      </c>
      <c r="C34" s="198" t="s">
        <v>2421</v>
      </c>
      <c r="D34" s="198" t="s">
        <v>810</v>
      </c>
      <c r="E34" s="200" t="s">
        <v>1057</v>
      </c>
      <c r="F34" s="200" t="s">
        <v>1442</v>
      </c>
      <c r="G34" s="198" t="s">
        <v>652</v>
      </c>
      <c r="H34" s="282" t="s">
        <v>831</v>
      </c>
      <c r="I34" s="198" t="s">
        <v>450</v>
      </c>
      <c r="J34" s="198" t="s">
        <v>2592</v>
      </c>
      <c r="K34" s="280" t="s">
        <v>743</v>
      </c>
      <c r="L34" s="275" t="s">
        <v>18</v>
      </c>
      <c r="M34" s="198" t="s">
        <v>4425</v>
      </c>
    </row>
    <row r="35" spans="1:13" ht="370.5">
      <c r="A35" s="198" t="str">
        <f t="shared" si="0"/>
        <v>InstructionsA37</v>
      </c>
      <c r="B35" s="198" t="s">
        <v>976</v>
      </c>
      <c r="C35" s="198" t="s">
        <v>2422</v>
      </c>
      <c r="D35" s="198" t="s">
        <v>1931</v>
      </c>
      <c r="E35" s="200" t="s">
        <v>1058</v>
      </c>
      <c r="F35" s="200" t="s">
        <v>1443</v>
      </c>
      <c r="G35" s="198" t="s">
        <v>653</v>
      </c>
      <c r="H35" s="198" t="s">
        <v>2376</v>
      </c>
      <c r="I35" s="198" t="s">
        <v>451</v>
      </c>
      <c r="J35" s="198" t="s">
        <v>1968</v>
      </c>
      <c r="K35" s="201" t="s">
        <v>463</v>
      </c>
      <c r="L35" s="275" t="s">
        <v>2482</v>
      </c>
      <c r="M35" s="198" t="s">
        <v>4426</v>
      </c>
    </row>
    <row r="36" spans="1:13" ht="42.75">
      <c r="A36" s="198" t="str">
        <f t="shared" si="0"/>
        <v>InstructionsA38</v>
      </c>
      <c r="B36" s="198" t="s">
        <v>976</v>
      </c>
      <c r="C36" s="198" t="s">
        <v>2423</v>
      </c>
      <c r="D36" s="198" t="s">
        <v>818</v>
      </c>
      <c r="E36" s="200" t="s">
        <v>1059</v>
      </c>
      <c r="F36" s="200" t="s">
        <v>1444</v>
      </c>
      <c r="G36" s="198" t="s">
        <v>654</v>
      </c>
      <c r="H36" s="198" t="s">
        <v>2377</v>
      </c>
      <c r="I36" s="198" t="s">
        <v>452</v>
      </c>
      <c r="J36" s="198" t="s">
        <v>1969</v>
      </c>
      <c r="K36" s="276" t="s">
        <v>464</v>
      </c>
      <c r="L36" s="275" t="s">
        <v>2483</v>
      </c>
      <c r="M36" s="198" t="s">
        <v>4427</v>
      </c>
    </row>
    <row r="37" spans="1:13" ht="42.75">
      <c r="A37" s="198" t="str">
        <f t="shared" si="0"/>
        <v>InstructionsA39</v>
      </c>
      <c r="B37" s="198" t="s">
        <v>976</v>
      </c>
      <c r="C37" s="198" t="s">
        <v>2424</v>
      </c>
      <c r="D37" s="198" t="s">
        <v>817</v>
      </c>
      <c r="E37" s="200" t="s">
        <v>1060</v>
      </c>
      <c r="F37" s="200" t="s">
        <v>509</v>
      </c>
      <c r="G37" s="198" t="s">
        <v>2378</v>
      </c>
      <c r="H37" s="198" t="s">
        <v>1475</v>
      </c>
      <c r="I37" s="198" t="s">
        <v>453</v>
      </c>
      <c r="J37" s="198" t="s">
        <v>1970</v>
      </c>
      <c r="K37" s="276" t="s">
        <v>465</v>
      </c>
      <c r="L37" s="275" t="s">
        <v>2484</v>
      </c>
      <c r="M37" s="198" t="s">
        <v>4428</v>
      </c>
    </row>
    <row r="38" spans="1:13" ht="77.25" customHeight="1">
      <c r="A38" s="198" t="str">
        <f t="shared" si="0"/>
        <v>InstructionsA40</v>
      </c>
      <c r="B38" s="198" t="s">
        <v>976</v>
      </c>
      <c r="C38" s="198" t="s">
        <v>811</v>
      </c>
      <c r="D38" s="198" t="s">
        <v>4841</v>
      </c>
      <c r="E38" s="200" t="s">
        <v>1061</v>
      </c>
      <c r="F38" s="200" t="s">
        <v>510</v>
      </c>
      <c r="G38" s="198" t="s">
        <v>655</v>
      </c>
      <c r="H38" s="198" t="s">
        <v>832</v>
      </c>
      <c r="I38" s="198" t="s">
        <v>454</v>
      </c>
      <c r="J38" s="198" t="s">
        <v>2593</v>
      </c>
      <c r="K38" s="280" t="s">
        <v>466</v>
      </c>
      <c r="L38" s="275" t="s">
        <v>1141</v>
      </c>
      <c r="M38" s="198" t="s">
        <v>4429</v>
      </c>
    </row>
    <row r="39" spans="1:13" ht="102">
      <c r="A39" s="198" t="str">
        <f t="shared" si="0"/>
        <v>InstructionsA41</v>
      </c>
      <c r="B39" s="198" t="s">
        <v>976</v>
      </c>
      <c r="C39" s="198" t="s">
        <v>1887</v>
      </c>
      <c r="D39" s="199" t="s">
        <v>4263</v>
      </c>
      <c r="E39" s="199" t="s">
        <v>2824</v>
      </c>
      <c r="F39" s="213" t="s">
        <v>4133</v>
      </c>
      <c r="G39" s="199" t="s">
        <v>4113</v>
      </c>
      <c r="H39" s="199" t="s">
        <v>2888</v>
      </c>
      <c r="I39" s="199" t="s">
        <v>2889</v>
      </c>
      <c r="J39" s="199" t="s">
        <v>2890</v>
      </c>
      <c r="K39" s="199" t="s">
        <v>2891</v>
      </c>
      <c r="L39" s="199" t="s">
        <v>2892</v>
      </c>
      <c r="M39" s="199" t="s">
        <v>4430</v>
      </c>
    </row>
    <row r="40" spans="1:13" ht="409.5">
      <c r="A40" s="198" t="str">
        <f t="shared" si="0"/>
        <v>InstructionsA42</v>
      </c>
      <c r="B40" s="198" t="s">
        <v>976</v>
      </c>
      <c r="C40" s="198" t="s">
        <v>2425</v>
      </c>
      <c r="D40" s="198" t="s">
        <v>816</v>
      </c>
      <c r="E40" s="200" t="s">
        <v>2774</v>
      </c>
      <c r="F40" s="200" t="s">
        <v>511</v>
      </c>
      <c r="G40" s="198" t="s">
        <v>4114</v>
      </c>
      <c r="H40" s="282" t="s">
        <v>833</v>
      </c>
      <c r="I40" s="198" t="s">
        <v>455</v>
      </c>
      <c r="J40" s="198" t="s">
        <v>2594</v>
      </c>
      <c r="K40" s="201" t="s">
        <v>276</v>
      </c>
      <c r="L40" s="275" t="s">
        <v>1142</v>
      </c>
      <c r="M40" s="198" t="s">
        <v>4431</v>
      </c>
    </row>
    <row r="41" spans="1:13" ht="114.75">
      <c r="A41" s="198" t="str">
        <f t="shared" si="0"/>
        <v>InstructionsA43</v>
      </c>
      <c r="B41" s="198" t="s">
        <v>976</v>
      </c>
      <c r="C41" s="198" t="s">
        <v>2426</v>
      </c>
      <c r="D41" s="199" t="s">
        <v>2825</v>
      </c>
      <c r="E41" s="199" t="s">
        <v>2826</v>
      </c>
      <c r="F41" s="213" t="s">
        <v>2827</v>
      </c>
      <c r="G41" s="199" t="s">
        <v>2893</v>
      </c>
      <c r="H41" s="199" t="s">
        <v>2894</v>
      </c>
      <c r="I41" s="199" t="s">
        <v>2895</v>
      </c>
      <c r="J41" s="199" t="s">
        <v>2828</v>
      </c>
      <c r="K41" s="199" t="s">
        <v>2896</v>
      </c>
      <c r="L41" s="199" t="s">
        <v>2897</v>
      </c>
      <c r="M41" s="199" t="s">
        <v>4432</v>
      </c>
    </row>
    <row r="42" spans="1:13" ht="42.75">
      <c r="A42" s="198" t="str">
        <f t="shared" si="0"/>
        <v>InstructionsA44</v>
      </c>
      <c r="B42" s="198" t="s">
        <v>976</v>
      </c>
      <c r="C42" s="198" t="s">
        <v>2427</v>
      </c>
      <c r="D42" s="198" t="s">
        <v>815</v>
      </c>
      <c r="E42" s="200" t="s">
        <v>1062</v>
      </c>
      <c r="F42" s="200" t="s">
        <v>1445</v>
      </c>
      <c r="G42" s="198" t="s">
        <v>1476</v>
      </c>
      <c r="H42" s="198" t="s">
        <v>1477</v>
      </c>
      <c r="I42" s="198" t="s">
        <v>456</v>
      </c>
      <c r="J42" s="198" t="s">
        <v>2396</v>
      </c>
      <c r="K42" s="281" t="s">
        <v>277</v>
      </c>
      <c r="L42" s="275" t="s">
        <v>1143</v>
      </c>
      <c r="M42" s="198" t="s">
        <v>4433</v>
      </c>
    </row>
    <row r="43" spans="1:13" ht="285">
      <c r="A43" s="198" t="str">
        <f t="shared" si="0"/>
        <v>InstructionsA45</v>
      </c>
      <c r="B43" s="198" t="s">
        <v>976</v>
      </c>
      <c r="C43" s="198" t="s">
        <v>2428</v>
      </c>
      <c r="D43" s="198" t="s">
        <v>814</v>
      </c>
      <c r="E43" s="200" t="s">
        <v>2775</v>
      </c>
      <c r="F43" s="200" t="s">
        <v>512</v>
      </c>
      <c r="G43" s="198" t="s">
        <v>656</v>
      </c>
      <c r="H43" s="198" t="s">
        <v>718</v>
      </c>
      <c r="I43" s="198" t="s">
        <v>457</v>
      </c>
      <c r="J43" s="198" t="s">
        <v>2595</v>
      </c>
      <c r="K43" s="283" t="s">
        <v>278</v>
      </c>
      <c r="L43" s="275" t="s">
        <v>1144</v>
      </c>
      <c r="M43" s="198" t="s">
        <v>4434</v>
      </c>
    </row>
    <row r="44" spans="1:13" ht="71.25">
      <c r="A44" s="198" t="str">
        <f t="shared" si="0"/>
        <v>InstructionsA46</v>
      </c>
      <c r="B44" s="198" t="s">
        <v>976</v>
      </c>
      <c r="C44" s="198" t="s">
        <v>2429</v>
      </c>
      <c r="D44" s="198" t="s">
        <v>813</v>
      </c>
      <c r="E44" s="200" t="s">
        <v>1063</v>
      </c>
      <c r="F44" s="200" t="s">
        <v>1446</v>
      </c>
      <c r="G44" s="198" t="s">
        <v>1478</v>
      </c>
      <c r="H44" s="198" t="s">
        <v>834</v>
      </c>
      <c r="I44" s="198" t="s">
        <v>458</v>
      </c>
      <c r="J44" s="198" t="s">
        <v>2596</v>
      </c>
      <c r="K44" s="276" t="s">
        <v>279</v>
      </c>
      <c r="L44" s="275" t="s">
        <v>1145</v>
      </c>
      <c r="M44" s="198" t="s">
        <v>4435</v>
      </c>
    </row>
    <row r="45" spans="1:13" ht="108">
      <c r="A45" s="198" t="str">
        <f t="shared" si="0"/>
        <v>InstructionsA47</v>
      </c>
      <c r="B45" s="198" t="s">
        <v>976</v>
      </c>
      <c r="C45" s="198" t="s">
        <v>2430</v>
      </c>
      <c r="D45" s="198" t="s">
        <v>812</v>
      </c>
      <c r="E45" s="200" t="s">
        <v>1064</v>
      </c>
      <c r="F45" s="200" t="s">
        <v>1447</v>
      </c>
      <c r="G45" s="198" t="s">
        <v>1199</v>
      </c>
      <c r="H45" s="198" t="s">
        <v>835</v>
      </c>
      <c r="I45" s="198" t="s">
        <v>459</v>
      </c>
      <c r="J45" s="198" t="s">
        <v>2397</v>
      </c>
      <c r="K45" s="201" t="s">
        <v>280</v>
      </c>
      <c r="L45" s="275" t="s">
        <v>1146</v>
      </c>
      <c r="M45" s="198" t="s">
        <v>4436</v>
      </c>
    </row>
    <row r="46" spans="1:13" ht="57">
      <c r="A46" s="198" t="str">
        <f t="shared" si="0"/>
        <v>InstructionsA49</v>
      </c>
      <c r="B46" s="198" t="s">
        <v>976</v>
      </c>
      <c r="C46" s="198" t="s">
        <v>2431</v>
      </c>
      <c r="D46" s="198" t="s">
        <v>1932</v>
      </c>
      <c r="E46" s="200" t="s">
        <v>1065</v>
      </c>
      <c r="F46" s="200" t="s">
        <v>1448</v>
      </c>
      <c r="G46" s="198" t="s">
        <v>2386</v>
      </c>
      <c r="H46" s="198" t="s">
        <v>836</v>
      </c>
      <c r="I46" s="198" t="s">
        <v>460</v>
      </c>
      <c r="J46" s="198" t="s">
        <v>2597</v>
      </c>
      <c r="K46" s="276" t="s">
        <v>281</v>
      </c>
      <c r="L46" s="275" t="s">
        <v>1147</v>
      </c>
      <c r="M46" s="198" t="s">
        <v>4437</v>
      </c>
    </row>
    <row r="47" spans="1:13" ht="42.75">
      <c r="A47" s="198" t="str">
        <f t="shared" si="0"/>
        <v>InstructionsA50</v>
      </c>
      <c r="B47" s="198" t="s">
        <v>976</v>
      </c>
      <c r="C47" s="198" t="s">
        <v>2432</v>
      </c>
      <c r="D47" s="198" t="s">
        <v>1520</v>
      </c>
      <c r="E47" s="200" t="s">
        <v>1066</v>
      </c>
      <c r="F47" s="200" t="s">
        <v>1449</v>
      </c>
      <c r="G47" s="198" t="s">
        <v>2387</v>
      </c>
      <c r="H47" s="198" t="s">
        <v>837</v>
      </c>
      <c r="I47" s="198" t="s">
        <v>461</v>
      </c>
      <c r="J47" s="198" t="s">
        <v>2398</v>
      </c>
      <c r="K47" s="276" t="s">
        <v>282</v>
      </c>
      <c r="L47" s="275" t="s">
        <v>1148</v>
      </c>
      <c r="M47" s="198" t="s">
        <v>4438</v>
      </c>
    </row>
    <row r="48" spans="1:13" ht="142.5">
      <c r="A48" s="198" t="str">
        <f t="shared" si="0"/>
        <v>InstructionsA51</v>
      </c>
      <c r="B48" s="198" t="s">
        <v>976</v>
      </c>
      <c r="C48" s="198" t="s">
        <v>2433</v>
      </c>
      <c r="D48" s="198" t="s">
        <v>2368</v>
      </c>
      <c r="E48" s="200" t="s">
        <v>1067</v>
      </c>
      <c r="F48" s="200" t="s">
        <v>1450</v>
      </c>
      <c r="G48" s="198" t="s">
        <v>1204</v>
      </c>
      <c r="H48" s="198" t="s">
        <v>838</v>
      </c>
      <c r="I48" s="198" t="s">
        <v>462</v>
      </c>
      <c r="J48" s="198" t="s">
        <v>2598</v>
      </c>
      <c r="K48" s="276" t="s">
        <v>283</v>
      </c>
      <c r="L48" s="275" t="s">
        <v>1185</v>
      </c>
      <c r="M48" s="198" t="s">
        <v>4439</v>
      </c>
    </row>
    <row r="49" spans="1:256" ht="114">
      <c r="A49" s="263" t="s">
        <v>4835</v>
      </c>
      <c r="B49" s="263" t="s">
        <v>976</v>
      </c>
      <c r="C49" s="263" t="s">
        <v>2434</v>
      </c>
      <c r="D49" s="263" t="s">
        <v>4950</v>
      </c>
      <c r="E49" s="200" t="s">
        <v>4954</v>
      </c>
      <c r="F49" s="200" t="s">
        <v>4960</v>
      </c>
      <c r="G49" s="200" t="s">
        <v>4966</v>
      </c>
      <c r="H49" s="198" t="s">
        <v>4972</v>
      </c>
      <c r="I49" s="198" t="s">
        <v>4978</v>
      </c>
      <c r="J49" s="198" t="s">
        <v>4984</v>
      </c>
      <c r="K49" s="198" t="s">
        <v>4990</v>
      </c>
      <c r="L49" s="198" t="s">
        <v>4996</v>
      </c>
      <c r="M49" s="198" t="s">
        <v>5002</v>
      </c>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c r="IS49" s="135"/>
      <c r="IT49" s="135"/>
      <c r="IU49" s="135"/>
      <c r="IV49" s="135"/>
    </row>
    <row r="50" spans="1:256" ht="71.25">
      <c r="A50" s="198" t="str">
        <f>B50&amp;C50</f>
        <v>InstructionsA53</v>
      </c>
      <c r="B50" s="198" t="s">
        <v>976</v>
      </c>
      <c r="C50" s="198" t="s">
        <v>2435</v>
      </c>
      <c r="D50" s="198" t="s">
        <v>4846</v>
      </c>
      <c r="E50" s="200" t="s">
        <v>4857</v>
      </c>
      <c r="F50" s="200" t="s">
        <v>4858</v>
      </c>
      <c r="G50" s="198" t="s">
        <v>4859</v>
      </c>
      <c r="H50" s="198" t="s">
        <v>4860</v>
      </c>
      <c r="I50" s="198" t="s">
        <v>4861</v>
      </c>
      <c r="J50" s="198" t="s">
        <v>4862</v>
      </c>
      <c r="K50" s="280" t="s">
        <v>4863</v>
      </c>
      <c r="L50" s="275" t="s">
        <v>4864</v>
      </c>
      <c r="M50" s="262" t="s">
        <v>4865</v>
      </c>
    </row>
    <row r="51" spans="1:256" ht="229.5">
      <c r="A51" s="198" t="str">
        <f t="shared" si="0"/>
        <v>InstructionsA54</v>
      </c>
      <c r="B51" s="198" t="s">
        <v>976</v>
      </c>
      <c r="C51" s="198" t="s">
        <v>2436</v>
      </c>
      <c r="D51" s="198" t="s">
        <v>4953</v>
      </c>
      <c r="E51" s="200" t="s">
        <v>4955</v>
      </c>
      <c r="F51" s="200" t="s">
        <v>4961</v>
      </c>
      <c r="G51" s="198" t="s">
        <v>4967</v>
      </c>
      <c r="H51" s="198" t="s">
        <v>4973</v>
      </c>
      <c r="I51" s="198" t="s">
        <v>4979</v>
      </c>
      <c r="J51" s="198" t="s">
        <v>4985</v>
      </c>
      <c r="K51" s="280" t="s">
        <v>4991</v>
      </c>
      <c r="L51" s="275" t="s">
        <v>4997</v>
      </c>
      <c r="M51" s="262" t="s">
        <v>5003</v>
      </c>
    </row>
    <row r="52" spans="1:256" ht="114">
      <c r="A52" s="198" t="str">
        <f t="shared" si="0"/>
        <v>InstructionsA55</v>
      </c>
      <c r="B52" s="198" t="s">
        <v>976</v>
      </c>
      <c r="C52" s="198" t="s">
        <v>2437</v>
      </c>
      <c r="D52" s="198" t="s">
        <v>4847</v>
      </c>
      <c r="E52" s="200" t="s">
        <v>4869</v>
      </c>
      <c r="F52" s="200" t="s">
        <v>4870</v>
      </c>
      <c r="G52" s="198" t="s">
        <v>4871</v>
      </c>
      <c r="H52" s="282" t="s">
        <v>4872</v>
      </c>
      <c r="I52" s="198" t="s">
        <v>4873</v>
      </c>
      <c r="J52" s="198" t="s">
        <v>4874</v>
      </c>
      <c r="K52" s="201" t="s">
        <v>4868</v>
      </c>
      <c r="L52" s="275" t="s">
        <v>4867</v>
      </c>
      <c r="M52" s="262" t="s">
        <v>4866</v>
      </c>
    </row>
    <row r="53" spans="1:256" ht="128.25">
      <c r="A53" s="198" t="str">
        <f t="shared" si="0"/>
        <v>InstructionsA56</v>
      </c>
      <c r="B53" s="198" t="s">
        <v>976</v>
      </c>
      <c r="C53" s="198" t="s">
        <v>2438</v>
      </c>
      <c r="D53" s="198" t="s">
        <v>4848</v>
      </c>
      <c r="E53" s="284" t="s">
        <v>4875</v>
      </c>
      <c r="F53" s="200" t="s">
        <v>4876</v>
      </c>
      <c r="G53" s="198" t="s">
        <v>4877</v>
      </c>
      <c r="H53" s="198" t="s">
        <v>4878</v>
      </c>
      <c r="I53" s="198" t="s">
        <v>4879</v>
      </c>
      <c r="J53" s="198" t="s">
        <v>4880</v>
      </c>
      <c r="K53" s="201" t="s">
        <v>4881</v>
      </c>
      <c r="L53" s="275" t="s">
        <v>4882</v>
      </c>
      <c r="M53" s="262" t="s">
        <v>4883</v>
      </c>
    </row>
    <row r="54" spans="1:256" ht="185.25">
      <c r="A54" s="198" t="str">
        <f>B54&amp;C54</f>
        <v>InstructionsA57</v>
      </c>
      <c r="B54" s="198" t="s">
        <v>976</v>
      </c>
      <c r="C54" s="198" t="s">
        <v>819</v>
      </c>
      <c r="D54" s="198" t="s">
        <v>4849</v>
      </c>
      <c r="E54" s="200" t="s">
        <v>4884</v>
      </c>
      <c r="F54" s="200" t="s">
        <v>4885</v>
      </c>
      <c r="G54" s="198" t="s">
        <v>4886</v>
      </c>
      <c r="H54" s="198" t="s">
        <v>4887</v>
      </c>
      <c r="I54" s="198" t="s">
        <v>4888</v>
      </c>
      <c r="J54" s="198" t="s">
        <v>4889</v>
      </c>
      <c r="K54" s="201" t="s">
        <v>4890</v>
      </c>
      <c r="L54" s="275" t="s">
        <v>4891</v>
      </c>
      <c r="M54" s="262" t="s">
        <v>4892</v>
      </c>
    </row>
    <row r="55" spans="1:256" ht="114">
      <c r="A55" s="198" t="str">
        <f>B55&amp;C55</f>
        <v>InstructionsA58</v>
      </c>
      <c r="B55" s="198" t="s">
        <v>976</v>
      </c>
      <c r="C55" s="198" t="s">
        <v>2439</v>
      </c>
      <c r="D55" s="198" t="s">
        <v>4850</v>
      </c>
      <c r="E55" s="200" t="s">
        <v>4893</v>
      </c>
      <c r="F55" s="200" t="s">
        <v>4894</v>
      </c>
      <c r="G55" s="198" t="s">
        <v>4895</v>
      </c>
      <c r="H55" s="198" t="s">
        <v>4896</v>
      </c>
      <c r="I55" s="198" t="s">
        <v>4897</v>
      </c>
      <c r="J55" s="198" t="s">
        <v>4898</v>
      </c>
      <c r="K55" s="201" t="s">
        <v>4899</v>
      </c>
      <c r="L55" s="275" t="s">
        <v>4900</v>
      </c>
      <c r="M55" s="262" t="s">
        <v>4901</v>
      </c>
    </row>
    <row r="56" spans="1:256" ht="63.75">
      <c r="A56" s="198" t="str">
        <f t="shared" si="0"/>
        <v>InstructionsA59</v>
      </c>
      <c r="B56" s="198" t="s">
        <v>976</v>
      </c>
      <c r="C56" s="198" t="s">
        <v>2440</v>
      </c>
      <c r="D56" s="199" t="s">
        <v>4851</v>
      </c>
      <c r="E56" s="199" t="s">
        <v>4933</v>
      </c>
      <c r="F56" s="213" t="s">
        <v>4902</v>
      </c>
      <c r="G56" s="199" t="s">
        <v>4903</v>
      </c>
      <c r="H56" s="199" t="s">
        <v>4904</v>
      </c>
      <c r="I56" s="199" t="s">
        <v>4905</v>
      </c>
      <c r="J56" s="199" t="s">
        <v>4906</v>
      </c>
      <c r="K56" s="199" t="s">
        <v>4907</v>
      </c>
      <c r="L56" s="199" t="s">
        <v>4908</v>
      </c>
      <c r="M56" s="261" t="s">
        <v>4909</v>
      </c>
    </row>
    <row r="57" spans="1:256" ht="63.75">
      <c r="A57" s="198" t="str">
        <f t="shared" si="0"/>
        <v>InstructionsA60</v>
      </c>
      <c r="B57" s="198" t="s">
        <v>976</v>
      </c>
      <c r="C57" s="198" t="s">
        <v>2441</v>
      </c>
      <c r="D57" s="199" t="s">
        <v>4852</v>
      </c>
      <c r="E57" s="199" t="s">
        <v>4934</v>
      </c>
      <c r="F57" s="213" t="s">
        <v>4910</v>
      </c>
      <c r="G57" s="199" t="s">
        <v>4911</v>
      </c>
      <c r="H57" s="199" t="s">
        <v>4912</v>
      </c>
      <c r="I57" s="199" t="s">
        <v>4913</v>
      </c>
      <c r="J57" s="199" t="s">
        <v>4914</v>
      </c>
      <c r="K57" s="199" t="s">
        <v>4915</v>
      </c>
      <c r="L57" s="199" t="s">
        <v>4916</v>
      </c>
      <c r="M57" s="261" t="s">
        <v>4917</v>
      </c>
    </row>
    <row r="58" spans="1:256" ht="63.75">
      <c r="A58" s="198" t="str">
        <f t="shared" si="0"/>
        <v>InstructionsA61</v>
      </c>
      <c r="B58" s="198" t="s">
        <v>976</v>
      </c>
      <c r="C58" s="198" t="s">
        <v>2442</v>
      </c>
      <c r="D58" s="199" t="s">
        <v>4853</v>
      </c>
      <c r="E58" s="199" t="s">
        <v>4935</v>
      </c>
      <c r="F58" s="213" t="s">
        <v>4918</v>
      </c>
      <c r="G58" s="199" t="s">
        <v>4919</v>
      </c>
      <c r="H58" s="199" t="s">
        <v>4920</v>
      </c>
      <c r="I58" s="199" t="s">
        <v>4921</v>
      </c>
      <c r="J58" s="199" t="s">
        <v>4922</v>
      </c>
      <c r="K58" s="199" t="s">
        <v>4923</v>
      </c>
      <c r="L58" s="199" t="s">
        <v>4924</v>
      </c>
      <c r="M58" s="261" t="s">
        <v>4925</v>
      </c>
    </row>
    <row r="59" spans="1:256" ht="409.5">
      <c r="A59" s="198" t="str">
        <f t="shared" si="0"/>
        <v>InstructionsA62</v>
      </c>
      <c r="B59" s="198" t="s">
        <v>976</v>
      </c>
      <c r="C59" s="198" t="s">
        <v>2443</v>
      </c>
      <c r="D59" s="198" t="s">
        <v>4854</v>
      </c>
      <c r="E59" s="200" t="s">
        <v>4936</v>
      </c>
      <c r="F59" s="200" t="s">
        <v>4937</v>
      </c>
      <c r="G59" s="275" t="s">
        <v>4926</v>
      </c>
      <c r="H59" s="198" t="s">
        <v>4927</v>
      </c>
      <c r="I59" s="198" t="s">
        <v>4928</v>
      </c>
      <c r="J59" s="198" t="s">
        <v>4929</v>
      </c>
      <c r="K59" s="201" t="s">
        <v>4930</v>
      </c>
      <c r="L59" s="275" t="s">
        <v>4931</v>
      </c>
      <c r="M59" s="262" t="s">
        <v>4932</v>
      </c>
    </row>
    <row r="60" spans="1:256" ht="142.5">
      <c r="A60" s="198" t="str">
        <f t="shared" si="0"/>
        <v>InstructionsA63</v>
      </c>
      <c r="B60" s="198" t="s">
        <v>976</v>
      </c>
      <c r="C60" s="198" t="s">
        <v>2444</v>
      </c>
      <c r="D60" s="198" t="s">
        <v>4855</v>
      </c>
      <c r="E60" s="200" t="s">
        <v>4938</v>
      </c>
      <c r="F60" s="200" t="s">
        <v>4939</v>
      </c>
      <c r="G60" s="198" t="s">
        <v>4940</v>
      </c>
      <c r="H60" s="198" t="s">
        <v>4941</v>
      </c>
      <c r="I60" s="198" t="s">
        <v>4942</v>
      </c>
      <c r="J60" s="198" t="s">
        <v>4943</v>
      </c>
      <c r="K60" s="201" t="s">
        <v>4944</v>
      </c>
      <c r="L60" s="275" t="s">
        <v>4945</v>
      </c>
      <c r="M60" s="262" t="s">
        <v>4946</v>
      </c>
    </row>
    <row r="61" spans="1:256" ht="242.25">
      <c r="A61" s="198" t="str">
        <f t="shared" si="0"/>
        <v>InstructionsA64</v>
      </c>
      <c r="B61" s="198" t="s">
        <v>976</v>
      </c>
      <c r="C61" s="198" t="s">
        <v>2445</v>
      </c>
      <c r="D61" s="198" t="s">
        <v>4757</v>
      </c>
      <c r="E61" s="200" t="s">
        <v>4806</v>
      </c>
      <c r="F61" s="200" t="s">
        <v>4807</v>
      </c>
      <c r="G61" s="198" t="s">
        <v>4808</v>
      </c>
      <c r="H61" s="198" t="s">
        <v>4809</v>
      </c>
      <c r="I61" s="198" t="s">
        <v>4810</v>
      </c>
      <c r="J61" s="198" t="s">
        <v>4811</v>
      </c>
      <c r="K61" s="201" t="s">
        <v>4812</v>
      </c>
      <c r="L61" s="275" t="s">
        <v>4813</v>
      </c>
      <c r="M61" s="262" t="s">
        <v>4814</v>
      </c>
    </row>
    <row r="62" spans="1:256" ht="270.75">
      <c r="A62" s="198" t="str">
        <f t="shared" si="0"/>
        <v>InstructionsA65</v>
      </c>
      <c r="B62" s="198" t="s">
        <v>976</v>
      </c>
      <c r="C62" s="198" t="s">
        <v>1214</v>
      </c>
      <c r="D62" s="198" t="s">
        <v>4758</v>
      </c>
      <c r="E62" s="200" t="s">
        <v>4815</v>
      </c>
      <c r="F62" s="200" t="s">
        <v>4816</v>
      </c>
      <c r="G62" s="198" t="s">
        <v>4817</v>
      </c>
      <c r="H62" s="198" t="s">
        <v>4818</v>
      </c>
      <c r="I62" s="198" t="s">
        <v>4819</v>
      </c>
      <c r="J62" s="198" t="s">
        <v>4820</v>
      </c>
      <c r="K62" s="201" t="s">
        <v>4821</v>
      </c>
      <c r="L62" s="275" t="s">
        <v>4822</v>
      </c>
      <c r="M62" s="262" t="s">
        <v>4823</v>
      </c>
    </row>
    <row r="63" spans="1:256" ht="142.5">
      <c r="A63" s="198" t="str">
        <f>B63&amp;C63</f>
        <v>InstructionsA66</v>
      </c>
      <c r="B63" s="198" t="s">
        <v>976</v>
      </c>
      <c r="C63" s="198" t="s">
        <v>1215</v>
      </c>
      <c r="D63" s="198" t="s">
        <v>1216</v>
      </c>
      <c r="E63" s="200" t="s">
        <v>1068</v>
      </c>
      <c r="F63" s="200" t="s">
        <v>513</v>
      </c>
      <c r="G63" s="198" t="s">
        <v>657</v>
      </c>
      <c r="H63" s="198" t="s">
        <v>839</v>
      </c>
      <c r="I63" s="198" t="s">
        <v>101</v>
      </c>
      <c r="J63" s="198" t="s">
        <v>2599</v>
      </c>
      <c r="K63" s="201" t="s">
        <v>284</v>
      </c>
      <c r="L63" s="275" t="s">
        <v>19</v>
      </c>
      <c r="M63" s="198" t="s">
        <v>4440</v>
      </c>
    </row>
    <row r="64" spans="1:256" ht="57">
      <c r="A64" s="198" t="str">
        <f t="shared" si="0"/>
        <v>InstructionsA67</v>
      </c>
      <c r="B64" s="198" t="s">
        <v>976</v>
      </c>
      <c r="C64" s="198" t="s">
        <v>1218</v>
      </c>
      <c r="D64" s="198" t="s">
        <v>1217</v>
      </c>
      <c r="E64" s="200" t="s">
        <v>4856</v>
      </c>
      <c r="F64" s="200" t="s">
        <v>840</v>
      </c>
      <c r="G64" s="198" t="s">
        <v>1219</v>
      </c>
      <c r="H64" s="198" t="s">
        <v>579</v>
      </c>
      <c r="I64" s="198" t="s">
        <v>102</v>
      </c>
      <c r="J64" s="198" t="s">
        <v>1220</v>
      </c>
      <c r="K64" s="201" t="s">
        <v>285</v>
      </c>
      <c r="L64" s="275" t="s">
        <v>1221</v>
      </c>
      <c r="M64" s="198" t="s">
        <v>4441</v>
      </c>
    </row>
    <row r="65" spans="1:13" ht="270.75">
      <c r="A65" s="198" t="str">
        <f>B65&amp;C65</f>
        <v>InstructionsA69</v>
      </c>
      <c r="B65" s="198" t="s">
        <v>976</v>
      </c>
      <c r="C65" s="198" t="s">
        <v>1222</v>
      </c>
      <c r="D65" s="198" t="s">
        <v>1230</v>
      </c>
      <c r="E65" s="200" t="s">
        <v>1069</v>
      </c>
      <c r="F65" s="200" t="s">
        <v>841</v>
      </c>
      <c r="G65" s="198" t="s">
        <v>658</v>
      </c>
      <c r="H65" s="200" t="s">
        <v>2776</v>
      </c>
      <c r="I65" s="198" t="s">
        <v>103</v>
      </c>
      <c r="J65" s="198" t="s">
        <v>2634</v>
      </c>
      <c r="K65" s="201" t="s">
        <v>286</v>
      </c>
      <c r="L65" s="275" t="s">
        <v>221</v>
      </c>
      <c r="M65" s="198" t="s">
        <v>4442</v>
      </c>
    </row>
    <row r="66" spans="1:13" ht="57">
      <c r="A66" s="198" t="str">
        <f t="shared" si="0"/>
        <v>InstructionsA71</v>
      </c>
      <c r="B66" s="198" t="s">
        <v>976</v>
      </c>
      <c r="C66" s="198" t="s">
        <v>1223</v>
      </c>
      <c r="D66" s="198" t="s">
        <v>1798</v>
      </c>
      <c r="E66" s="198" t="s">
        <v>2388</v>
      </c>
      <c r="F66" s="200" t="s">
        <v>2389</v>
      </c>
      <c r="G66" s="198" t="s">
        <v>1940</v>
      </c>
      <c r="H66" s="200" t="s">
        <v>580</v>
      </c>
      <c r="I66" s="198" t="s">
        <v>2390</v>
      </c>
      <c r="J66" s="198" t="s">
        <v>2391</v>
      </c>
      <c r="K66" s="201"/>
      <c r="L66" s="275" t="s">
        <v>2489</v>
      </c>
      <c r="M66" s="198" t="s">
        <v>4443</v>
      </c>
    </row>
    <row r="67" spans="1:13" ht="409.5">
      <c r="A67" s="198" t="str">
        <f t="shared" si="0"/>
        <v>InstructionsA72</v>
      </c>
      <c r="B67" s="198" t="s">
        <v>976</v>
      </c>
      <c r="C67" s="198" t="s">
        <v>1224</v>
      </c>
      <c r="D67" s="198" t="s">
        <v>1799</v>
      </c>
      <c r="E67" s="198" t="s">
        <v>1070</v>
      </c>
      <c r="F67" s="200" t="s">
        <v>2392</v>
      </c>
      <c r="G67" s="198" t="s">
        <v>1200</v>
      </c>
      <c r="H67" s="200" t="s">
        <v>194</v>
      </c>
      <c r="I67" s="198" t="s">
        <v>104</v>
      </c>
      <c r="J67" s="198" t="s">
        <v>2635</v>
      </c>
      <c r="K67" s="201" t="s">
        <v>287</v>
      </c>
      <c r="L67" s="275" t="s">
        <v>1205</v>
      </c>
      <c r="M67" s="198" t="s">
        <v>4444</v>
      </c>
    </row>
    <row r="68" spans="1:13" ht="242.25">
      <c r="A68" s="198" t="str">
        <f t="shared" si="0"/>
        <v>InstructionsA73</v>
      </c>
      <c r="B68" s="198" t="s">
        <v>976</v>
      </c>
      <c r="C68" s="198" t="s">
        <v>1225</v>
      </c>
      <c r="D68" s="198" t="s">
        <v>1822</v>
      </c>
      <c r="E68" s="198" t="s">
        <v>1071</v>
      </c>
      <c r="F68" s="200" t="s">
        <v>1480</v>
      </c>
      <c r="G68" s="198" t="s">
        <v>1481</v>
      </c>
      <c r="H68" s="200" t="s">
        <v>581</v>
      </c>
      <c r="I68" s="198" t="s">
        <v>105</v>
      </c>
      <c r="J68" s="198" t="s">
        <v>2636</v>
      </c>
      <c r="K68" s="201" t="s">
        <v>1703</v>
      </c>
      <c r="L68" s="275" t="s">
        <v>2490</v>
      </c>
      <c r="M68" s="198" t="s">
        <v>4445</v>
      </c>
    </row>
    <row r="69" spans="1:13" ht="213.75">
      <c r="A69" s="198" t="str">
        <f t="shared" si="0"/>
        <v>InstructionsA74</v>
      </c>
      <c r="B69" s="198" t="s">
        <v>976</v>
      </c>
      <c r="C69" s="198" t="s">
        <v>1226</v>
      </c>
      <c r="D69" s="198" t="s">
        <v>1823</v>
      </c>
      <c r="E69" s="198" t="s">
        <v>1072</v>
      </c>
      <c r="F69" s="200" t="s">
        <v>1482</v>
      </c>
      <c r="G69" s="198" t="s">
        <v>1483</v>
      </c>
      <c r="H69" s="200" t="s">
        <v>195</v>
      </c>
      <c r="I69" s="198" t="s">
        <v>106</v>
      </c>
      <c r="J69" s="198" t="s">
        <v>1484</v>
      </c>
      <c r="K69" s="201" t="s">
        <v>288</v>
      </c>
      <c r="L69" s="275" t="s">
        <v>2491</v>
      </c>
      <c r="M69" s="198" t="s">
        <v>4446</v>
      </c>
    </row>
    <row r="70" spans="1:13" ht="409.5">
      <c r="A70" s="198" t="str">
        <f t="shared" si="0"/>
        <v>InstructionsA75</v>
      </c>
      <c r="B70" s="198" t="s">
        <v>976</v>
      </c>
      <c r="C70" s="198" t="s">
        <v>1227</v>
      </c>
      <c r="D70" s="198" t="s">
        <v>1839</v>
      </c>
      <c r="E70" s="198" t="s">
        <v>1073</v>
      </c>
      <c r="F70" s="200" t="s">
        <v>1889</v>
      </c>
      <c r="G70" s="198" t="s">
        <v>1840</v>
      </c>
      <c r="H70" s="200" t="s">
        <v>196</v>
      </c>
      <c r="I70" s="198" t="s">
        <v>107</v>
      </c>
      <c r="J70" s="198" t="s">
        <v>2471</v>
      </c>
      <c r="K70" s="201" t="s">
        <v>1888</v>
      </c>
      <c r="L70" s="275" t="s">
        <v>2393</v>
      </c>
      <c r="M70" s="198" t="s">
        <v>4447</v>
      </c>
    </row>
    <row r="71" spans="1:13" ht="156.75">
      <c r="A71" s="198" t="str">
        <f t="shared" si="0"/>
        <v>InstructionsA76</v>
      </c>
      <c r="B71" s="198" t="s">
        <v>976</v>
      </c>
      <c r="C71" s="198" t="s">
        <v>1228</v>
      </c>
      <c r="D71" s="198" t="s">
        <v>1824</v>
      </c>
      <c r="E71" s="198" t="s">
        <v>1074</v>
      </c>
      <c r="F71" s="200" t="s">
        <v>1890</v>
      </c>
      <c r="G71" s="198" t="s">
        <v>1485</v>
      </c>
      <c r="H71" s="200" t="s">
        <v>197</v>
      </c>
      <c r="I71" s="198" t="s">
        <v>108</v>
      </c>
      <c r="J71" s="198" t="s">
        <v>2637</v>
      </c>
      <c r="K71" s="201" t="s">
        <v>2313</v>
      </c>
      <c r="L71" s="275" t="s">
        <v>2492</v>
      </c>
      <c r="M71" s="198" t="s">
        <v>4448</v>
      </c>
    </row>
    <row r="72" spans="1:13" ht="57">
      <c r="A72" s="198" t="str">
        <f t="shared" si="0"/>
        <v>InstructionsA77</v>
      </c>
      <c r="B72" s="198" t="s">
        <v>976</v>
      </c>
      <c r="C72" s="198" t="s">
        <v>1229</v>
      </c>
      <c r="D72" s="198" t="s">
        <v>1825</v>
      </c>
      <c r="E72" s="198" t="s">
        <v>1486</v>
      </c>
      <c r="F72" s="200" t="s">
        <v>1487</v>
      </c>
      <c r="G72" s="198" t="s">
        <v>1488</v>
      </c>
      <c r="H72" s="200" t="s">
        <v>198</v>
      </c>
      <c r="I72" s="198" t="s">
        <v>109</v>
      </c>
      <c r="J72" s="198" t="s">
        <v>1971</v>
      </c>
      <c r="K72" s="201" t="s">
        <v>2314</v>
      </c>
      <c r="L72" s="275" t="s">
        <v>2493</v>
      </c>
      <c r="M72" s="198" t="s">
        <v>4449</v>
      </c>
    </row>
    <row r="73" spans="1:13">
      <c r="A73" s="198" t="str">
        <f t="shared" si="0"/>
        <v>DefinitionsB2</v>
      </c>
      <c r="B73" s="198" t="s">
        <v>1841</v>
      </c>
      <c r="C73" s="198" t="s">
        <v>1891</v>
      </c>
      <c r="D73" s="198" t="s">
        <v>1972</v>
      </c>
      <c r="E73" s="198" t="s">
        <v>1533</v>
      </c>
      <c r="F73" s="200" t="s">
        <v>2024</v>
      </c>
      <c r="G73" s="198" t="s">
        <v>1538</v>
      </c>
      <c r="H73" s="200" t="s">
        <v>1972</v>
      </c>
      <c r="I73" s="198" t="s">
        <v>110</v>
      </c>
      <c r="J73" s="198" t="s">
        <v>1973</v>
      </c>
      <c r="K73" s="201" t="s">
        <v>2315</v>
      </c>
      <c r="L73" s="275" t="s">
        <v>1149</v>
      </c>
      <c r="M73" s="198" t="s">
        <v>4450</v>
      </c>
    </row>
    <row r="74" spans="1:13" ht="27">
      <c r="A74" s="198" t="str">
        <f>B74&amp;C74</f>
        <v>DefinitionsB3</v>
      </c>
      <c r="B74" s="198" t="s">
        <v>1841</v>
      </c>
      <c r="C74" s="198" t="s">
        <v>1842</v>
      </c>
      <c r="D74" s="198" t="s">
        <v>1902</v>
      </c>
      <c r="E74" s="200" t="s">
        <v>1075</v>
      </c>
      <c r="F74" s="200" t="s">
        <v>1902</v>
      </c>
      <c r="G74" s="198" t="s">
        <v>1902</v>
      </c>
      <c r="H74" s="200" t="s">
        <v>1902</v>
      </c>
      <c r="I74" s="198" t="s">
        <v>1902</v>
      </c>
      <c r="J74" s="198" t="s">
        <v>1902</v>
      </c>
      <c r="K74" s="201" t="s">
        <v>1902</v>
      </c>
      <c r="L74" s="275" t="s">
        <v>1902</v>
      </c>
      <c r="M74" s="198" t="s">
        <v>4451</v>
      </c>
    </row>
    <row r="75" spans="1:13">
      <c r="A75" s="198" t="str">
        <f t="shared" si="0"/>
        <v>DefinitionsB4</v>
      </c>
      <c r="B75" s="198" t="s">
        <v>1841</v>
      </c>
      <c r="C75" s="198" t="s">
        <v>1843</v>
      </c>
      <c r="D75" s="198" t="s">
        <v>1904</v>
      </c>
      <c r="E75" s="200" t="s">
        <v>1076</v>
      </c>
      <c r="F75" s="200" t="s">
        <v>842</v>
      </c>
      <c r="G75" s="198" t="s">
        <v>659</v>
      </c>
      <c r="H75" s="200" t="s">
        <v>184</v>
      </c>
      <c r="I75" s="198" t="s">
        <v>111</v>
      </c>
      <c r="J75" s="198" t="s">
        <v>2600</v>
      </c>
      <c r="K75" s="201" t="s">
        <v>289</v>
      </c>
      <c r="L75" s="275" t="s">
        <v>222</v>
      </c>
      <c r="M75" s="198" t="s">
        <v>4452</v>
      </c>
    </row>
    <row r="76" spans="1:13" ht="28.5">
      <c r="A76" s="198" t="str">
        <f t="shared" si="0"/>
        <v>DefinitionsB5</v>
      </c>
      <c r="B76" s="198" t="s">
        <v>1841</v>
      </c>
      <c r="C76" s="198" t="s">
        <v>1844</v>
      </c>
      <c r="D76" s="198" t="s">
        <v>1906</v>
      </c>
      <c r="E76" s="200" t="s">
        <v>1077</v>
      </c>
      <c r="F76" s="200" t="s">
        <v>1974</v>
      </c>
      <c r="G76" s="198" t="s">
        <v>1201</v>
      </c>
      <c r="H76" s="198" t="s">
        <v>582</v>
      </c>
      <c r="I76" s="198" t="s">
        <v>112</v>
      </c>
      <c r="J76" s="198" t="s">
        <v>144</v>
      </c>
      <c r="K76" s="201" t="s">
        <v>2316</v>
      </c>
      <c r="L76" s="275" t="s">
        <v>1150</v>
      </c>
      <c r="M76" s="198" t="s">
        <v>4453</v>
      </c>
    </row>
    <row r="77" spans="1:13" ht="28.5">
      <c r="A77" s="198" t="str">
        <f t="shared" si="0"/>
        <v>DefinitionsB6</v>
      </c>
      <c r="B77" s="198" t="s">
        <v>1841</v>
      </c>
      <c r="C77" s="198" t="s">
        <v>1845</v>
      </c>
      <c r="D77" s="198" t="s">
        <v>1907</v>
      </c>
      <c r="E77" s="200" t="s">
        <v>1078</v>
      </c>
      <c r="F77" s="200" t="s">
        <v>2039</v>
      </c>
      <c r="G77" s="198" t="s">
        <v>1202</v>
      </c>
      <c r="H77" s="200" t="s">
        <v>583</v>
      </c>
      <c r="I77" s="198" t="s">
        <v>113</v>
      </c>
      <c r="J77" s="198" t="s">
        <v>145</v>
      </c>
      <c r="K77" s="201" t="s">
        <v>2317</v>
      </c>
      <c r="L77" s="275" t="s">
        <v>1151</v>
      </c>
      <c r="M77" s="198" t="s">
        <v>4454</v>
      </c>
    </row>
    <row r="78" spans="1:13" ht="28.5">
      <c r="A78" s="198" t="str">
        <f t="shared" si="0"/>
        <v>DefinitionsB7</v>
      </c>
      <c r="B78" s="198" t="s">
        <v>1841</v>
      </c>
      <c r="C78" s="198" t="s">
        <v>1846</v>
      </c>
      <c r="D78" s="198" t="s">
        <v>1909</v>
      </c>
      <c r="E78" s="200" t="s">
        <v>1079</v>
      </c>
      <c r="F78" s="200" t="s">
        <v>843</v>
      </c>
      <c r="G78" s="198" t="s">
        <v>660</v>
      </c>
      <c r="H78" s="200" t="s">
        <v>584</v>
      </c>
      <c r="I78" s="198" t="s">
        <v>114</v>
      </c>
      <c r="J78" s="198" t="s">
        <v>146</v>
      </c>
      <c r="K78" s="201" t="s">
        <v>290</v>
      </c>
      <c r="L78" s="275" t="s">
        <v>223</v>
      </c>
      <c r="M78" s="198" t="s">
        <v>4455</v>
      </c>
    </row>
    <row r="79" spans="1:13" ht="27">
      <c r="A79" s="198" t="str">
        <f t="shared" si="0"/>
        <v>DefinitionsB8</v>
      </c>
      <c r="B79" s="198" t="s">
        <v>1841</v>
      </c>
      <c r="C79" s="198" t="s">
        <v>1847</v>
      </c>
      <c r="D79" s="198" t="s">
        <v>1525</v>
      </c>
      <c r="E79" s="200" t="s">
        <v>1080</v>
      </c>
      <c r="F79" s="200" t="s">
        <v>2040</v>
      </c>
      <c r="G79" s="198" t="s">
        <v>1203</v>
      </c>
      <c r="H79" s="198" t="s">
        <v>1975</v>
      </c>
      <c r="I79" s="198" t="s">
        <v>115</v>
      </c>
      <c r="J79" s="198" t="s">
        <v>2475</v>
      </c>
      <c r="K79" s="201" t="s">
        <v>2318</v>
      </c>
      <c r="L79" s="275" t="s">
        <v>1152</v>
      </c>
      <c r="M79" s="198" t="s">
        <v>4456</v>
      </c>
    </row>
    <row r="80" spans="1:13">
      <c r="A80" s="198" t="str">
        <f>B80&amp;C80</f>
        <v>DefinitionsB9</v>
      </c>
      <c r="B80" s="198" t="s">
        <v>1841</v>
      </c>
      <c r="C80" s="198" t="s">
        <v>1848</v>
      </c>
      <c r="D80" s="198" t="s">
        <v>1911</v>
      </c>
      <c r="E80" s="200" t="s">
        <v>1081</v>
      </c>
      <c r="F80" s="200" t="s">
        <v>844</v>
      </c>
      <c r="G80" s="198" t="s">
        <v>661</v>
      </c>
      <c r="H80" s="198" t="s">
        <v>585</v>
      </c>
      <c r="I80" s="198" t="s">
        <v>116</v>
      </c>
      <c r="J80" s="198" t="s">
        <v>2601</v>
      </c>
      <c r="K80" s="201" t="s">
        <v>291</v>
      </c>
      <c r="L80" s="275" t="s">
        <v>224</v>
      </c>
      <c r="M80" s="198" t="s">
        <v>4457</v>
      </c>
    </row>
    <row r="81" spans="1:13" ht="28.5">
      <c r="A81" s="198" t="str">
        <f t="shared" ref="A81:A168" si="1">B81&amp;C81</f>
        <v>DefinitionsB10</v>
      </c>
      <c r="B81" s="198" t="s">
        <v>1841</v>
      </c>
      <c r="C81" s="198" t="s">
        <v>1849</v>
      </c>
      <c r="D81" s="198" t="s">
        <v>1913</v>
      </c>
      <c r="E81" s="200" t="s">
        <v>1082</v>
      </c>
      <c r="F81" s="200" t="s">
        <v>845</v>
      </c>
      <c r="G81" s="198" t="s">
        <v>1976</v>
      </c>
      <c r="H81" s="198" t="s">
        <v>1977</v>
      </c>
      <c r="I81" s="198" t="s">
        <v>117</v>
      </c>
      <c r="J81" s="198" t="s">
        <v>147</v>
      </c>
      <c r="K81" s="201" t="s">
        <v>292</v>
      </c>
      <c r="L81" s="275" t="s">
        <v>1153</v>
      </c>
      <c r="M81" s="198" t="s">
        <v>4458</v>
      </c>
    </row>
    <row r="82" spans="1:13" ht="40.5">
      <c r="A82" s="198" t="str">
        <f t="shared" si="1"/>
        <v>DefinitionsB11</v>
      </c>
      <c r="B82" s="198" t="s">
        <v>1841</v>
      </c>
      <c r="C82" s="198" t="s">
        <v>1850</v>
      </c>
      <c r="D82" s="198" t="s">
        <v>1537</v>
      </c>
      <c r="E82" s="198" t="s">
        <v>1083</v>
      </c>
      <c r="F82" s="200" t="s">
        <v>846</v>
      </c>
      <c r="G82" s="198" t="s">
        <v>1537</v>
      </c>
      <c r="H82" s="198" t="s">
        <v>1537</v>
      </c>
      <c r="I82" s="198" t="s">
        <v>1537</v>
      </c>
      <c r="J82" s="198" t="s">
        <v>1537</v>
      </c>
      <c r="K82" s="201" t="s">
        <v>1537</v>
      </c>
      <c r="L82" s="275" t="s">
        <v>1537</v>
      </c>
      <c r="M82" s="198" t="s">
        <v>4459</v>
      </c>
    </row>
    <row r="83" spans="1:13">
      <c r="A83" s="198" t="str">
        <f t="shared" si="1"/>
        <v>DefinitionsB12</v>
      </c>
      <c r="B83" s="198" t="s">
        <v>1841</v>
      </c>
      <c r="C83" s="198" t="s">
        <v>1851</v>
      </c>
      <c r="D83" s="198" t="s">
        <v>1526</v>
      </c>
      <c r="E83" s="198" t="s">
        <v>1084</v>
      </c>
      <c r="F83" s="200" t="s">
        <v>1978</v>
      </c>
      <c r="G83" s="198" t="s">
        <v>1979</v>
      </c>
      <c r="H83" s="198" t="s">
        <v>1980</v>
      </c>
      <c r="I83" s="198" t="s">
        <v>1980</v>
      </c>
      <c r="J83" s="198" t="s">
        <v>2602</v>
      </c>
      <c r="K83" s="201" t="s">
        <v>1526</v>
      </c>
      <c r="L83" s="275" t="s">
        <v>1980</v>
      </c>
      <c r="M83" s="198" t="s">
        <v>4460</v>
      </c>
    </row>
    <row r="84" spans="1:13" ht="27">
      <c r="A84" s="198" t="str">
        <f t="shared" si="1"/>
        <v>DefinitionsB13</v>
      </c>
      <c r="B84" s="198" t="s">
        <v>1841</v>
      </c>
      <c r="C84" s="198" t="s">
        <v>1852</v>
      </c>
      <c r="D84" s="198" t="s">
        <v>1915</v>
      </c>
      <c r="E84" s="198" t="s">
        <v>1085</v>
      </c>
      <c r="F84" s="200" t="s">
        <v>2041</v>
      </c>
      <c r="G84" s="198" t="s">
        <v>1527</v>
      </c>
      <c r="H84" s="198" t="s">
        <v>1981</v>
      </c>
      <c r="I84" s="198" t="s">
        <v>1982</v>
      </c>
      <c r="J84" s="198" t="s">
        <v>2603</v>
      </c>
      <c r="K84" s="201" t="s">
        <v>293</v>
      </c>
      <c r="L84" s="275" t="s">
        <v>1154</v>
      </c>
      <c r="M84" s="198" t="s">
        <v>4461</v>
      </c>
    </row>
    <row r="85" spans="1:13">
      <c r="A85" s="198" t="str">
        <f t="shared" si="1"/>
        <v>DefinitionsB14</v>
      </c>
      <c r="B85" s="198" t="s">
        <v>1841</v>
      </c>
      <c r="C85" s="198" t="s">
        <v>1853</v>
      </c>
      <c r="D85" s="198" t="s">
        <v>1521</v>
      </c>
      <c r="E85" s="198" t="s">
        <v>1983</v>
      </c>
      <c r="F85" s="200" t="s">
        <v>1521</v>
      </c>
      <c r="G85" s="198" t="s">
        <v>1521</v>
      </c>
      <c r="H85" s="198" t="s">
        <v>1521</v>
      </c>
      <c r="I85" s="198" t="s">
        <v>1521</v>
      </c>
      <c r="J85" s="198" t="s">
        <v>1521</v>
      </c>
      <c r="K85" s="201" t="s">
        <v>1521</v>
      </c>
      <c r="L85" s="275" t="s">
        <v>1521</v>
      </c>
      <c r="M85" s="198" t="s">
        <v>4462</v>
      </c>
    </row>
    <row r="86" spans="1:13">
      <c r="A86" s="198" t="str">
        <f t="shared" si="1"/>
        <v>DefinitionsB15</v>
      </c>
      <c r="B86" s="198" t="s">
        <v>1841</v>
      </c>
      <c r="C86" s="198" t="s">
        <v>1854</v>
      </c>
      <c r="D86" s="198" t="s">
        <v>1522</v>
      </c>
      <c r="E86" s="198" t="s">
        <v>1086</v>
      </c>
      <c r="F86" s="200" t="s">
        <v>1536</v>
      </c>
      <c r="G86" s="198" t="s">
        <v>1536</v>
      </c>
      <c r="H86" s="198" t="s">
        <v>1536</v>
      </c>
      <c r="I86" s="198" t="s">
        <v>118</v>
      </c>
      <c r="J86" s="198" t="s">
        <v>1536</v>
      </c>
      <c r="K86" s="201" t="s">
        <v>1522</v>
      </c>
      <c r="L86" s="275" t="s">
        <v>1536</v>
      </c>
      <c r="M86" s="198" t="s">
        <v>4463</v>
      </c>
    </row>
    <row r="87" spans="1:13" ht="28.5">
      <c r="A87" s="198" t="str">
        <f t="shared" si="1"/>
        <v>DefinitionsB16</v>
      </c>
      <c r="B87" s="198" t="s">
        <v>1841</v>
      </c>
      <c r="C87" s="198" t="s">
        <v>1855</v>
      </c>
      <c r="D87" s="198" t="s">
        <v>1922</v>
      </c>
      <c r="E87" s="200" t="s">
        <v>1984</v>
      </c>
      <c r="F87" s="200" t="s">
        <v>1985</v>
      </c>
      <c r="G87" s="198" t="s">
        <v>662</v>
      </c>
      <c r="H87" s="198" t="s">
        <v>1986</v>
      </c>
      <c r="I87" s="198" t="s">
        <v>119</v>
      </c>
      <c r="J87" s="198" t="s">
        <v>148</v>
      </c>
      <c r="K87" s="201" t="s">
        <v>294</v>
      </c>
      <c r="L87" s="275" t="s">
        <v>1155</v>
      </c>
      <c r="M87" s="198" t="s">
        <v>4464</v>
      </c>
    </row>
    <row r="88" spans="1:13" ht="28.5">
      <c r="A88" s="198" t="str">
        <f t="shared" si="1"/>
        <v>DefinitionsB17</v>
      </c>
      <c r="B88" s="198" t="s">
        <v>1841</v>
      </c>
      <c r="C88" s="198" t="s">
        <v>1856</v>
      </c>
      <c r="D88" s="198" t="s">
        <v>3605</v>
      </c>
      <c r="E88" s="200" t="s">
        <v>1087</v>
      </c>
      <c r="F88" s="200" t="s">
        <v>847</v>
      </c>
      <c r="G88" s="198" t="s">
        <v>663</v>
      </c>
      <c r="H88" s="198" t="s">
        <v>586</v>
      </c>
      <c r="I88" s="198" t="s">
        <v>120</v>
      </c>
      <c r="J88" s="198" t="s">
        <v>149</v>
      </c>
      <c r="K88" s="201" t="s">
        <v>295</v>
      </c>
      <c r="L88" s="275" t="s">
        <v>225</v>
      </c>
      <c r="M88" s="198" t="s">
        <v>4465</v>
      </c>
    </row>
    <row r="89" spans="1:13">
      <c r="A89" s="198" t="str">
        <f t="shared" si="1"/>
        <v>DefinitionsB18</v>
      </c>
      <c r="B89" s="198" t="s">
        <v>1841</v>
      </c>
      <c r="C89" s="198" t="s">
        <v>1857</v>
      </c>
      <c r="D89" s="198" t="s">
        <v>1924</v>
      </c>
      <c r="E89" s="200" t="s">
        <v>1088</v>
      </c>
      <c r="F89" s="200" t="s">
        <v>848</v>
      </c>
      <c r="G89" s="198" t="s">
        <v>664</v>
      </c>
      <c r="H89" s="198" t="s">
        <v>587</v>
      </c>
      <c r="I89" s="198" t="s">
        <v>121</v>
      </c>
      <c r="J89" s="198" t="s">
        <v>150</v>
      </c>
      <c r="K89" s="201" t="s">
        <v>296</v>
      </c>
      <c r="L89" s="275" t="s">
        <v>226</v>
      </c>
      <c r="M89" s="198" t="s">
        <v>4466</v>
      </c>
    </row>
    <row r="90" spans="1:13">
      <c r="A90" s="198" t="str">
        <f t="shared" si="1"/>
        <v>DefinitionsB19</v>
      </c>
      <c r="B90" s="198" t="s">
        <v>1841</v>
      </c>
      <c r="C90" s="198" t="s">
        <v>1858</v>
      </c>
      <c r="D90" s="198" t="s">
        <v>1925</v>
      </c>
      <c r="E90" s="200" t="s">
        <v>1089</v>
      </c>
      <c r="F90" s="200" t="s">
        <v>1925</v>
      </c>
      <c r="G90" s="198" t="s">
        <v>1925</v>
      </c>
      <c r="H90" s="198" t="s">
        <v>1925</v>
      </c>
      <c r="I90" s="198" t="s">
        <v>1925</v>
      </c>
      <c r="J90" s="198" t="s">
        <v>1925</v>
      </c>
      <c r="K90" s="201" t="s">
        <v>1925</v>
      </c>
      <c r="L90" s="275" t="s">
        <v>1925</v>
      </c>
      <c r="M90" s="198" t="s">
        <v>4467</v>
      </c>
    </row>
    <row r="91" spans="1:13" ht="28.5">
      <c r="A91" s="198" t="str">
        <f t="shared" si="1"/>
        <v>DefinitionsB20</v>
      </c>
      <c r="B91" s="198" t="s">
        <v>1841</v>
      </c>
      <c r="C91" s="198" t="s">
        <v>1859</v>
      </c>
      <c r="D91" s="198" t="s">
        <v>1927</v>
      </c>
      <c r="E91" s="200" t="s">
        <v>1090</v>
      </c>
      <c r="F91" s="200" t="s">
        <v>849</v>
      </c>
      <c r="G91" s="198" t="s">
        <v>665</v>
      </c>
      <c r="H91" s="198" t="s">
        <v>588</v>
      </c>
      <c r="I91" s="198" t="s">
        <v>122</v>
      </c>
      <c r="J91" s="198" t="s">
        <v>1927</v>
      </c>
      <c r="K91" s="201" t="s">
        <v>297</v>
      </c>
      <c r="L91" s="275" t="s">
        <v>1927</v>
      </c>
      <c r="M91" s="198" t="s">
        <v>4468</v>
      </c>
    </row>
    <row r="92" spans="1:13" ht="28.5">
      <c r="A92" s="198" t="str">
        <f t="shared" si="1"/>
        <v>DefinitionsB21</v>
      </c>
      <c r="B92" s="198" t="s">
        <v>1841</v>
      </c>
      <c r="C92" s="198" t="s">
        <v>1860</v>
      </c>
      <c r="D92" s="198" t="s">
        <v>1929</v>
      </c>
      <c r="E92" s="200" t="s">
        <v>1091</v>
      </c>
      <c r="F92" s="200" t="s">
        <v>850</v>
      </c>
      <c r="G92" s="198" t="s">
        <v>666</v>
      </c>
      <c r="H92" s="198" t="s">
        <v>589</v>
      </c>
      <c r="I92" s="198" t="s">
        <v>123</v>
      </c>
      <c r="J92" s="198" t="s">
        <v>151</v>
      </c>
      <c r="K92" s="201" t="s">
        <v>298</v>
      </c>
      <c r="L92" s="275" t="s">
        <v>227</v>
      </c>
      <c r="M92" s="198" t="s">
        <v>4469</v>
      </c>
    </row>
    <row r="93" spans="1:13" ht="28.5">
      <c r="A93" s="198" t="str">
        <f t="shared" si="1"/>
        <v>DefinitionsB22</v>
      </c>
      <c r="B93" s="198" t="s">
        <v>1841</v>
      </c>
      <c r="C93" s="198" t="s">
        <v>1861</v>
      </c>
      <c r="D93" s="198" t="s">
        <v>1112</v>
      </c>
      <c r="E93" s="200" t="s">
        <v>1092</v>
      </c>
      <c r="F93" s="200" t="s">
        <v>851</v>
      </c>
      <c r="G93" s="198" t="s">
        <v>667</v>
      </c>
      <c r="H93" s="198" t="s">
        <v>590</v>
      </c>
      <c r="I93" s="198" t="s">
        <v>124</v>
      </c>
      <c r="J93" s="198" t="s">
        <v>152</v>
      </c>
      <c r="K93" s="201" t="s">
        <v>299</v>
      </c>
      <c r="L93" s="275" t="s">
        <v>228</v>
      </c>
      <c r="M93" s="198" t="s">
        <v>4470</v>
      </c>
    </row>
    <row r="94" spans="1:13">
      <c r="A94" s="198" t="str">
        <f t="shared" si="1"/>
        <v>DefinitionsB23</v>
      </c>
      <c r="B94" s="198" t="s">
        <v>1841</v>
      </c>
      <c r="C94" s="198" t="s">
        <v>1862</v>
      </c>
      <c r="D94" s="198" t="s">
        <v>1524</v>
      </c>
      <c r="E94" s="198" t="s">
        <v>1093</v>
      </c>
      <c r="F94" s="200" t="s">
        <v>1987</v>
      </c>
      <c r="G94" s="198" t="s">
        <v>1524</v>
      </c>
      <c r="H94" s="198" t="s">
        <v>1988</v>
      </c>
      <c r="I94" s="198" t="s">
        <v>1988</v>
      </c>
      <c r="J94" s="198" t="s">
        <v>1524</v>
      </c>
      <c r="K94" s="201" t="s">
        <v>1524</v>
      </c>
      <c r="L94" s="275" t="s">
        <v>1524</v>
      </c>
      <c r="M94" s="198" t="s">
        <v>4471</v>
      </c>
    </row>
    <row r="95" spans="1:13">
      <c r="A95" s="198" t="str">
        <f t="shared" si="1"/>
        <v>DefinitionsB24</v>
      </c>
      <c r="B95" s="198" t="s">
        <v>1841</v>
      </c>
      <c r="C95" s="198" t="s">
        <v>1892</v>
      </c>
      <c r="D95" s="198" t="s">
        <v>1837</v>
      </c>
      <c r="E95" s="198" t="s">
        <v>1989</v>
      </c>
      <c r="F95" s="200" t="s">
        <v>1990</v>
      </c>
      <c r="G95" s="198" t="s">
        <v>1991</v>
      </c>
      <c r="H95" s="198" t="s">
        <v>1992</v>
      </c>
      <c r="I95" s="198" t="s">
        <v>1993</v>
      </c>
      <c r="J95" s="198" t="s">
        <v>1994</v>
      </c>
      <c r="K95" s="201" t="s">
        <v>2319</v>
      </c>
      <c r="L95" s="275" t="s">
        <v>1156</v>
      </c>
      <c r="M95" s="198" t="s">
        <v>4472</v>
      </c>
    </row>
    <row r="96" spans="1:13" ht="28.5">
      <c r="A96" s="198" t="str">
        <f t="shared" si="1"/>
        <v>DefinitionsB25</v>
      </c>
      <c r="B96" s="198" t="s">
        <v>1841</v>
      </c>
      <c r="C96" s="198" t="s">
        <v>910</v>
      </c>
      <c r="D96" s="198" t="s">
        <v>1116</v>
      </c>
      <c r="E96" s="198" t="s">
        <v>1094</v>
      </c>
      <c r="F96" s="200" t="s">
        <v>852</v>
      </c>
      <c r="G96" s="198" t="s">
        <v>668</v>
      </c>
      <c r="H96" s="200" t="s">
        <v>591</v>
      </c>
      <c r="I96" s="198" t="s">
        <v>125</v>
      </c>
      <c r="J96" s="198" t="s">
        <v>2604</v>
      </c>
      <c r="K96" s="201" t="s">
        <v>300</v>
      </c>
      <c r="L96" s="275" t="s">
        <v>1157</v>
      </c>
      <c r="M96" s="198" t="s">
        <v>4473</v>
      </c>
    </row>
    <row r="97" spans="1:13">
      <c r="A97" s="198" t="str">
        <f t="shared" si="1"/>
        <v>DefinitionsB26</v>
      </c>
      <c r="B97" s="198" t="s">
        <v>1841</v>
      </c>
      <c r="C97" s="198" t="s">
        <v>1117</v>
      </c>
      <c r="D97" s="198" t="s">
        <v>1523</v>
      </c>
      <c r="E97" s="200" t="s">
        <v>1995</v>
      </c>
      <c r="F97" s="200" t="s">
        <v>1996</v>
      </c>
      <c r="G97" s="198" t="s">
        <v>1997</v>
      </c>
      <c r="H97" s="198" t="s">
        <v>1523</v>
      </c>
      <c r="I97" s="198" t="s">
        <v>1523</v>
      </c>
      <c r="J97" s="198" t="s">
        <v>1523</v>
      </c>
      <c r="K97" s="201" t="s">
        <v>1523</v>
      </c>
      <c r="L97" s="275" t="s">
        <v>1523</v>
      </c>
      <c r="M97" s="198" t="s">
        <v>4474</v>
      </c>
    </row>
    <row r="98" spans="1:13" ht="27">
      <c r="A98" s="198" t="str">
        <f t="shared" si="1"/>
        <v>DefinitionsB27</v>
      </c>
      <c r="B98" s="198" t="s">
        <v>1841</v>
      </c>
      <c r="C98" s="198" t="s">
        <v>1120</v>
      </c>
      <c r="D98" s="198" t="s">
        <v>2042</v>
      </c>
      <c r="E98" s="198" t="s">
        <v>1998</v>
      </c>
      <c r="F98" s="200" t="s">
        <v>1547</v>
      </c>
      <c r="G98" s="198" t="s">
        <v>1999</v>
      </c>
      <c r="H98" s="198" t="s">
        <v>2000</v>
      </c>
      <c r="I98" s="198" t="s">
        <v>2001</v>
      </c>
      <c r="J98" s="198" t="s">
        <v>2002</v>
      </c>
      <c r="K98" s="201" t="s">
        <v>2320</v>
      </c>
      <c r="L98" s="275" t="s">
        <v>1158</v>
      </c>
      <c r="M98" s="198" t="s">
        <v>4475</v>
      </c>
    </row>
    <row r="99" spans="1:13">
      <c r="A99" s="198" t="str">
        <f>B99&amp;C99</f>
        <v>DefinitionsB28</v>
      </c>
      <c r="B99" s="198" t="s">
        <v>1841</v>
      </c>
      <c r="C99" s="198" t="s">
        <v>1123</v>
      </c>
      <c r="D99" s="198" t="s">
        <v>1128</v>
      </c>
      <c r="E99" s="200" t="s">
        <v>1095</v>
      </c>
      <c r="F99" s="200" t="s">
        <v>2383</v>
      </c>
      <c r="G99" s="198" t="s">
        <v>669</v>
      </c>
      <c r="H99" s="198" t="s">
        <v>592</v>
      </c>
      <c r="I99" s="198" t="s">
        <v>126</v>
      </c>
      <c r="J99" s="198" t="s">
        <v>153</v>
      </c>
      <c r="K99" s="201" t="s">
        <v>301</v>
      </c>
      <c r="L99" s="275" t="s">
        <v>229</v>
      </c>
      <c r="M99" s="198" t="s">
        <v>4476</v>
      </c>
    </row>
    <row r="100" spans="1:13" ht="28.5">
      <c r="A100" s="198" t="str">
        <f t="shared" si="1"/>
        <v>DefinitionsB29</v>
      </c>
      <c r="B100" s="198" t="s">
        <v>1841</v>
      </c>
      <c r="C100" s="198" t="s">
        <v>1126</v>
      </c>
      <c r="D100" s="198" t="s">
        <v>1130</v>
      </c>
      <c r="E100" s="200" t="s">
        <v>1096</v>
      </c>
      <c r="F100" s="200" t="s">
        <v>1548</v>
      </c>
      <c r="G100" s="198" t="s">
        <v>670</v>
      </c>
      <c r="H100" s="198" t="s">
        <v>2003</v>
      </c>
      <c r="I100" s="198" t="s">
        <v>127</v>
      </c>
      <c r="J100" s="198" t="s">
        <v>154</v>
      </c>
      <c r="K100" s="201" t="s">
        <v>302</v>
      </c>
      <c r="L100" s="275" t="s">
        <v>1159</v>
      </c>
      <c r="M100" s="198" t="s">
        <v>4477</v>
      </c>
    </row>
    <row r="101" spans="1:13" ht="27">
      <c r="A101" s="198" t="str">
        <f t="shared" si="1"/>
        <v>DefinitionsB30</v>
      </c>
      <c r="B101" s="198" t="s">
        <v>1841</v>
      </c>
      <c r="C101" s="198" t="s">
        <v>1131</v>
      </c>
      <c r="D101" s="198" t="s">
        <v>1134</v>
      </c>
      <c r="E101" s="200" t="s">
        <v>1097</v>
      </c>
      <c r="F101" s="200" t="s">
        <v>1549</v>
      </c>
      <c r="G101" s="198" t="s">
        <v>671</v>
      </c>
      <c r="H101" s="198" t="s">
        <v>2004</v>
      </c>
      <c r="I101" s="198" t="s">
        <v>128</v>
      </c>
      <c r="J101" s="198" t="s">
        <v>155</v>
      </c>
      <c r="K101" s="201" t="s">
        <v>303</v>
      </c>
      <c r="L101" s="275" t="s">
        <v>1160</v>
      </c>
      <c r="M101" s="198" t="s">
        <v>4478</v>
      </c>
    </row>
    <row r="102" spans="1:13" ht="27">
      <c r="A102" s="198" t="str">
        <f t="shared" si="1"/>
        <v>DefinitionsB31</v>
      </c>
      <c r="B102" s="198" t="s">
        <v>1841</v>
      </c>
      <c r="C102" s="198" t="s">
        <v>911</v>
      </c>
      <c r="D102" s="198" t="s">
        <v>1137</v>
      </c>
      <c r="E102" s="200" t="s">
        <v>1098</v>
      </c>
      <c r="F102" s="200" t="s">
        <v>1550</v>
      </c>
      <c r="G102" s="198" t="s">
        <v>672</v>
      </c>
      <c r="H102" s="198" t="s">
        <v>2005</v>
      </c>
      <c r="I102" s="198" t="s">
        <v>129</v>
      </c>
      <c r="J102" s="198" t="s">
        <v>156</v>
      </c>
      <c r="K102" s="201" t="s">
        <v>304</v>
      </c>
      <c r="L102" s="275" t="s">
        <v>1161</v>
      </c>
      <c r="M102" s="198" t="s">
        <v>4479</v>
      </c>
    </row>
    <row r="103" spans="1:13">
      <c r="A103" s="198" t="str">
        <f t="shared" si="1"/>
        <v>DefinitionsC2</v>
      </c>
      <c r="B103" s="198" t="s">
        <v>1841</v>
      </c>
      <c r="C103" s="198" t="s">
        <v>1893</v>
      </c>
      <c r="D103" s="198" t="s">
        <v>2006</v>
      </c>
      <c r="E103" s="200" t="s">
        <v>1099</v>
      </c>
      <c r="F103" s="200" t="s">
        <v>2025</v>
      </c>
      <c r="G103" s="198" t="s">
        <v>1539</v>
      </c>
      <c r="H103" s="198" t="s">
        <v>2006</v>
      </c>
      <c r="I103" s="198" t="s">
        <v>130</v>
      </c>
      <c r="J103" s="198" t="s">
        <v>2007</v>
      </c>
      <c r="K103" s="201" t="s">
        <v>2321</v>
      </c>
      <c r="L103" s="275" t="s">
        <v>1162</v>
      </c>
      <c r="M103" s="198" t="s">
        <v>4480</v>
      </c>
    </row>
    <row r="104" spans="1:13">
      <c r="A104" s="198" t="str">
        <f>B104&amp;C104</f>
        <v>DefinitionsC3</v>
      </c>
      <c r="B104" s="198" t="s">
        <v>1841</v>
      </c>
      <c r="C104" s="198" t="s">
        <v>1863</v>
      </c>
      <c r="D104" s="198" t="s">
        <v>1903</v>
      </c>
      <c r="E104" s="200" t="s">
        <v>1100</v>
      </c>
      <c r="F104" s="200" t="s">
        <v>853</v>
      </c>
      <c r="G104" s="198" t="s">
        <v>673</v>
      </c>
      <c r="H104" s="198" t="s">
        <v>593</v>
      </c>
      <c r="I104" s="198" t="s">
        <v>131</v>
      </c>
      <c r="J104" s="198" t="s">
        <v>157</v>
      </c>
      <c r="K104" s="201" t="s">
        <v>305</v>
      </c>
      <c r="L104" s="275" t="s">
        <v>230</v>
      </c>
      <c r="M104" s="198" t="s">
        <v>4481</v>
      </c>
    </row>
    <row r="105" spans="1:13" ht="114">
      <c r="A105" s="198" t="str">
        <f t="shared" si="1"/>
        <v>DefinitionsC4</v>
      </c>
      <c r="B105" s="198" t="s">
        <v>1841</v>
      </c>
      <c r="C105" s="198" t="s">
        <v>1864</v>
      </c>
      <c r="D105" s="198" t="s">
        <v>1905</v>
      </c>
      <c r="E105" s="200" t="s">
        <v>1101</v>
      </c>
      <c r="F105" s="200" t="s">
        <v>854</v>
      </c>
      <c r="G105" s="198" t="s">
        <v>4222</v>
      </c>
      <c r="H105" s="198" t="s">
        <v>594</v>
      </c>
      <c r="I105" s="198" t="s">
        <v>132</v>
      </c>
      <c r="J105" s="198" t="s">
        <v>2605</v>
      </c>
      <c r="K105" s="201" t="s">
        <v>306</v>
      </c>
      <c r="L105" s="275" t="s">
        <v>231</v>
      </c>
      <c r="M105" s="198" t="s">
        <v>4482</v>
      </c>
    </row>
    <row r="106" spans="1:13" ht="293.25">
      <c r="A106" s="198" t="str">
        <f t="shared" si="1"/>
        <v>DefinitionsC5</v>
      </c>
      <c r="B106" s="198" t="s">
        <v>1841</v>
      </c>
      <c r="C106" s="198" t="s">
        <v>1865</v>
      </c>
      <c r="D106" s="199" t="s">
        <v>2829</v>
      </c>
      <c r="E106" s="199" t="s">
        <v>2830</v>
      </c>
      <c r="F106" s="213" t="s">
        <v>2831</v>
      </c>
      <c r="G106" s="199" t="s">
        <v>4223</v>
      </c>
      <c r="H106" s="199" t="s">
        <v>2898</v>
      </c>
      <c r="I106" s="199" t="s">
        <v>2899</v>
      </c>
      <c r="J106" s="199" t="s">
        <v>2900</v>
      </c>
      <c r="K106" s="199" t="s">
        <v>2901</v>
      </c>
      <c r="L106" s="199" t="s">
        <v>2902</v>
      </c>
      <c r="M106" s="199" t="s">
        <v>4483</v>
      </c>
    </row>
    <row r="107" spans="1:13" ht="142.5">
      <c r="A107" s="198" t="str">
        <f t="shared" si="1"/>
        <v>DefinitionsC6</v>
      </c>
      <c r="B107" s="198" t="s">
        <v>1841</v>
      </c>
      <c r="C107" s="198" t="s">
        <v>1866</v>
      </c>
      <c r="D107" s="198" t="s">
        <v>1908</v>
      </c>
      <c r="E107" s="200" t="s">
        <v>1102</v>
      </c>
      <c r="F107" s="200" t="s">
        <v>855</v>
      </c>
      <c r="G107" s="198" t="s">
        <v>674</v>
      </c>
      <c r="H107" s="198" t="s">
        <v>419</v>
      </c>
      <c r="I107" s="198" t="s">
        <v>133</v>
      </c>
      <c r="J107" s="198" t="s">
        <v>2606</v>
      </c>
      <c r="K107" s="201" t="s">
        <v>536</v>
      </c>
      <c r="L107" s="275" t="s">
        <v>1163</v>
      </c>
      <c r="M107" s="198" t="s">
        <v>4484</v>
      </c>
    </row>
    <row r="108" spans="1:13" ht="399">
      <c r="A108" s="198" t="str">
        <f>B108&amp;C108</f>
        <v>DefinitionsC7</v>
      </c>
      <c r="B108" s="198" t="s">
        <v>1841</v>
      </c>
      <c r="C108" s="198" t="s">
        <v>1867</v>
      </c>
      <c r="D108" s="198" t="s">
        <v>1910</v>
      </c>
      <c r="E108" s="200" t="s">
        <v>1103</v>
      </c>
      <c r="F108" s="200" t="s">
        <v>856</v>
      </c>
      <c r="G108" s="198" t="s">
        <v>675</v>
      </c>
      <c r="H108" s="200" t="s">
        <v>420</v>
      </c>
      <c r="I108" s="198" t="s">
        <v>134</v>
      </c>
      <c r="J108" s="198" t="s">
        <v>2607</v>
      </c>
      <c r="K108" s="201" t="s">
        <v>537</v>
      </c>
      <c r="L108" s="275" t="s">
        <v>232</v>
      </c>
      <c r="M108" s="198" t="s">
        <v>4485</v>
      </c>
    </row>
    <row r="109" spans="1:13" ht="256.5">
      <c r="A109" s="198" t="str">
        <f t="shared" si="1"/>
        <v>DefinitionsC8</v>
      </c>
      <c r="B109" s="198" t="s">
        <v>1841</v>
      </c>
      <c r="C109" s="198" t="s">
        <v>1868</v>
      </c>
      <c r="D109" s="198" t="s">
        <v>2312</v>
      </c>
      <c r="E109" s="200" t="s">
        <v>1104</v>
      </c>
      <c r="F109" s="200" t="s">
        <v>857</v>
      </c>
      <c r="G109" s="198" t="s">
        <v>676</v>
      </c>
      <c r="H109" s="198" t="s">
        <v>421</v>
      </c>
      <c r="I109" s="198" t="s">
        <v>135</v>
      </c>
      <c r="J109" s="198" t="s">
        <v>2638</v>
      </c>
      <c r="K109" s="201" t="s">
        <v>538</v>
      </c>
      <c r="L109" s="275" t="s">
        <v>1164</v>
      </c>
      <c r="M109" s="198" t="s">
        <v>4486</v>
      </c>
    </row>
    <row r="110" spans="1:13" ht="185.25">
      <c r="A110" s="198" t="str">
        <f>B110&amp;C110</f>
        <v>DefinitionsC9</v>
      </c>
      <c r="B110" s="198" t="s">
        <v>1841</v>
      </c>
      <c r="C110" s="198" t="s">
        <v>1869</v>
      </c>
      <c r="D110" s="198" t="s">
        <v>1912</v>
      </c>
      <c r="E110" s="200" t="s">
        <v>1105</v>
      </c>
      <c r="F110" s="200" t="s">
        <v>858</v>
      </c>
      <c r="G110" s="198" t="s">
        <v>677</v>
      </c>
      <c r="H110" s="282" t="s">
        <v>422</v>
      </c>
      <c r="I110" s="198" t="s">
        <v>136</v>
      </c>
      <c r="J110" s="198" t="s">
        <v>2639</v>
      </c>
      <c r="K110" s="201" t="s">
        <v>539</v>
      </c>
      <c r="L110" s="275" t="s">
        <v>233</v>
      </c>
      <c r="M110" s="198" t="s">
        <v>4487</v>
      </c>
    </row>
    <row r="111" spans="1:13" ht="228">
      <c r="A111" s="198" t="str">
        <f t="shared" si="1"/>
        <v>DefinitionsC10</v>
      </c>
      <c r="B111" s="198" t="s">
        <v>1841</v>
      </c>
      <c r="C111" s="198" t="s">
        <v>1870</v>
      </c>
      <c r="D111" s="198" t="s">
        <v>1914</v>
      </c>
      <c r="E111" s="200" t="s">
        <v>1106</v>
      </c>
      <c r="F111" s="200" t="s">
        <v>859</v>
      </c>
      <c r="G111" s="198" t="s">
        <v>678</v>
      </c>
      <c r="H111" s="198" t="s">
        <v>423</v>
      </c>
      <c r="I111" s="198" t="s">
        <v>137</v>
      </c>
      <c r="J111" s="198" t="s">
        <v>2640</v>
      </c>
      <c r="K111" s="201" t="s">
        <v>540</v>
      </c>
      <c r="L111" s="275" t="s">
        <v>234</v>
      </c>
      <c r="M111" s="198" t="s">
        <v>4488</v>
      </c>
    </row>
    <row r="112" spans="1:13" ht="99.75">
      <c r="A112" s="198" t="str">
        <f t="shared" si="1"/>
        <v>DefinitionsC11</v>
      </c>
      <c r="B112" s="198" t="s">
        <v>1841</v>
      </c>
      <c r="C112" s="198" t="s">
        <v>1871</v>
      </c>
      <c r="D112" s="198" t="s">
        <v>1836</v>
      </c>
      <c r="E112" s="200" t="s">
        <v>1107</v>
      </c>
      <c r="F112" s="200" t="s">
        <v>860</v>
      </c>
      <c r="G112" s="198" t="s">
        <v>2008</v>
      </c>
      <c r="H112" s="198" t="s">
        <v>424</v>
      </c>
      <c r="I112" s="198" t="s">
        <v>138</v>
      </c>
      <c r="J112" s="198" t="s">
        <v>2009</v>
      </c>
      <c r="K112" s="201" t="s">
        <v>541</v>
      </c>
      <c r="L112" s="275" t="s">
        <v>1165</v>
      </c>
      <c r="M112" s="198" t="s">
        <v>4489</v>
      </c>
    </row>
    <row r="113" spans="1:13">
      <c r="A113" s="198" t="str">
        <f t="shared" si="1"/>
        <v>DefinitionsC12</v>
      </c>
      <c r="B113" s="198" t="s">
        <v>1841</v>
      </c>
      <c r="C113" s="198" t="s">
        <v>1872</v>
      </c>
      <c r="D113" s="198" t="s">
        <v>2446</v>
      </c>
      <c r="E113" s="198" t="s">
        <v>1534</v>
      </c>
      <c r="F113" s="200" t="s">
        <v>2026</v>
      </c>
      <c r="G113" s="198" t="s">
        <v>2010</v>
      </c>
      <c r="H113" s="198" t="s">
        <v>2011</v>
      </c>
      <c r="I113" s="198" t="s">
        <v>2012</v>
      </c>
      <c r="J113" s="198" t="s">
        <v>2013</v>
      </c>
      <c r="K113" s="201" t="s">
        <v>542</v>
      </c>
      <c r="L113" s="275" t="s">
        <v>1166</v>
      </c>
      <c r="M113" s="198" t="s">
        <v>4490</v>
      </c>
    </row>
    <row r="114" spans="1:13" ht="156.75">
      <c r="A114" s="198" t="str">
        <f t="shared" si="1"/>
        <v>DefinitionsC13</v>
      </c>
      <c r="B114" s="198" t="s">
        <v>1841</v>
      </c>
      <c r="C114" s="198" t="s">
        <v>1873</v>
      </c>
      <c r="D114" s="198" t="s">
        <v>1916</v>
      </c>
      <c r="E114" s="200" t="s">
        <v>1108</v>
      </c>
      <c r="F114" s="200" t="s">
        <v>861</v>
      </c>
      <c r="G114" s="198" t="s">
        <v>679</v>
      </c>
      <c r="H114" s="285" t="s">
        <v>425</v>
      </c>
      <c r="I114" s="198" t="s">
        <v>139</v>
      </c>
      <c r="J114" s="198" t="s">
        <v>2641</v>
      </c>
      <c r="K114" s="201" t="s">
        <v>543</v>
      </c>
      <c r="L114" s="275" t="s">
        <v>1167</v>
      </c>
      <c r="M114" s="198" t="s">
        <v>4491</v>
      </c>
    </row>
    <row r="115" spans="1:13" ht="42.75">
      <c r="A115" s="198" t="str">
        <f t="shared" si="1"/>
        <v>DefinitionsC14</v>
      </c>
      <c r="B115" s="198" t="s">
        <v>1841</v>
      </c>
      <c r="C115" s="198" t="s">
        <v>1874</v>
      </c>
      <c r="D115" s="198" t="s">
        <v>1917</v>
      </c>
      <c r="E115" s="198" t="s">
        <v>2014</v>
      </c>
      <c r="F115" s="200" t="s">
        <v>1919</v>
      </c>
      <c r="G115" s="198" t="s">
        <v>1918</v>
      </c>
      <c r="H115" s="198" t="s">
        <v>1917</v>
      </c>
      <c r="I115" s="198" t="s">
        <v>140</v>
      </c>
      <c r="J115" s="198" t="s">
        <v>1917</v>
      </c>
      <c r="K115" s="201" t="s">
        <v>544</v>
      </c>
      <c r="L115" s="275" t="s">
        <v>1917</v>
      </c>
      <c r="M115" s="198" t="s">
        <v>4492</v>
      </c>
    </row>
    <row r="116" spans="1:13" ht="42.75">
      <c r="A116" s="198" t="str">
        <f t="shared" si="1"/>
        <v>DefinitionsC15</v>
      </c>
      <c r="B116" s="198" t="s">
        <v>1841</v>
      </c>
      <c r="C116" s="198" t="s">
        <v>1875</v>
      </c>
      <c r="D116" s="198" t="s">
        <v>1528</v>
      </c>
      <c r="E116" s="198" t="s">
        <v>2015</v>
      </c>
      <c r="F116" s="200" t="s">
        <v>2027</v>
      </c>
      <c r="G116" s="198" t="s">
        <v>1540</v>
      </c>
      <c r="H116" s="198" t="s">
        <v>1528</v>
      </c>
      <c r="I116" s="198" t="s">
        <v>141</v>
      </c>
      <c r="J116" s="198" t="s">
        <v>1528</v>
      </c>
      <c r="K116" s="201" t="s">
        <v>1920</v>
      </c>
      <c r="L116" s="275" t="s">
        <v>1528</v>
      </c>
      <c r="M116" s="198" t="s">
        <v>4493</v>
      </c>
    </row>
    <row r="117" spans="1:13" ht="156.75">
      <c r="A117" s="198" t="str">
        <f t="shared" si="1"/>
        <v>DefinitionsC16</v>
      </c>
      <c r="B117" s="198" t="s">
        <v>1841</v>
      </c>
      <c r="C117" s="198" t="s">
        <v>1876</v>
      </c>
      <c r="D117" s="198" t="s">
        <v>1921</v>
      </c>
      <c r="E117" s="200" t="s">
        <v>1109</v>
      </c>
      <c r="F117" s="200" t="s">
        <v>862</v>
      </c>
      <c r="G117" s="198" t="s">
        <v>986</v>
      </c>
      <c r="H117" s="198" t="s">
        <v>426</v>
      </c>
      <c r="I117" s="198" t="s">
        <v>142</v>
      </c>
      <c r="J117" s="198" t="s">
        <v>2608</v>
      </c>
      <c r="K117" s="201" t="s">
        <v>545</v>
      </c>
      <c r="L117" s="275" t="s">
        <v>235</v>
      </c>
      <c r="M117" s="198" t="s">
        <v>4494</v>
      </c>
    </row>
    <row r="118" spans="1:13" ht="213.75">
      <c r="A118" s="198" t="str">
        <f t="shared" si="1"/>
        <v>DefinitionsC17</v>
      </c>
      <c r="B118" s="198" t="s">
        <v>1841</v>
      </c>
      <c r="C118" s="198" t="s">
        <v>1877</v>
      </c>
      <c r="D118" s="198" t="s">
        <v>3606</v>
      </c>
      <c r="E118" s="200" t="s">
        <v>1110</v>
      </c>
      <c r="F118" s="200" t="s">
        <v>4134</v>
      </c>
      <c r="G118" s="198" t="s">
        <v>4224</v>
      </c>
      <c r="H118" s="198" t="s">
        <v>2777</v>
      </c>
      <c r="I118" s="198" t="s">
        <v>143</v>
      </c>
      <c r="J118" s="198" t="s">
        <v>2609</v>
      </c>
      <c r="K118" s="201" t="s">
        <v>546</v>
      </c>
      <c r="L118" s="275" t="s">
        <v>236</v>
      </c>
      <c r="M118" s="198" t="s">
        <v>4495</v>
      </c>
    </row>
    <row r="119" spans="1:13" ht="409.5">
      <c r="A119" s="198" t="str">
        <f t="shared" si="1"/>
        <v>DefinitionsC18</v>
      </c>
      <c r="B119" s="198" t="s">
        <v>1841</v>
      </c>
      <c r="C119" s="198" t="s">
        <v>1878</v>
      </c>
      <c r="D119" s="198" t="s">
        <v>1923</v>
      </c>
      <c r="E119" s="200" t="s">
        <v>744</v>
      </c>
      <c r="F119" s="200" t="s">
        <v>4129</v>
      </c>
      <c r="G119" s="198" t="s">
        <v>987</v>
      </c>
      <c r="H119" s="285" t="s">
        <v>427</v>
      </c>
      <c r="I119" s="198" t="s">
        <v>307</v>
      </c>
      <c r="J119" s="198" t="s">
        <v>2610</v>
      </c>
      <c r="K119" s="201" t="s">
        <v>547</v>
      </c>
      <c r="L119" s="275" t="s">
        <v>237</v>
      </c>
      <c r="M119" s="198" t="s">
        <v>4496</v>
      </c>
    </row>
    <row r="120" spans="1:13" ht="356.25">
      <c r="A120" s="198" t="str">
        <f t="shared" si="1"/>
        <v>DefinitionsC19</v>
      </c>
      <c r="B120" s="198" t="s">
        <v>1841</v>
      </c>
      <c r="C120" s="198" t="s">
        <v>1879</v>
      </c>
      <c r="D120" s="198" t="s">
        <v>1926</v>
      </c>
      <c r="E120" s="200" t="s">
        <v>745</v>
      </c>
      <c r="F120" s="286" t="s">
        <v>863</v>
      </c>
      <c r="G120" s="198" t="s">
        <v>988</v>
      </c>
      <c r="H120" s="198" t="s">
        <v>428</v>
      </c>
      <c r="I120" s="198" t="s">
        <v>308</v>
      </c>
      <c r="J120" s="198" t="s">
        <v>2611</v>
      </c>
      <c r="K120" s="201" t="s">
        <v>548</v>
      </c>
      <c r="L120" s="275" t="s">
        <v>238</v>
      </c>
      <c r="M120" s="198" t="s">
        <v>4497</v>
      </c>
    </row>
    <row r="121" spans="1:13" ht="171">
      <c r="A121" s="198" t="str">
        <f t="shared" si="1"/>
        <v>DefinitionsC20</v>
      </c>
      <c r="B121" s="198" t="s">
        <v>1841</v>
      </c>
      <c r="C121" s="198" t="s">
        <v>1880</v>
      </c>
      <c r="D121" s="198" t="s">
        <v>1928</v>
      </c>
      <c r="E121" s="200" t="s">
        <v>746</v>
      </c>
      <c r="F121" s="286" t="s">
        <v>864</v>
      </c>
      <c r="G121" s="198" t="s">
        <v>989</v>
      </c>
      <c r="H121" s="198" t="s">
        <v>429</v>
      </c>
      <c r="I121" s="198" t="s">
        <v>309</v>
      </c>
      <c r="J121" s="198" t="s">
        <v>2612</v>
      </c>
      <c r="K121" s="201" t="s">
        <v>549</v>
      </c>
      <c r="L121" s="275" t="s">
        <v>239</v>
      </c>
      <c r="M121" s="198" t="s">
        <v>4498</v>
      </c>
    </row>
    <row r="122" spans="1:13" ht="370.5">
      <c r="A122" s="198" t="str">
        <f t="shared" si="1"/>
        <v>DefinitionsC21</v>
      </c>
      <c r="B122" s="198" t="s">
        <v>1841</v>
      </c>
      <c r="C122" s="198" t="s">
        <v>1881</v>
      </c>
      <c r="D122" s="198" t="s">
        <v>1930</v>
      </c>
      <c r="E122" s="200" t="s">
        <v>747</v>
      </c>
      <c r="F122" s="286" t="s">
        <v>595</v>
      </c>
      <c r="G122" s="198" t="s">
        <v>990</v>
      </c>
      <c r="H122" s="282" t="s">
        <v>2802</v>
      </c>
      <c r="I122" s="198" t="s">
        <v>310</v>
      </c>
      <c r="J122" s="198" t="s">
        <v>2613</v>
      </c>
      <c r="K122" s="201" t="s">
        <v>550</v>
      </c>
      <c r="L122" s="275" t="s">
        <v>240</v>
      </c>
      <c r="M122" s="198" t="s">
        <v>4499</v>
      </c>
    </row>
    <row r="123" spans="1:13" ht="327.75">
      <c r="A123" s="198" t="str">
        <f t="shared" si="1"/>
        <v>DefinitionsC22</v>
      </c>
      <c r="B123" s="198" t="s">
        <v>1841</v>
      </c>
      <c r="C123" s="198" t="s">
        <v>1882</v>
      </c>
      <c r="D123" s="198" t="s">
        <v>1111</v>
      </c>
      <c r="E123" s="200" t="s">
        <v>748</v>
      </c>
      <c r="F123" s="286" t="s">
        <v>596</v>
      </c>
      <c r="G123" s="198" t="s">
        <v>991</v>
      </c>
      <c r="H123" s="282" t="s">
        <v>430</v>
      </c>
      <c r="I123" s="198" t="s">
        <v>311</v>
      </c>
      <c r="J123" s="198" t="s">
        <v>2614</v>
      </c>
      <c r="K123" s="201" t="s">
        <v>551</v>
      </c>
      <c r="L123" s="275" t="s">
        <v>241</v>
      </c>
      <c r="M123" s="198" t="s">
        <v>4500</v>
      </c>
    </row>
    <row r="124" spans="1:13" ht="28.5">
      <c r="A124" s="198" t="str">
        <f t="shared" si="1"/>
        <v>DefinitionsC23</v>
      </c>
      <c r="B124" s="198" t="s">
        <v>1841</v>
      </c>
      <c r="C124" s="198" t="s">
        <v>1883</v>
      </c>
      <c r="D124" s="198" t="s">
        <v>1113</v>
      </c>
      <c r="E124" s="198" t="s">
        <v>1535</v>
      </c>
      <c r="F124" s="200" t="s">
        <v>2028</v>
      </c>
      <c r="G124" s="198" t="s">
        <v>1489</v>
      </c>
      <c r="H124" s="198" t="s">
        <v>1490</v>
      </c>
      <c r="I124" s="198" t="s">
        <v>312</v>
      </c>
      <c r="J124" s="198" t="s">
        <v>1491</v>
      </c>
      <c r="K124" s="201" t="s">
        <v>552</v>
      </c>
      <c r="L124" s="275" t="s">
        <v>1168</v>
      </c>
      <c r="M124" s="198" t="s">
        <v>4501</v>
      </c>
    </row>
    <row r="125" spans="1:13" ht="99.75">
      <c r="A125" s="198" t="str">
        <f t="shared" si="1"/>
        <v>DefinitionsC24</v>
      </c>
      <c r="B125" s="198" t="s">
        <v>1841</v>
      </c>
      <c r="C125" s="198" t="s">
        <v>1114</v>
      </c>
      <c r="D125" s="198" t="s">
        <v>1838</v>
      </c>
      <c r="E125" s="200" t="s">
        <v>749</v>
      </c>
      <c r="F125" s="200" t="s">
        <v>1492</v>
      </c>
      <c r="G125" s="198" t="s">
        <v>1493</v>
      </c>
      <c r="H125" s="198" t="s">
        <v>431</v>
      </c>
      <c r="I125" s="198" t="s">
        <v>313</v>
      </c>
      <c r="J125" s="198" t="s">
        <v>1494</v>
      </c>
      <c r="K125" s="201" t="s">
        <v>553</v>
      </c>
      <c r="L125" s="275" t="s">
        <v>1169</v>
      </c>
      <c r="M125" s="198" t="s">
        <v>4502</v>
      </c>
    </row>
    <row r="126" spans="1:13" ht="228">
      <c r="A126" s="198" t="str">
        <f t="shared" si="1"/>
        <v>DefinitionsC25</v>
      </c>
      <c r="B126" s="198" t="s">
        <v>1841</v>
      </c>
      <c r="C126" s="198" t="s">
        <v>1115</v>
      </c>
      <c r="D126" s="198" t="s">
        <v>1119</v>
      </c>
      <c r="E126" s="200" t="s">
        <v>750</v>
      </c>
      <c r="F126" s="200" t="s">
        <v>597</v>
      </c>
      <c r="G126" s="198" t="s">
        <v>992</v>
      </c>
      <c r="H126" s="198" t="s">
        <v>2803</v>
      </c>
      <c r="I126" s="198" t="s">
        <v>314</v>
      </c>
      <c r="J126" s="198" t="s">
        <v>2615</v>
      </c>
      <c r="K126" s="201" t="s">
        <v>554</v>
      </c>
      <c r="L126" s="275" t="s">
        <v>242</v>
      </c>
      <c r="M126" s="198" t="s">
        <v>4503</v>
      </c>
    </row>
    <row r="127" spans="1:13" ht="28.5">
      <c r="A127" s="198" t="str">
        <f t="shared" si="1"/>
        <v>DefinitionsC26</v>
      </c>
      <c r="B127" s="198" t="s">
        <v>1841</v>
      </c>
      <c r="C127" s="198" t="s">
        <v>1118</v>
      </c>
      <c r="D127" s="198" t="s">
        <v>1122</v>
      </c>
      <c r="E127" s="200" t="s">
        <v>751</v>
      </c>
      <c r="F127" s="200" t="s">
        <v>598</v>
      </c>
      <c r="G127" s="198" t="s">
        <v>2016</v>
      </c>
      <c r="H127" s="198" t="s">
        <v>1122</v>
      </c>
      <c r="I127" s="198" t="s">
        <v>315</v>
      </c>
      <c r="J127" s="198" t="s">
        <v>1122</v>
      </c>
      <c r="K127" s="201" t="s">
        <v>1122</v>
      </c>
      <c r="L127" s="275" t="s">
        <v>1122</v>
      </c>
      <c r="M127" s="198" t="s">
        <v>4504</v>
      </c>
    </row>
    <row r="128" spans="1:13" ht="189.75">
      <c r="A128" s="198" t="str">
        <f t="shared" si="1"/>
        <v>DefinitionsC27</v>
      </c>
      <c r="B128" s="198" t="s">
        <v>1841</v>
      </c>
      <c r="C128" s="198" t="s">
        <v>1121</v>
      </c>
      <c r="D128" s="198" t="s">
        <v>1125</v>
      </c>
      <c r="E128" s="200" t="s">
        <v>752</v>
      </c>
      <c r="F128" s="200" t="s">
        <v>599</v>
      </c>
      <c r="G128" s="198" t="s">
        <v>993</v>
      </c>
      <c r="H128" s="198" t="s">
        <v>2778</v>
      </c>
      <c r="I128" s="198" t="s">
        <v>316</v>
      </c>
      <c r="J128" s="198" t="s">
        <v>2642</v>
      </c>
      <c r="K128" s="201" t="s">
        <v>555</v>
      </c>
      <c r="L128" s="275" t="s">
        <v>243</v>
      </c>
      <c r="M128" s="198" t="s">
        <v>4505</v>
      </c>
    </row>
    <row r="129" spans="1:13" ht="128.25">
      <c r="A129" s="198" t="str">
        <f>B129&amp;C129</f>
        <v>DefinitionsC28</v>
      </c>
      <c r="B129" s="198" t="s">
        <v>1841</v>
      </c>
      <c r="C129" s="198" t="s">
        <v>1124</v>
      </c>
      <c r="D129" s="198" t="s">
        <v>1129</v>
      </c>
      <c r="E129" s="200" t="s">
        <v>753</v>
      </c>
      <c r="F129" s="200" t="s">
        <v>600</v>
      </c>
      <c r="G129" s="198" t="s">
        <v>994</v>
      </c>
      <c r="H129" s="198" t="s">
        <v>719</v>
      </c>
      <c r="I129" s="198" t="s">
        <v>317</v>
      </c>
      <c r="J129" s="198" t="s">
        <v>2643</v>
      </c>
      <c r="K129" s="201" t="s">
        <v>556</v>
      </c>
      <c r="L129" s="275" t="s">
        <v>244</v>
      </c>
      <c r="M129" s="198" t="s">
        <v>4506</v>
      </c>
    </row>
    <row r="130" spans="1:13" ht="266.25">
      <c r="A130" s="198" t="str">
        <f t="shared" si="1"/>
        <v>DefinitionsC29</v>
      </c>
      <c r="B130" s="198" t="s">
        <v>1841</v>
      </c>
      <c r="C130" s="198" t="s">
        <v>1127</v>
      </c>
      <c r="D130" s="198" t="s">
        <v>1133</v>
      </c>
      <c r="E130" s="200" t="s">
        <v>754</v>
      </c>
      <c r="F130" s="200" t="s">
        <v>4225</v>
      </c>
      <c r="G130" s="198" t="s">
        <v>995</v>
      </c>
      <c r="H130" s="198" t="s">
        <v>2779</v>
      </c>
      <c r="I130" s="198" t="s">
        <v>318</v>
      </c>
      <c r="J130" s="198" t="s">
        <v>2616</v>
      </c>
      <c r="K130" s="201" t="s">
        <v>557</v>
      </c>
      <c r="L130" s="275" t="s">
        <v>245</v>
      </c>
      <c r="M130" s="198" t="s">
        <v>4507</v>
      </c>
    </row>
    <row r="131" spans="1:13" ht="285">
      <c r="A131" s="198" t="str">
        <f t="shared" si="1"/>
        <v>DefinitionsC30</v>
      </c>
      <c r="B131" s="198" t="s">
        <v>1841</v>
      </c>
      <c r="C131" s="198" t="s">
        <v>1132</v>
      </c>
      <c r="D131" s="198" t="s">
        <v>1136</v>
      </c>
      <c r="E131" s="287" t="s">
        <v>4227</v>
      </c>
      <c r="F131" s="288" t="s">
        <v>4226</v>
      </c>
      <c r="G131" s="198" t="s">
        <v>996</v>
      </c>
      <c r="H131" s="200" t="s">
        <v>432</v>
      </c>
      <c r="I131" s="198" t="s">
        <v>319</v>
      </c>
      <c r="J131" s="198" t="s">
        <v>2617</v>
      </c>
      <c r="K131" s="201" t="s">
        <v>558</v>
      </c>
      <c r="L131" s="275" t="s">
        <v>246</v>
      </c>
      <c r="M131" s="198" t="s">
        <v>4508</v>
      </c>
    </row>
    <row r="132" spans="1:13" ht="270.75">
      <c r="A132" s="198" t="str">
        <f t="shared" si="1"/>
        <v>DefinitionsC31</v>
      </c>
      <c r="B132" s="198" t="s">
        <v>1841</v>
      </c>
      <c r="C132" s="198" t="s">
        <v>1135</v>
      </c>
      <c r="D132" s="198" t="s">
        <v>792</v>
      </c>
      <c r="E132" s="200" t="s">
        <v>755</v>
      </c>
      <c r="F132" s="200" t="s">
        <v>4228</v>
      </c>
      <c r="G132" s="198" t="s">
        <v>997</v>
      </c>
      <c r="H132" s="200" t="s">
        <v>433</v>
      </c>
      <c r="I132" s="198" t="s">
        <v>320</v>
      </c>
      <c r="J132" s="198" t="s">
        <v>2644</v>
      </c>
      <c r="K132" s="201" t="s">
        <v>559</v>
      </c>
      <c r="L132" s="275" t="s">
        <v>247</v>
      </c>
      <c r="M132" s="198" t="s">
        <v>4509</v>
      </c>
    </row>
    <row r="133" spans="1:13" ht="28.5">
      <c r="A133" s="198" t="str">
        <f t="shared" si="1"/>
        <v>DeclarationD2</v>
      </c>
      <c r="B133" s="198" t="s">
        <v>1884</v>
      </c>
      <c r="C133" s="198" t="s">
        <v>1894</v>
      </c>
      <c r="D133" s="198" t="s">
        <v>793</v>
      </c>
      <c r="E133" s="198" t="s">
        <v>793</v>
      </c>
      <c r="F133" s="200" t="s">
        <v>793</v>
      </c>
      <c r="G133" s="198" t="s">
        <v>793</v>
      </c>
      <c r="H133" s="198" t="s">
        <v>793</v>
      </c>
      <c r="I133" s="198" t="s">
        <v>793</v>
      </c>
      <c r="J133" s="198" t="s">
        <v>793</v>
      </c>
      <c r="K133" s="198" t="s">
        <v>793</v>
      </c>
      <c r="L133" s="275" t="s">
        <v>793</v>
      </c>
      <c r="M133" s="275" t="s">
        <v>793</v>
      </c>
    </row>
    <row r="134" spans="1:13" s="225" customFormat="1" ht="28.5">
      <c r="A134" s="198" t="str">
        <f t="shared" si="1"/>
        <v>DeclarationF3</v>
      </c>
      <c r="B134" s="198" t="s">
        <v>1884</v>
      </c>
      <c r="C134" s="198" t="s">
        <v>3600</v>
      </c>
      <c r="D134" s="198" t="s">
        <v>3601</v>
      </c>
      <c r="E134" s="198" t="s">
        <v>3617</v>
      </c>
      <c r="F134" s="198" t="s">
        <v>3618</v>
      </c>
      <c r="G134" s="198" t="s">
        <v>3619</v>
      </c>
      <c r="H134" s="198" t="s">
        <v>3620</v>
      </c>
      <c r="I134" s="198" t="s">
        <v>3621</v>
      </c>
      <c r="J134" s="198" t="s">
        <v>3622</v>
      </c>
      <c r="K134" s="198" t="s">
        <v>3623</v>
      </c>
      <c r="L134" s="198" t="s">
        <v>3624</v>
      </c>
      <c r="M134" s="198" t="s">
        <v>4510</v>
      </c>
    </row>
    <row r="135" spans="1:13" s="225" customFormat="1" ht="28.5">
      <c r="A135" s="198" t="str">
        <f t="shared" si="1"/>
        <v>DeclarationI3</v>
      </c>
      <c r="B135" s="198" t="s">
        <v>1884</v>
      </c>
      <c r="C135" s="198" t="s">
        <v>3602</v>
      </c>
      <c r="D135" s="198" t="s">
        <v>3603</v>
      </c>
      <c r="E135" s="198" t="s">
        <v>3625</v>
      </c>
      <c r="F135" s="198" t="s">
        <v>3626</v>
      </c>
      <c r="G135" s="198" t="s">
        <v>3627</v>
      </c>
      <c r="H135" s="198" t="s">
        <v>3628</v>
      </c>
      <c r="I135" s="198" t="s">
        <v>3629</v>
      </c>
      <c r="J135" s="198" t="s">
        <v>3630</v>
      </c>
      <c r="K135" s="198" t="s">
        <v>3631</v>
      </c>
      <c r="L135" s="198" t="s">
        <v>3632</v>
      </c>
      <c r="M135" s="198" t="s">
        <v>4511</v>
      </c>
    </row>
    <row r="136" spans="1:13" s="225" customFormat="1">
      <c r="A136" s="198" t="str">
        <f t="shared" si="1"/>
        <v>DeclarationI4</v>
      </c>
      <c r="B136" s="198" t="s">
        <v>1884</v>
      </c>
      <c r="C136" s="198" t="s">
        <v>2539</v>
      </c>
      <c r="D136" s="198" t="s">
        <v>1826</v>
      </c>
      <c r="E136" s="198" t="s">
        <v>3633</v>
      </c>
      <c r="F136" s="198" t="s">
        <v>3634</v>
      </c>
      <c r="G136" s="198" t="s">
        <v>3635</v>
      </c>
      <c r="H136" s="198" t="s">
        <v>3636</v>
      </c>
      <c r="I136" s="198" t="s">
        <v>3637</v>
      </c>
      <c r="J136" s="198" t="s">
        <v>3638</v>
      </c>
      <c r="K136" s="198" t="s">
        <v>3639</v>
      </c>
      <c r="L136" s="198" t="s">
        <v>3640</v>
      </c>
      <c r="M136" s="198" t="s">
        <v>4512</v>
      </c>
    </row>
    <row r="137" spans="1:13" ht="71.25">
      <c r="A137" s="198" t="str">
        <f t="shared" si="1"/>
        <v>DeclarationB4</v>
      </c>
      <c r="B137" s="198" t="s">
        <v>1884</v>
      </c>
      <c r="C137" s="198" t="s">
        <v>1843</v>
      </c>
      <c r="D137" s="198" t="s">
        <v>1502</v>
      </c>
      <c r="E137" s="198" t="s">
        <v>756</v>
      </c>
      <c r="F137" s="200" t="s">
        <v>2029</v>
      </c>
      <c r="G137" s="198" t="s">
        <v>1541</v>
      </c>
      <c r="H137" s="198" t="s">
        <v>680</v>
      </c>
      <c r="I137" s="198" t="s">
        <v>321</v>
      </c>
      <c r="J137" s="198" t="s">
        <v>2618</v>
      </c>
      <c r="K137" s="201" t="s">
        <v>560</v>
      </c>
      <c r="L137" s="275" t="s">
        <v>873</v>
      </c>
      <c r="M137" s="198" t="s">
        <v>4513</v>
      </c>
    </row>
    <row r="138" spans="1:13" ht="28.5">
      <c r="A138" s="198" t="str">
        <f t="shared" si="1"/>
        <v>DeclarationB6</v>
      </c>
      <c r="B138" s="198" t="s">
        <v>1884</v>
      </c>
      <c r="C138" s="198" t="s">
        <v>1845</v>
      </c>
      <c r="D138" s="198" t="s">
        <v>4948</v>
      </c>
      <c r="E138" s="198" t="s">
        <v>4956</v>
      </c>
      <c r="F138" s="200" t="s">
        <v>4962</v>
      </c>
      <c r="G138" s="198" t="s">
        <v>4968</v>
      </c>
      <c r="H138" s="198" t="s">
        <v>4974</v>
      </c>
      <c r="I138" s="198" t="s">
        <v>4980</v>
      </c>
      <c r="J138" s="198" t="s">
        <v>4986</v>
      </c>
      <c r="K138" s="201" t="s">
        <v>4992</v>
      </c>
      <c r="L138" s="275" t="s">
        <v>4998</v>
      </c>
      <c r="M138" s="198" t="s">
        <v>5004</v>
      </c>
    </row>
    <row r="139" spans="1:13" ht="99.75">
      <c r="A139" s="198" t="str">
        <f t="shared" si="1"/>
        <v>DeclarationB7</v>
      </c>
      <c r="B139" s="198" t="s">
        <v>1884</v>
      </c>
      <c r="C139" s="198" t="s">
        <v>1846</v>
      </c>
      <c r="D139" s="198" t="s">
        <v>1956</v>
      </c>
      <c r="E139" s="198" t="s">
        <v>1800</v>
      </c>
      <c r="F139" s="200" t="s">
        <v>1801</v>
      </c>
      <c r="G139" s="198" t="s">
        <v>1802</v>
      </c>
      <c r="H139" s="198" t="s">
        <v>681</v>
      </c>
      <c r="I139" s="198" t="s">
        <v>322</v>
      </c>
      <c r="J139" s="198" t="s">
        <v>2472</v>
      </c>
      <c r="K139" s="201" t="s">
        <v>561</v>
      </c>
      <c r="L139" s="275" t="s">
        <v>874</v>
      </c>
      <c r="M139" s="198" t="s">
        <v>4514</v>
      </c>
    </row>
    <row r="140" spans="1:13" ht="17.25">
      <c r="A140" s="198" t="str">
        <f t="shared" si="1"/>
        <v>DeclarationB8</v>
      </c>
      <c r="B140" s="198" t="s">
        <v>1884</v>
      </c>
      <c r="C140" s="198" t="s">
        <v>1847</v>
      </c>
      <c r="D140" s="198" t="s">
        <v>1499</v>
      </c>
      <c r="E140" s="198" t="s">
        <v>2780</v>
      </c>
      <c r="F140" s="200" t="s">
        <v>2032</v>
      </c>
      <c r="G140" s="198" t="s">
        <v>2017</v>
      </c>
      <c r="H140" s="198" t="s">
        <v>1542</v>
      </c>
      <c r="I140" s="198" t="s">
        <v>323</v>
      </c>
      <c r="J140" s="198" t="s">
        <v>1543</v>
      </c>
      <c r="K140" s="201" t="s">
        <v>562</v>
      </c>
      <c r="L140" s="275" t="s">
        <v>875</v>
      </c>
      <c r="M140" s="198" t="s">
        <v>4515</v>
      </c>
    </row>
    <row r="141" spans="1:13" ht="17.25">
      <c r="A141" s="198" t="str">
        <f t="shared" si="1"/>
        <v>DeclarationB9</v>
      </c>
      <c r="B141" s="198" t="s">
        <v>1884</v>
      </c>
      <c r="C141" s="198" t="s">
        <v>1848</v>
      </c>
      <c r="D141" s="198" t="s">
        <v>934</v>
      </c>
      <c r="E141" s="200" t="s">
        <v>478</v>
      </c>
      <c r="F141" s="200" t="s">
        <v>601</v>
      </c>
      <c r="G141" s="198" t="s">
        <v>998</v>
      </c>
      <c r="H141" s="198" t="s">
        <v>1544</v>
      </c>
      <c r="I141" s="198" t="s">
        <v>324</v>
      </c>
      <c r="J141" s="198" t="s">
        <v>4193</v>
      </c>
      <c r="K141" s="201" t="s">
        <v>563</v>
      </c>
      <c r="L141" s="275" t="s">
        <v>876</v>
      </c>
      <c r="M141" s="198" t="s">
        <v>4516</v>
      </c>
    </row>
    <row r="142" spans="1:13" ht="28.5">
      <c r="A142" s="198" t="str">
        <f t="shared" si="1"/>
        <v>DeclarationB10</v>
      </c>
      <c r="B142" s="198" t="s">
        <v>1884</v>
      </c>
      <c r="C142" s="198" t="s">
        <v>951</v>
      </c>
      <c r="D142" s="198" t="s">
        <v>948</v>
      </c>
      <c r="E142" s="198" t="s">
        <v>757</v>
      </c>
      <c r="F142" s="200" t="s">
        <v>602</v>
      </c>
      <c r="G142" s="198" t="s">
        <v>999</v>
      </c>
      <c r="H142" s="198" t="s">
        <v>952</v>
      </c>
      <c r="I142" s="198" t="s">
        <v>325</v>
      </c>
      <c r="J142" s="198" t="s">
        <v>4194</v>
      </c>
      <c r="K142" s="201" t="s">
        <v>564</v>
      </c>
      <c r="L142" s="275" t="s">
        <v>955</v>
      </c>
      <c r="M142" s="198" t="s">
        <v>4517</v>
      </c>
    </row>
    <row r="143" spans="1:13" ht="28.5">
      <c r="A143" s="198" t="str">
        <f>B143&amp;C143</f>
        <v>DeclarationB10A</v>
      </c>
      <c r="B143" s="198" t="s">
        <v>1884</v>
      </c>
      <c r="C143" s="198" t="s">
        <v>2781</v>
      </c>
      <c r="D143" s="198" t="s">
        <v>948</v>
      </c>
      <c r="E143" s="198" t="s">
        <v>757</v>
      </c>
      <c r="F143" s="200" t="s">
        <v>602</v>
      </c>
      <c r="G143" s="198" t="s">
        <v>999</v>
      </c>
      <c r="H143" s="198" t="s">
        <v>952</v>
      </c>
      <c r="I143" s="198" t="s">
        <v>325</v>
      </c>
      <c r="J143" s="198" t="s">
        <v>4194</v>
      </c>
      <c r="K143" s="201" t="s">
        <v>564</v>
      </c>
      <c r="L143" s="275" t="s">
        <v>955</v>
      </c>
      <c r="M143" s="198" t="s">
        <v>4517</v>
      </c>
    </row>
    <row r="144" spans="1:13" ht="28.5">
      <c r="A144" s="198" t="str">
        <f>B144&amp;C144</f>
        <v>DeclarationB10C</v>
      </c>
      <c r="B144" s="198" t="s">
        <v>1884</v>
      </c>
      <c r="C144" s="198" t="s">
        <v>2782</v>
      </c>
      <c r="D144" s="198" t="s">
        <v>949</v>
      </c>
      <c r="E144" s="198" t="s">
        <v>2783</v>
      </c>
      <c r="F144" s="200" t="s">
        <v>603</v>
      </c>
      <c r="G144" s="198" t="s">
        <v>1000</v>
      </c>
      <c r="H144" s="198" t="s">
        <v>953</v>
      </c>
      <c r="I144" s="198" t="s">
        <v>326</v>
      </c>
      <c r="J144" s="198" t="s">
        <v>4195</v>
      </c>
      <c r="K144" s="201" t="s">
        <v>565</v>
      </c>
      <c r="L144" s="275" t="s">
        <v>956</v>
      </c>
      <c r="M144" s="198" t="s">
        <v>4518</v>
      </c>
    </row>
    <row r="145" spans="1:13" ht="42.75">
      <c r="A145" s="198" t="str">
        <f>B145&amp;C145</f>
        <v>DeclarationB10B</v>
      </c>
      <c r="B145" s="198" t="s">
        <v>1884</v>
      </c>
      <c r="C145" s="198" t="s">
        <v>2784</v>
      </c>
      <c r="D145" s="198" t="s">
        <v>950</v>
      </c>
      <c r="E145" s="200" t="s">
        <v>758</v>
      </c>
      <c r="F145" s="200" t="s">
        <v>514</v>
      </c>
      <c r="G145" s="198" t="s">
        <v>1001</v>
      </c>
      <c r="H145" s="198" t="s">
        <v>682</v>
      </c>
      <c r="I145" s="198" t="s">
        <v>327</v>
      </c>
      <c r="J145" s="198" t="s">
        <v>954</v>
      </c>
      <c r="K145" s="201" t="s">
        <v>566</v>
      </c>
      <c r="L145" s="275" t="s">
        <v>957</v>
      </c>
      <c r="M145" s="198" t="s">
        <v>4519</v>
      </c>
    </row>
    <row r="146" spans="1:13" s="225" customFormat="1" ht="42.75">
      <c r="A146" s="198" t="str">
        <f>B146&amp;C146</f>
        <v>DeclarationD11</v>
      </c>
      <c r="B146" s="198" t="s">
        <v>1884</v>
      </c>
      <c r="C146" s="198" t="s">
        <v>3116</v>
      </c>
      <c r="D146" s="198" t="s">
        <v>3115</v>
      </c>
      <c r="E146" s="198" t="s">
        <v>3641</v>
      </c>
      <c r="F146" s="198" t="s">
        <v>3642</v>
      </c>
      <c r="G146" s="198" t="s">
        <v>3643</v>
      </c>
      <c r="H146" s="198" t="s">
        <v>3644</v>
      </c>
      <c r="I146" s="198" t="s">
        <v>3645</v>
      </c>
      <c r="J146" s="198" t="s">
        <v>3646</v>
      </c>
      <c r="K146" s="198" t="s">
        <v>3647</v>
      </c>
      <c r="L146" s="198" t="s">
        <v>3648</v>
      </c>
      <c r="M146" s="198" t="s">
        <v>4520</v>
      </c>
    </row>
    <row r="147" spans="1:13" ht="42.75">
      <c r="A147" s="198" t="str">
        <f t="shared" si="1"/>
        <v>DeclarationB12</v>
      </c>
      <c r="B147" s="198" t="s">
        <v>1884</v>
      </c>
      <c r="C147" s="198" t="s">
        <v>1851</v>
      </c>
      <c r="D147" s="198" t="s">
        <v>895</v>
      </c>
      <c r="E147" s="200" t="s">
        <v>759</v>
      </c>
      <c r="F147" s="200" t="s">
        <v>2033</v>
      </c>
      <c r="G147" s="198" t="s">
        <v>2018</v>
      </c>
      <c r="H147" s="198" t="s">
        <v>683</v>
      </c>
      <c r="I147" s="198" t="s">
        <v>328</v>
      </c>
      <c r="J147" s="198" t="s">
        <v>4196</v>
      </c>
      <c r="K147" s="201" t="s">
        <v>567</v>
      </c>
      <c r="L147" s="275" t="s">
        <v>877</v>
      </c>
      <c r="M147" s="198" t="s">
        <v>4521</v>
      </c>
    </row>
    <row r="148" spans="1:13" ht="28.5">
      <c r="A148" s="198" t="str">
        <f t="shared" si="1"/>
        <v>DeclarationB13</v>
      </c>
      <c r="B148" s="198" t="s">
        <v>1884</v>
      </c>
      <c r="C148" s="198" t="s">
        <v>1852</v>
      </c>
      <c r="D148" s="198" t="s">
        <v>896</v>
      </c>
      <c r="E148" s="200" t="s">
        <v>760</v>
      </c>
      <c r="F148" s="200" t="s">
        <v>604</v>
      </c>
      <c r="G148" s="198" t="s">
        <v>1002</v>
      </c>
      <c r="H148" s="198" t="s">
        <v>684</v>
      </c>
      <c r="I148" s="198" t="s">
        <v>329</v>
      </c>
      <c r="J148" s="198" t="s">
        <v>4197</v>
      </c>
      <c r="K148" s="201" t="s">
        <v>568</v>
      </c>
      <c r="L148" s="275" t="s">
        <v>79</v>
      </c>
      <c r="M148" s="198" t="s">
        <v>4522</v>
      </c>
    </row>
    <row r="149" spans="1:13" ht="28.5">
      <c r="A149" s="198" t="str">
        <f t="shared" si="1"/>
        <v>DeclarationB14</v>
      </c>
      <c r="B149" s="198" t="s">
        <v>1884</v>
      </c>
      <c r="C149" s="198" t="s">
        <v>1853</v>
      </c>
      <c r="D149" s="198" t="s">
        <v>1496</v>
      </c>
      <c r="E149" s="200" t="s">
        <v>761</v>
      </c>
      <c r="F149" s="200" t="s">
        <v>2034</v>
      </c>
      <c r="G149" s="198" t="s">
        <v>2019</v>
      </c>
      <c r="H149" s="198" t="s">
        <v>1545</v>
      </c>
      <c r="I149" s="198" t="s">
        <v>330</v>
      </c>
      <c r="J149" s="198" t="s">
        <v>1545</v>
      </c>
      <c r="K149" s="201" t="s">
        <v>569</v>
      </c>
      <c r="L149" s="275" t="s">
        <v>878</v>
      </c>
      <c r="M149" s="198" t="s">
        <v>4523</v>
      </c>
    </row>
    <row r="150" spans="1:13" ht="28.5">
      <c r="A150" s="198" t="str">
        <f t="shared" si="1"/>
        <v>DeclarationB15</v>
      </c>
      <c r="B150" s="198" t="s">
        <v>1884</v>
      </c>
      <c r="C150" s="198" t="s">
        <v>1854</v>
      </c>
      <c r="D150" s="198" t="s">
        <v>897</v>
      </c>
      <c r="E150" s="198" t="s">
        <v>2785</v>
      </c>
      <c r="F150" s="200" t="s">
        <v>605</v>
      </c>
      <c r="G150" s="198" t="s">
        <v>1546</v>
      </c>
      <c r="H150" s="198" t="s">
        <v>685</v>
      </c>
      <c r="I150" s="198" t="s">
        <v>331</v>
      </c>
      <c r="J150" s="198" t="s">
        <v>4198</v>
      </c>
      <c r="K150" s="201" t="s">
        <v>570</v>
      </c>
      <c r="L150" s="275" t="s">
        <v>248</v>
      </c>
      <c r="M150" s="198" t="s">
        <v>4524</v>
      </c>
    </row>
    <row r="151" spans="1:13" ht="28.5">
      <c r="A151" s="198" t="str">
        <f t="shared" si="1"/>
        <v>DeclarationB16</v>
      </c>
      <c r="B151" s="198" t="s">
        <v>1884</v>
      </c>
      <c r="C151" s="198" t="s">
        <v>1855</v>
      </c>
      <c r="D151" s="198" t="s">
        <v>898</v>
      </c>
      <c r="E151" s="198" t="s">
        <v>2786</v>
      </c>
      <c r="F151" s="200" t="s">
        <v>606</v>
      </c>
      <c r="G151" s="198" t="s">
        <v>2020</v>
      </c>
      <c r="H151" s="198" t="s">
        <v>686</v>
      </c>
      <c r="I151" s="198" t="s">
        <v>332</v>
      </c>
      <c r="J151" s="198" t="s">
        <v>4199</v>
      </c>
      <c r="K151" s="201" t="s">
        <v>571</v>
      </c>
      <c r="L151" s="275" t="s">
        <v>249</v>
      </c>
      <c r="M151" s="198" t="s">
        <v>4525</v>
      </c>
    </row>
    <row r="152" spans="1:13" ht="28.5">
      <c r="A152" s="198" t="str">
        <f t="shared" si="1"/>
        <v>DeclarationB17</v>
      </c>
      <c r="B152" s="198" t="s">
        <v>1884</v>
      </c>
      <c r="C152" s="198" t="s">
        <v>1856</v>
      </c>
      <c r="D152" s="198" t="s">
        <v>899</v>
      </c>
      <c r="E152" s="198" t="s">
        <v>2787</v>
      </c>
      <c r="F152" s="200" t="s">
        <v>607</v>
      </c>
      <c r="G152" s="198" t="s">
        <v>1003</v>
      </c>
      <c r="H152" s="198" t="s">
        <v>687</v>
      </c>
      <c r="I152" s="198" t="s">
        <v>333</v>
      </c>
      <c r="J152" s="198" t="s">
        <v>4200</v>
      </c>
      <c r="K152" s="201" t="s">
        <v>572</v>
      </c>
      <c r="L152" s="275" t="s">
        <v>250</v>
      </c>
      <c r="M152" s="198" t="s">
        <v>4526</v>
      </c>
    </row>
    <row r="153" spans="1:13" ht="28.5">
      <c r="A153" s="198" t="str">
        <f t="shared" si="1"/>
        <v>DeclarationB18</v>
      </c>
      <c r="B153" s="198" t="s">
        <v>1884</v>
      </c>
      <c r="C153" s="198" t="s">
        <v>1857</v>
      </c>
      <c r="D153" s="198" t="s">
        <v>938</v>
      </c>
      <c r="E153" s="198" t="s">
        <v>2788</v>
      </c>
      <c r="F153" s="200" t="s">
        <v>1895</v>
      </c>
      <c r="G153" s="198" t="s">
        <v>1004</v>
      </c>
      <c r="H153" s="198" t="s">
        <v>185</v>
      </c>
      <c r="I153" s="198" t="s">
        <v>334</v>
      </c>
      <c r="J153" s="198" t="s">
        <v>2649</v>
      </c>
      <c r="K153" s="201" t="s">
        <v>573</v>
      </c>
      <c r="L153" s="275" t="s">
        <v>251</v>
      </c>
      <c r="M153" s="198" t="s">
        <v>4527</v>
      </c>
    </row>
    <row r="154" spans="1:13" ht="28.5">
      <c r="A154" s="198" t="str">
        <f t="shared" si="1"/>
        <v>DeclarationB19</v>
      </c>
      <c r="B154" s="198" t="s">
        <v>1884</v>
      </c>
      <c r="C154" s="198" t="s">
        <v>1858</v>
      </c>
      <c r="D154" s="198" t="s">
        <v>939</v>
      </c>
      <c r="E154" s="198" t="s">
        <v>2789</v>
      </c>
      <c r="F154" s="200" t="s">
        <v>1896</v>
      </c>
      <c r="G154" s="198" t="s">
        <v>1005</v>
      </c>
      <c r="H154" s="198" t="s">
        <v>1198</v>
      </c>
      <c r="I154" s="198" t="s">
        <v>335</v>
      </c>
      <c r="J154" s="198" t="s">
        <v>4201</v>
      </c>
      <c r="K154" s="201" t="s">
        <v>574</v>
      </c>
      <c r="L154" s="275" t="s">
        <v>252</v>
      </c>
      <c r="M154" s="198" t="s">
        <v>4528</v>
      </c>
    </row>
    <row r="155" spans="1:13" ht="28.5">
      <c r="A155" s="198" t="str">
        <f t="shared" si="1"/>
        <v>DeclarationB20</v>
      </c>
      <c r="B155" s="198" t="s">
        <v>1884</v>
      </c>
      <c r="C155" s="198" t="s">
        <v>1859</v>
      </c>
      <c r="D155" s="198" t="s">
        <v>940</v>
      </c>
      <c r="E155" s="198" t="s">
        <v>2790</v>
      </c>
      <c r="F155" s="200" t="s">
        <v>1897</v>
      </c>
      <c r="G155" s="198" t="s">
        <v>1006</v>
      </c>
      <c r="H155" s="198" t="s">
        <v>688</v>
      </c>
      <c r="I155" s="198" t="s">
        <v>336</v>
      </c>
      <c r="J155" s="198" t="s">
        <v>4202</v>
      </c>
      <c r="K155" s="201" t="s">
        <v>575</v>
      </c>
      <c r="L155" s="275" t="s">
        <v>253</v>
      </c>
      <c r="M155" s="198" t="s">
        <v>4529</v>
      </c>
    </row>
    <row r="156" spans="1:13" ht="28.5">
      <c r="A156" s="198" t="str">
        <f t="shared" si="1"/>
        <v>DeclarationB21</v>
      </c>
      <c r="B156" s="198" t="s">
        <v>1884</v>
      </c>
      <c r="C156" s="198" t="s">
        <v>1860</v>
      </c>
      <c r="D156" s="198" t="s">
        <v>941</v>
      </c>
      <c r="E156" s="198" t="s">
        <v>2791</v>
      </c>
      <c r="F156" s="200" t="s">
        <v>608</v>
      </c>
      <c r="G156" s="198" t="s">
        <v>1007</v>
      </c>
      <c r="H156" s="198" t="s">
        <v>689</v>
      </c>
      <c r="I156" s="198" t="s">
        <v>337</v>
      </c>
      <c r="J156" s="198" t="s">
        <v>4203</v>
      </c>
      <c r="K156" s="201" t="s">
        <v>576</v>
      </c>
      <c r="L156" s="275" t="s">
        <v>254</v>
      </c>
      <c r="M156" s="198" t="s">
        <v>4530</v>
      </c>
    </row>
    <row r="157" spans="1:13" ht="28.5">
      <c r="A157" s="198" t="str">
        <f t="shared" si="1"/>
        <v>DeclarationB22</v>
      </c>
      <c r="B157" s="198" t="s">
        <v>1884</v>
      </c>
      <c r="C157" s="198" t="s">
        <v>1861</v>
      </c>
      <c r="D157" s="198" t="s">
        <v>900</v>
      </c>
      <c r="E157" s="198" t="s">
        <v>2792</v>
      </c>
      <c r="F157" s="200" t="s">
        <v>2035</v>
      </c>
      <c r="G157" s="198" t="s">
        <v>1008</v>
      </c>
      <c r="H157" s="198" t="s">
        <v>690</v>
      </c>
      <c r="I157" s="198" t="s">
        <v>338</v>
      </c>
      <c r="J157" s="198" t="s">
        <v>2650</v>
      </c>
      <c r="K157" s="201" t="s">
        <v>577</v>
      </c>
      <c r="L157" s="275" t="s">
        <v>255</v>
      </c>
      <c r="M157" s="198" t="s">
        <v>4531</v>
      </c>
    </row>
    <row r="158" spans="1:13" ht="42.75">
      <c r="A158" s="198" t="str">
        <f t="shared" si="1"/>
        <v>DeclarationB24</v>
      </c>
      <c r="B158" s="198" t="s">
        <v>1884</v>
      </c>
      <c r="C158" s="198" t="s">
        <v>1892</v>
      </c>
      <c r="D158" s="198" t="s">
        <v>2804</v>
      </c>
      <c r="E158" s="200" t="s">
        <v>762</v>
      </c>
      <c r="F158" s="200" t="s">
        <v>609</v>
      </c>
      <c r="G158" s="198" t="s">
        <v>1009</v>
      </c>
      <c r="H158" s="198" t="s">
        <v>691</v>
      </c>
      <c r="I158" s="198" t="s">
        <v>339</v>
      </c>
      <c r="J158" s="198" t="s">
        <v>4204</v>
      </c>
      <c r="K158" s="201" t="s">
        <v>578</v>
      </c>
      <c r="L158" s="275" t="s">
        <v>879</v>
      </c>
      <c r="M158" s="198" t="s">
        <v>4532</v>
      </c>
    </row>
    <row r="159" spans="1:13" ht="28.5">
      <c r="A159" s="198" t="str">
        <f>B159&amp;C159</f>
        <v>DeclarationB25</v>
      </c>
      <c r="B159" s="198" t="s">
        <v>1884</v>
      </c>
      <c r="C159" s="198" t="s">
        <v>910</v>
      </c>
      <c r="D159" s="199" t="s">
        <v>2832</v>
      </c>
      <c r="E159" s="199" t="s">
        <v>2903</v>
      </c>
      <c r="F159" s="213" t="s">
        <v>4130</v>
      </c>
      <c r="G159" s="199" t="s">
        <v>2904</v>
      </c>
      <c r="H159" s="199" t="s">
        <v>2905</v>
      </c>
      <c r="I159" s="199" t="s">
        <v>2906</v>
      </c>
      <c r="J159" s="199" t="s">
        <v>2907</v>
      </c>
      <c r="K159" s="199" t="s">
        <v>2908</v>
      </c>
      <c r="L159" s="199" t="s">
        <v>2909</v>
      </c>
      <c r="M159" s="199" t="s">
        <v>4533</v>
      </c>
    </row>
    <row r="160" spans="1:13" ht="63.75">
      <c r="A160" s="198" t="str">
        <f t="shared" si="1"/>
        <v>DeclarationB31</v>
      </c>
      <c r="B160" s="198" t="s">
        <v>1884</v>
      </c>
      <c r="C160" s="198" t="s">
        <v>911</v>
      </c>
      <c r="D160" s="199" t="s">
        <v>2833</v>
      </c>
      <c r="E160" s="199" t="s">
        <v>4262</v>
      </c>
      <c r="F160" s="213" t="s">
        <v>4258</v>
      </c>
      <c r="G160" s="199" t="s">
        <v>2910</v>
      </c>
      <c r="H160" s="199" t="s">
        <v>2911</v>
      </c>
      <c r="I160" s="199" t="s">
        <v>2912</v>
      </c>
      <c r="J160" s="199" t="s">
        <v>2913</v>
      </c>
      <c r="K160" s="199" t="s">
        <v>2914</v>
      </c>
      <c r="L160" s="199" t="s">
        <v>2915</v>
      </c>
      <c r="M160" s="199" t="s">
        <v>4534</v>
      </c>
    </row>
    <row r="161" spans="1:13" ht="51">
      <c r="A161" s="198" t="str">
        <f t="shared" si="1"/>
        <v>DeclarationB37</v>
      </c>
      <c r="B161" s="198" t="s">
        <v>1884</v>
      </c>
      <c r="C161" s="198" t="s">
        <v>912</v>
      </c>
      <c r="D161" s="199" t="s">
        <v>4394</v>
      </c>
      <c r="E161" s="260" t="s">
        <v>4824</v>
      </c>
      <c r="F161" s="213" t="s">
        <v>4825</v>
      </c>
      <c r="G161" s="260" t="s">
        <v>4826</v>
      </c>
      <c r="H161" s="260" t="s">
        <v>4827</v>
      </c>
      <c r="I161" s="260" t="s">
        <v>4828</v>
      </c>
      <c r="J161" s="289" t="s">
        <v>4829</v>
      </c>
      <c r="K161" s="260" t="s">
        <v>4830</v>
      </c>
      <c r="L161" s="260" t="s">
        <v>4831</v>
      </c>
      <c r="M161" s="261" t="s">
        <v>4832</v>
      </c>
    </row>
    <row r="162" spans="1:13" ht="51">
      <c r="A162" s="198" t="str">
        <f t="shared" si="1"/>
        <v>DeclarationB43</v>
      </c>
      <c r="B162" s="198" t="s">
        <v>1884</v>
      </c>
      <c r="C162" s="198" t="s">
        <v>913</v>
      </c>
      <c r="D162" s="199" t="s">
        <v>2946</v>
      </c>
      <c r="E162" s="199" t="s">
        <v>2950</v>
      </c>
      <c r="F162" s="213" t="s">
        <v>4259</v>
      </c>
      <c r="G162" s="199" t="s">
        <v>2954</v>
      </c>
      <c r="H162" s="199" t="s">
        <v>2957</v>
      </c>
      <c r="I162" s="199" t="s">
        <v>2961</v>
      </c>
      <c r="J162" s="199" t="s">
        <v>4254</v>
      </c>
      <c r="K162" s="199" t="s">
        <v>2965</v>
      </c>
      <c r="L162" s="199" t="s">
        <v>2969</v>
      </c>
      <c r="M162" s="199" t="s">
        <v>4535</v>
      </c>
    </row>
    <row r="163" spans="1:13" ht="51">
      <c r="A163" s="198" t="str">
        <f t="shared" si="1"/>
        <v>DeclarationB49</v>
      </c>
      <c r="B163" s="198" t="s">
        <v>1884</v>
      </c>
      <c r="C163" s="198" t="s">
        <v>914</v>
      </c>
      <c r="D163" s="199" t="s">
        <v>2947</v>
      </c>
      <c r="E163" s="199" t="s">
        <v>2951</v>
      </c>
      <c r="F163" s="213" t="s">
        <v>4837</v>
      </c>
      <c r="G163" s="199" t="s">
        <v>4215</v>
      </c>
      <c r="H163" s="199" t="s">
        <v>2958</v>
      </c>
      <c r="I163" s="199" t="s">
        <v>2962</v>
      </c>
      <c r="J163" s="199" t="s">
        <v>4255</v>
      </c>
      <c r="K163" s="199" t="s">
        <v>2966</v>
      </c>
      <c r="L163" s="199" t="s">
        <v>2970</v>
      </c>
      <c r="M163" s="199" t="s">
        <v>4536</v>
      </c>
    </row>
    <row r="164" spans="1:13" ht="38.25">
      <c r="A164" s="198" t="str">
        <f t="shared" si="1"/>
        <v>DeclarationB55</v>
      </c>
      <c r="B164" s="198" t="s">
        <v>1884</v>
      </c>
      <c r="C164" s="198" t="s">
        <v>915</v>
      </c>
      <c r="D164" s="199" t="s">
        <v>2948</v>
      </c>
      <c r="E164" s="199" t="s">
        <v>2952</v>
      </c>
      <c r="F164" s="213" t="s">
        <v>4260</v>
      </c>
      <c r="G164" s="199" t="s">
        <v>2955</v>
      </c>
      <c r="H164" s="199" t="s">
        <v>2959</v>
      </c>
      <c r="I164" s="199" t="s">
        <v>2963</v>
      </c>
      <c r="J164" s="199" t="s">
        <v>4256</v>
      </c>
      <c r="K164" s="199" t="s">
        <v>2967</v>
      </c>
      <c r="L164" s="199" t="s">
        <v>2971</v>
      </c>
      <c r="M164" s="199" t="s">
        <v>4537</v>
      </c>
    </row>
    <row r="165" spans="1:13" ht="51">
      <c r="A165" s="198" t="str">
        <f t="shared" si="1"/>
        <v>DeclarationB61</v>
      </c>
      <c r="B165" s="198" t="s">
        <v>1884</v>
      </c>
      <c r="C165" s="198" t="s">
        <v>1899</v>
      </c>
      <c r="D165" s="199" t="s">
        <v>2949</v>
      </c>
      <c r="E165" s="199" t="s">
        <v>2953</v>
      </c>
      <c r="F165" s="213" t="s">
        <v>4261</v>
      </c>
      <c r="G165" s="199" t="s">
        <v>2956</v>
      </c>
      <c r="H165" s="199" t="s">
        <v>2960</v>
      </c>
      <c r="I165" s="199" t="s">
        <v>2964</v>
      </c>
      <c r="J165" s="199" t="s">
        <v>4257</v>
      </c>
      <c r="K165" s="199" t="s">
        <v>2968</v>
      </c>
      <c r="L165" s="199" t="s">
        <v>2972</v>
      </c>
      <c r="M165" s="199" t="s">
        <v>4538</v>
      </c>
    </row>
    <row r="166" spans="1:13" ht="28.5">
      <c r="A166" s="198" t="str">
        <f t="shared" si="1"/>
        <v>DeclarationB67</v>
      </c>
      <c r="B166" s="198" t="s">
        <v>1884</v>
      </c>
      <c r="C166" s="198" t="s">
        <v>2478</v>
      </c>
      <c r="D166" s="198" t="s">
        <v>1957</v>
      </c>
      <c r="E166" s="200" t="s">
        <v>763</v>
      </c>
      <c r="F166" s="200" t="s">
        <v>1803</v>
      </c>
      <c r="G166" s="198" t="s">
        <v>1804</v>
      </c>
      <c r="H166" s="198" t="s">
        <v>2461</v>
      </c>
      <c r="I166" s="198" t="s">
        <v>340</v>
      </c>
      <c r="J166" s="198" t="s">
        <v>2473</v>
      </c>
      <c r="K166" s="201" t="s">
        <v>397</v>
      </c>
      <c r="L166" s="275" t="s">
        <v>1186</v>
      </c>
      <c r="M166" s="198" t="s">
        <v>4539</v>
      </c>
    </row>
    <row r="167" spans="1:13" ht="42.75">
      <c r="A167" s="198" t="str">
        <f t="shared" si="1"/>
        <v>DeclarationB69</v>
      </c>
      <c r="B167" s="198" t="s">
        <v>1884</v>
      </c>
      <c r="C167" s="198" t="s">
        <v>2496</v>
      </c>
      <c r="D167" s="198" t="s">
        <v>3105</v>
      </c>
      <c r="E167" s="200" t="s">
        <v>4206</v>
      </c>
      <c r="F167" s="200" t="s">
        <v>396</v>
      </c>
      <c r="G167" s="198" t="s">
        <v>1898</v>
      </c>
      <c r="H167" s="198" t="s">
        <v>692</v>
      </c>
      <c r="I167" s="198" t="s">
        <v>341</v>
      </c>
      <c r="J167" s="198" t="s">
        <v>4207</v>
      </c>
      <c r="K167" s="201" t="s">
        <v>398</v>
      </c>
      <c r="L167" s="275" t="s">
        <v>256</v>
      </c>
      <c r="M167" s="198" t="s">
        <v>4540</v>
      </c>
    </row>
    <row r="168" spans="1:13" ht="85.5">
      <c r="A168" s="198" t="str">
        <f t="shared" si="1"/>
        <v>DeclarationB71</v>
      </c>
      <c r="B168" s="198" t="s">
        <v>1884</v>
      </c>
      <c r="C168" s="198" t="s">
        <v>2497</v>
      </c>
      <c r="D168" s="198" t="s">
        <v>3106</v>
      </c>
      <c r="E168" s="200" t="s">
        <v>4205</v>
      </c>
      <c r="F168" s="200" t="s">
        <v>515</v>
      </c>
      <c r="G168" s="198" t="s">
        <v>1010</v>
      </c>
      <c r="H168" s="198" t="s">
        <v>693</v>
      </c>
      <c r="I168" s="198" t="s">
        <v>342</v>
      </c>
      <c r="J168" s="198" t="s">
        <v>4214</v>
      </c>
      <c r="K168" s="201" t="s">
        <v>399</v>
      </c>
      <c r="L168" s="275" t="s">
        <v>257</v>
      </c>
      <c r="M168" s="198" t="s">
        <v>4541</v>
      </c>
    </row>
    <row r="169" spans="1:13" ht="42.75">
      <c r="A169" s="198" t="str">
        <f t="shared" ref="A169:A188" si="2">B169&amp;C169</f>
        <v>DeclarationB73</v>
      </c>
      <c r="B169" s="198" t="s">
        <v>1884</v>
      </c>
      <c r="C169" s="198" t="s">
        <v>2501</v>
      </c>
      <c r="D169" s="198" t="s">
        <v>3107</v>
      </c>
      <c r="E169" s="200" t="s">
        <v>764</v>
      </c>
      <c r="F169" s="200" t="s">
        <v>516</v>
      </c>
      <c r="G169" s="198" t="s">
        <v>1011</v>
      </c>
      <c r="H169" s="198" t="s">
        <v>694</v>
      </c>
      <c r="I169" s="198" t="s">
        <v>343</v>
      </c>
      <c r="J169" s="198" t="s">
        <v>4208</v>
      </c>
      <c r="K169" s="201" t="s">
        <v>1900</v>
      </c>
      <c r="L169" s="275" t="s">
        <v>1901</v>
      </c>
      <c r="M169" s="198" t="s">
        <v>4542</v>
      </c>
    </row>
    <row r="170" spans="1:13" ht="63.75">
      <c r="A170" s="198" t="str">
        <f t="shared" si="2"/>
        <v>DeclarationB75</v>
      </c>
      <c r="B170" s="198" t="s">
        <v>1884</v>
      </c>
      <c r="C170" s="198" t="s">
        <v>2502</v>
      </c>
      <c r="D170" s="199" t="s">
        <v>3108</v>
      </c>
      <c r="E170" s="199" t="s">
        <v>2916</v>
      </c>
      <c r="F170" s="213" t="s">
        <v>2834</v>
      </c>
      <c r="G170" s="199" t="s">
        <v>4216</v>
      </c>
      <c r="H170" s="199" t="s">
        <v>2917</v>
      </c>
      <c r="I170" s="199" t="s">
        <v>2918</v>
      </c>
      <c r="J170" s="199" t="s">
        <v>4209</v>
      </c>
      <c r="K170" s="199" t="s">
        <v>2919</v>
      </c>
      <c r="L170" s="199" t="s">
        <v>2920</v>
      </c>
      <c r="M170" s="199" t="s">
        <v>4543</v>
      </c>
    </row>
    <row r="171" spans="1:13" ht="40.5">
      <c r="A171" s="198" t="str">
        <f t="shared" si="2"/>
        <v>DeclarationB77</v>
      </c>
      <c r="B171" s="198" t="s">
        <v>1884</v>
      </c>
      <c r="C171" s="198" t="s">
        <v>2504</v>
      </c>
      <c r="D171" s="199" t="s">
        <v>3109</v>
      </c>
      <c r="E171" s="200" t="s">
        <v>765</v>
      </c>
      <c r="F171" s="200" t="s">
        <v>517</v>
      </c>
      <c r="G171" s="199" t="s">
        <v>1012</v>
      </c>
      <c r="H171" s="199" t="s">
        <v>695</v>
      </c>
      <c r="I171" s="199" t="s">
        <v>344</v>
      </c>
      <c r="J171" s="199" t="s">
        <v>2656</v>
      </c>
      <c r="K171" s="201" t="s">
        <v>400</v>
      </c>
      <c r="L171" s="202" t="s">
        <v>2495</v>
      </c>
      <c r="M171" s="199" t="s">
        <v>4544</v>
      </c>
    </row>
    <row r="172" spans="1:13" s="225" customFormat="1" ht="127.5">
      <c r="A172" s="198" t="str">
        <f t="shared" si="2"/>
        <v>DeclarationB79</v>
      </c>
      <c r="B172" s="198" t="s">
        <v>1884</v>
      </c>
      <c r="C172" s="198" t="s">
        <v>917</v>
      </c>
      <c r="D172" s="199" t="s">
        <v>3110</v>
      </c>
      <c r="E172" s="199" t="s">
        <v>3649</v>
      </c>
      <c r="F172" s="213" t="s">
        <v>4131</v>
      </c>
      <c r="G172" s="199" t="s">
        <v>3650</v>
      </c>
      <c r="H172" s="199" t="s">
        <v>3651</v>
      </c>
      <c r="I172" s="199" t="s">
        <v>3652</v>
      </c>
      <c r="J172" s="199" t="s">
        <v>4210</v>
      </c>
      <c r="K172" s="199" t="s">
        <v>3653</v>
      </c>
      <c r="L172" s="199" t="s">
        <v>3654</v>
      </c>
      <c r="M172" s="199" t="s">
        <v>4545</v>
      </c>
    </row>
    <row r="173" spans="1:13" ht="40.5">
      <c r="A173" s="198" t="str">
        <f t="shared" si="2"/>
        <v>DeclarationB81</v>
      </c>
      <c r="B173" s="198" t="s">
        <v>1884</v>
      </c>
      <c r="C173" s="198" t="s">
        <v>918</v>
      </c>
      <c r="D173" s="198" t="s">
        <v>3111</v>
      </c>
      <c r="E173" s="200" t="s">
        <v>2498</v>
      </c>
      <c r="F173" s="200" t="s">
        <v>610</v>
      </c>
      <c r="G173" s="198" t="s">
        <v>1013</v>
      </c>
      <c r="H173" s="198" t="s">
        <v>2499</v>
      </c>
      <c r="I173" s="198" t="s">
        <v>345</v>
      </c>
      <c r="J173" s="198" t="s">
        <v>4211</v>
      </c>
      <c r="K173" s="201" t="s">
        <v>2500</v>
      </c>
      <c r="L173" s="275" t="s">
        <v>2465</v>
      </c>
      <c r="M173" s="198" t="s">
        <v>4546</v>
      </c>
    </row>
    <row r="174" spans="1:13" ht="57">
      <c r="A174" s="198" t="str">
        <f t="shared" si="2"/>
        <v>DeclarationB83</v>
      </c>
      <c r="B174" s="198" t="s">
        <v>1884</v>
      </c>
      <c r="C174" s="198" t="s">
        <v>919</v>
      </c>
      <c r="D174" s="198" t="s">
        <v>3112</v>
      </c>
      <c r="E174" s="200" t="s">
        <v>766</v>
      </c>
      <c r="F174" s="200" t="s">
        <v>518</v>
      </c>
      <c r="G174" s="198" t="s">
        <v>1014</v>
      </c>
      <c r="H174" s="198" t="s">
        <v>696</v>
      </c>
      <c r="I174" s="198" t="s">
        <v>346</v>
      </c>
      <c r="J174" s="198" t="s">
        <v>4212</v>
      </c>
      <c r="K174" s="201" t="s">
        <v>401</v>
      </c>
      <c r="L174" s="275" t="s">
        <v>258</v>
      </c>
      <c r="M174" s="198" t="s">
        <v>4547</v>
      </c>
    </row>
    <row r="175" spans="1:13" ht="42.75">
      <c r="A175" s="198" t="str">
        <f t="shared" si="2"/>
        <v>DeclarationB85</v>
      </c>
      <c r="B175" s="198" t="s">
        <v>1884</v>
      </c>
      <c r="C175" s="198" t="s">
        <v>920</v>
      </c>
      <c r="D175" s="198" t="s">
        <v>3113</v>
      </c>
      <c r="E175" s="200" t="s">
        <v>767</v>
      </c>
      <c r="F175" s="200" t="s">
        <v>611</v>
      </c>
      <c r="G175" s="198" t="s">
        <v>1015</v>
      </c>
      <c r="H175" s="198" t="s">
        <v>2503</v>
      </c>
      <c r="I175" s="198" t="s">
        <v>347</v>
      </c>
      <c r="J175" s="198" t="s">
        <v>4213</v>
      </c>
      <c r="K175" s="201" t="s">
        <v>171</v>
      </c>
      <c r="L175" s="275" t="s">
        <v>2466</v>
      </c>
      <c r="M175" s="198" t="s">
        <v>4548</v>
      </c>
    </row>
    <row r="176" spans="1:13" ht="42.75">
      <c r="A176" s="198" t="str">
        <f t="shared" si="2"/>
        <v>DeclarationB87</v>
      </c>
      <c r="B176" s="198" t="s">
        <v>1884</v>
      </c>
      <c r="C176" s="198" t="s">
        <v>921</v>
      </c>
      <c r="D176" s="198" t="s">
        <v>3114</v>
      </c>
      <c r="E176" s="200" t="s">
        <v>768</v>
      </c>
      <c r="F176" s="200" t="s">
        <v>612</v>
      </c>
      <c r="G176" s="198" t="s">
        <v>2505</v>
      </c>
      <c r="H176" s="198" t="s">
        <v>2506</v>
      </c>
      <c r="I176" s="198" t="s">
        <v>348</v>
      </c>
      <c r="J176" s="198" t="s">
        <v>2507</v>
      </c>
      <c r="K176" s="201" t="s">
        <v>402</v>
      </c>
      <c r="L176" s="275" t="s">
        <v>2467</v>
      </c>
      <c r="M176" s="198" t="s">
        <v>4549</v>
      </c>
    </row>
    <row r="177" spans="1:13" ht="28.5">
      <c r="A177" s="198" t="str">
        <f t="shared" si="2"/>
        <v>DeclarationD25</v>
      </c>
      <c r="B177" s="198" t="s">
        <v>1884</v>
      </c>
      <c r="C177" s="198" t="s">
        <v>966</v>
      </c>
      <c r="D177" s="198" t="s">
        <v>1498</v>
      </c>
      <c r="E177" s="200" t="s">
        <v>1530</v>
      </c>
      <c r="F177" s="200" t="s">
        <v>1530</v>
      </c>
      <c r="G177" s="198" t="s">
        <v>2021</v>
      </c>
      <c r="H177" s="198" t="s">
        <v>2462</v>
      </c>
      <c r="I177" s="198" t="s">
        <v>1805</v>
      </c>
      <c r="J177" s="198" t="s">
        <v>1806</v>
      </c>
      <c r="K177" s="201" t="s">
        <v>1807</v>
      </c>
      <c r="L177" s="275" t="s">
        <v>881</v>
      </c>
      <c r="M177" s="198" t="s">
        <v>4550</v>
      </c>
    </row>
    <row r="178" spans="1:13" ht="28.5">
      <c r="A178" s="198" t="str">
        <f t="shared" si="2"/>
        <v>DeclarationB68</v>
      </c>
      <c r="B178" s="198" t="s">
        <v>1884</v>
      </c>
      <c r="C178" s="198" t="s">
        <v>916</v>
      </c>
      <c r="D178" s="198" t="s">
        <v>1958</v>
      </c>
      <c r="E178" s="200" t="s">
        <v>1817</v>
      </c>
      <c r="F178" s="200" t="s">
        <v>1818</v>
      </c>
      <c r="G178" s="198" t="s">
        <v>1819</v>
      </c>
      <c r="H178" s="198" t="s">
        <v>1958</v>
      </c>
      <c r="I178" s="198" t="s">
        <v>1820</v>
      </c>
      <c r="J178" s="198" t="s">
        <v>1821</v>
      </c>
      <c r="K178" s="201" t="s">
        <v>1816</v>
      </c>
      <c r="L178" s="275" t="s">
        <v>880</v>
      </c>
      <c r="M178" s="198" t="s">
        <v>4551</v>
      </c>
    </row>
    <row r="179" spans="1:13" ht="28.5">
      <c r="A179" s="198" t="str">
        <f t="shared" si="2"/>
        <v>DeclarationG25</v>
      </c>
      <c r="B179" s="198" t="s">
        <v>1884</v>
      </c>
      <c r="C179" s="198" t="s">
        <v>967</v>
      </c>
      <c r="D179" s="198" t="s">
        <v>1497</v>
      </c>
      <c r="E179" s="200" t="s">
        <v>1531</v>
      </c>
      <c r="F179" s="200" t="s">
        <v>2030</v>
      </c>
      <c r="G179" s="198" t="s">
        <v>1808</v>
      </c>
      <c r="H179" s="198" t="s">
        <v>1809</v>
      </c>
      <c r="I179" s="198" t="s">
        <v>1810</v>
      </c>
      <c r="J179" s="198" t="s">
        <v>1941</v>
      </c>
      <c r="K179" s="201" t="s">
        <v>1811</v>
      </c>
      <c r="L179" s="275" t="s">
        <v>882</v>
      </c>
      <c r="M179" s="198" t="s">
        <v>4552</v>
      </c>
    </row>
    <row r="180" spans="1:13" ht="28.5">
      <c r="A180" s="198" t="str">
        <f t="shared" si="2"/>
        <v>DeclarationB26</v>
      </c>
      <c r="B180" s="198" t="s">
        <v>1884</v>
      </c>
      <c r="C180" s="198" t="s">
        <v>958</v>
      </c>
      <c r="D180" s="198" t="s">
        <v>2508</v>
      </c>
      <c r="E180" s="200" t="s">
        <v>2655</v>
      </c>
      <c r="F180" s="200" t="s">
        <v>2509</v>
      </c>
      <c r="G180" s="198" t="s">
        <v>2510</v>
      </c>
      <c r="H180" s="198" t="s">
        <v>2511</v>
      </c>
      <c r="I180" s="198" t="s">
        <v>349</v>
      </c>
      <c r="J180" s="198" t="s">
        <v>2512</v>
      </c>
      <c r="K180" s="201" t="s">
        <v>2513</v>
      </c>
      <c r="L180" s="275" t="s">
        <v>2513</v>
      </c>
      <c r="M180" s="198" t="s">
        <v>4553</v>
      </c>
    </row>
    <row r="181" spans="1:13" ht="28.5">
      <c r="A181" s="198" t="str">
        <f t="shared" si="2"/>
        <v>DeclarationB27</v>
      </c>
      <c r="B181" s="198" t="s">
        <v>1884</v>
      </c>
      <c r="C181" s="198" t="s">
        <v>959</v>
      </c>
      <c r="D181" s="198" t="s">
        <v>2514</v>
      </c>
      <c r="E181" s="200" t="s">
        <v>2654</v>
      </c>
      <c r="F181" s="200" t="s">
        <v>2515</v>
      </c>
      <c r="G181" s="198" t="s">
        <v>2516</v>
      </c>
      <c r="H181" s="198" t="s">
        <v>2517</v>
      </c>
      <c r="I181" s="198" t="s">
        <v>350</v>
      </c>
      <c r="J181" s="198" t="s">
        <v>2518</v>
      </c>
      <c r="K181" s="201" t="s">
        <v>2519</v>
      </c>
      <c r="L181" s="275" t="s">
        <v>2520</v>
      </c>
      <c r="M181" s="198" t="s">
        <v>4554</v>
      </c>
    </row>
    <row r="182" spans="1:13" ht="28.5">
      <c r="A182" s="198" t="str">
        <f t="shared" si="2"/>
        <v>DeclarationB28</v>
      </c>
      <c r="B182" s="198" t="s">
        <v>1884</v>
      </c>
      <c r="C182" s="198" t="s">
        <v>960</v>
      </c>
      <c r="D182" s="198" t="s">
        <v>2521</v>
      </c>
      <c r="E182" s="200" t="s">
        <v>2653</v>
      </c>
      <c r="F182" s="200" t="s">
        <v>2522</v>
      </c>
      <c r="G182" s="198" t="s">
        <v>2523</v>
      </c>
      <c r="H182" s="198" t="s">
        <v>2524</v>
      </c>
      <c r="I182" s="198" t="s">
        <v>351</v>
      </c>
      <c r="J182" s="198" t="s">
        <v>2521</v>
      </c>
      <c r="K182" s="201" t="s">
        <v>2525</v>
      </c>
      <c r="L182" s="275" t="s">
        <v>2525</v>
      </c>
      <c r="M182" s="198" t="s">
        <v>4555</v>
      </c>
    </row>
    <row r="183" spans="1:13" ht="28.5">
      <c r="A183" s="198" t="str">
        <f t="shared" si="2"/>
        <v>DeclarationB29</v>
      </c>
      <c r="B183" s="198" t="s">
        <v>1884</v>
      </c>
      <c r="C183" s="198" t="s">
        <v>961</v>
      </c>
      <c r="D183" s="198" t="s">
        <v>2526</v>
      </c>
      <c r="E183" s="200" t="s">
        <v>2652</v>
      </c>
      <c r="F183" s="200" t="s">
        <v>2527</v>
      </c>
      <c r="G183" s="198" t="s">
        <v>2528</v>
      </c>
      <c r="H183" s="198" t="s">
        <v>2529</v>
      </c>
      <c r="I183" s="198" t="s">
        <v>352</v>
      </c>
      <c r="J183" s="198" t="s">
        <v>2530</v>
      </c>
      <c r="K183" s="201" t="s">
        <v>2531</v>
      </c>
      <c r="L183" s="275" t="s">
        <v>2531</v>
      </c>
      <c r="M183" s="198" t="s">
        <v>4556</v>
      </c>
    </row>
    <row r="184" spans="1:13" ht="28.5">
      <c r="A184" s="198" t="str">
        <f t="shared" si="2"/>
        <v>DeclarationB38</v>
      </c>
      <c r="B184" s="198" t="s">
        <v>1884</v>
      </c>
      <c r="C184" s="198" t="s">
        <v>962</v>
      </c>
      <c r="D184" s="198" t="s">
        <v>2508</v>
      </c>
      <c r="E184" s="200" t="s">
        <v>2655</v>
      </c>
      <c r="F184" s="200" t="s">
        <v>2509</v>
      </c>
      <c r="G184" s="198" t="s">
        <v>2510</v>
      </c>
      <c r="H184" s="198" t="s">
        <v>2511</v>
      </c>
      <c r="I184" s="198" t="s">
        <v>349</v>
      </c>
      <c r="J184" s="198" t="s">
        <v>2512</v>
      </c>
      <c r="K184" s="201" t="s">
        <v>2513</v>
      </c>
      <c r="L184" s="275" t="s">
        <v>2513</v>
      </c>
      <c r="M184" s="198" t="s">
        <v>4553</v>
      </c>
    </row>
    <row r="185" spans="1:13" ht="28.5">
      <c r="A185" s="198" t="str">
        <f t="shared" si="2"/>
        <v>DeclarationB39</v>
      </c>
      <c r="B185" s="198" t="s">
        <v>1884</v>
      </c>
      <c r="C185" s="198" t="s">
        <v>963</v>
      </c>
      <c r="D185" s="198" t="s">
        <v>2514</v>
      </c>
      <c r="E185" s="200" t="s">
        <v>2654</v>
      </c>
      <c r="F185" s="200" t="s">
        <v>2515</v>
      </c>
      <c r="G185" s="198" t="s">
        <v>2516</v>
      </c>
      <c r="H185" s="198" t="s">
        <v>2517</v>
      </c>
      <c r="I185" s="198" t="s">
        <v>350</v>
      </c>
      <c r="J185" s="198" t="s">
        <v>2518</v>
      </c>
      <c r="K185" s="201" t="s">
        <v>2519</v>
      </c>
      <c r="L185" s="275" t="s">
        <v>2520</v>
      </c>
      <c r="M185" s="198" t="s">
        <v>4554</v>
      </c>
    </row>
    <row r="186" spans="1:13" ht="28.5">
      <c r="A186" s="198" t="str">
        <f t="shared" si="2"/>
        <v>DeclarationB40</v>
      </c>
      <c r="B186" s="198" t="s">
        <v>1884</v>
      </c>
      <c r="C186" s="198" t="s">
        <v>964</v>
      </c>
      <c r="D186" s="198" t="s">
        <v>2521</v>
      </c>
      <c r="E186" s="200" t="s">
        <v>2653</v>
      </c>
      <c r="F186" s="200" t="s">
        <v>2522</v>
      </c>
      <c r="G186" s="198" t="s">
        <v>2523</v>
      </c>
      <c r="H186" s="198" t="s">
        <v>2524</v>
      </c>
      <c r="I186" s="198" t="s">
        <v>351</v>
      </c>
      <c r="J186" s="198" t="s">
        <v>2521</v>
      </c>
      <c r="K186" s="201" t="s">
        <v>2525</v>
      </c>
      <c r="L186" s="275" t="s">
        <v>2525</v>
      </c>
      <c r="M186" s="198" t="s">
        <v>4555</v>
      </c>
    </row>
    <row r="187" spans="1:13" ht="28.5">
      <c r="A187" s="198" t="str">
        <f t="shared" si="2"/>
        <v>DeclarationB41</v>
      </c>
      <c r="B187" s="198" t="s">
        <v>1884</v>
      </c>
      <c r="C187" s="198" t="s">
        <v>965</v>
      </c>
      <c r="D187" s="198" t="s">
        <v>2526</v>
      </c>
      <c r="E187" s="200" t="s">
        <v>2652</v>
      </c>
      <c r="F187" s="200" t="s">
        <v>2527</v>
      </c>
      <c r="G187" s="198" t="s">
        <v>2528</v>
      </c>
      <c r="H187" s="198" t="s">
        <v>2529</v>
      </c>
      <c r="I187" s="198" t="s">
        <v>352</v>
      </c>
      <c r="J187" s="198" t="s">
        <v>2530</v>
      </c>
      <c r="K187" s="201" t="s">
        <v>2531</v>
      </c>
      <c r="L187" s="275" t="s">
        <v>2531</v>
      </c>
      <c r="M187" s="198" t="s">
        <v>4556</v>
      </c>
    </row>
    <row r="188" spans="1:13" ht="28.5">
      <c r="A188" s="198" t="str">
        <f t="shared" si="2"/>
        <v>DeclarationAth</v>
      </c>
      <c r="B188" s="198" t="s">
        <v>1884</v>
      </c>
      <c r="C188" s="198" t="s">
        <v>2532</v>
      </c>
      <c r="D188" s="198" t="s">
        <v>1495</v>
      </c>
      <c r="E188" s="200" t="s">
        <v>769</v>
      </c>
      <c r="F188" s="200" t="s">
        <v>2031</v>
      </c>
      <c r="G188" s="198" t="s">
        <v>1812</v>
      </c>
      <c r="H188" s="198" t="s">
        <v>1813</v>
      </c>
      <c r="I188" s="198" t="s">
        <v>1814</v>
      </c>
      <c r="J188" s="198" t="s">
        <v>2474</v>
      </c>
      <c r="K188" s="201" t="s">
        <v>1815</v>
      </c>
      <c r="L188" s="275" t="s">
        <v>883</v>
      </c>
      <c r="M188" s="198" t="s">
        <v>4557</v>
      </c>
    </row>
    <row r="189" spans="1:13">
      <c r="D189" s="198" t="s">
        <v>924</v>
      </c>
      <c r="E189" s="200" t="s">
        <v>770</v>
      </c>
      <c r="F189" s="200" t="s">
        <v>613</v>
      </c>
      <c r="G189" s="198" t="s">
        <v>1016</v>
      </c>
      <c r="H189" s="198" t="s">
        <v>697</v>
      </c>
      <c r="I189" s="198" t="s">
        <v>353</v>
      </c>
      <c r="J189" s="198" t="s">
        <v>20</v>
      </c>
      <c r="K189" s="201" t="s">
        <v>403</v>
      </c>
      <c r="L189" s="275" t="s">
        <v>259</v>
      </c>
      <c r="M189" s="198" t="s">
        <v>4558</v>
      </c>
    </row>
    <row r="190" spans="1:13">
      <c r="D190" s="198" t="s">
        <v>925</v>
      </c>
      <c r="E190" s="200" t="s">
        <v>771</v>
      </c>
      <c r="F190" s="200" t="s">
        <v>614</v>
      </c>
      <c r="G190" s="198" t="s">
        <v>1017</v>
      </c>
      <c r="H190" s="198" t="s">
        <v>925</v>
      </c>
      <c r="I190" s="198" t="s">
        <v>354</v>
      </c>
      <c r="J190" s="198" t="s">
        <v>21</v>
      </c>
      <c r="K190" s="201" t="s">
        <v>925</v>
      </c>
      <c r="L190" s="275" t="s">
        <v>260</v>
      </c>
      <c r="M190" s="198" t="s">
        <v>4559</v>
      </c>
    </row>
    <row r="191" spans="1:13">
      <c r="D191" s="198" t="s">
        <v>926</v>
      </c>
      <c r="E191" s="200" t="s">
        <v>772</v>
      </c>
      <c r="F191" s="200" t="s">
        <v>615</v>
      </c>
      <c r="G191" s="198" t="s">
        <v>1018</v>
      </c>
      <c r="H191" s="198" t="s">
        <v>698</v>
      </c>
      <c r="I191" s="198" t="s">
        <v>355</v>
      </c>
      <c r="J191" s="198" t="s">
        <v>22</v>
      </c>
      <c r="K191" s="201" t="s">
        <v>404</v>
      </c>
      <c r="L191" s="275" t="s">
        <v>261</v>
      </c>
      <c r="M191" s="198" t="s">
        <v>4560</v>
      </c>
    </row>
    <row r="192" spans="1:13">
      <c r="D192" s="198" t="s">
        <v>927</v>
      </c>
      <c r="E192" s="200" t="s">
        <v>773</v>
      </c>
      <c r="F192" s="200" t="s">
        <v>616</v>
      </c>
      <c r="G192" s="198" t="s">
        <v>1019</v>
      </c>
      <c r="H192" s="198" t="s">
        <v>699</v>
      </c>
      <c r="I192" s="198" t="s">
        <v>356</v>
      </c>
      <c r="J192" s="198" t="s">
        <v>23</v>
      </c>
      <c r="K192" s="201" t="s">
        <v>405</v>
      </c>
      <c r="L192" s="275" t="s">
        <v>262</v>
      </c>
      <c r="M192" s="198" t="s">
        <v>4561</v>
      </c>
    </row>
    <row r="193" spans="1:13">
      <c r="D193" s="198" t="s">
        <v>928</v>
      </c>
      <c r="E193" s="200" t="s">
        <v>774</v>
      </c>
      <c r="F193" s="200" t="s">
        <v>617</v>
      </c>
      <c r="G193" s="198" t="s">
        <v>1020</v>
      </c>
      <c r="H193" s="198" t="s">
        <v>700</v>
      </c>
      <c r="I193" s="198" t="s">
        <v>357</v>
      </c>
      <c r="J193" s="198" t="s">
        <v>24</v>
      </c>
      <c r="K193" s="201" t="s">
        <v>406</v>
      </c>
      <c r="L193" s="275" t="s">
        <v>263</v>
      </c>
      <c r="M193" s="198" t="s">
        <v>4562</v>
      </c>
    </row>
    <row r="194" spans="1:13">
      <c r="D194" s="198" t="s">
        <v>929</v>
      </c>
      <c r="E194" s="200" t="s">
        <v>775</v>
      </c>
      <c r="F194" s="200" t="s">
        <v>618</v>
      </c>
      <c r="G194" s="198" t="s">
        <v>1021</v>
      </c>
      <c r="H194" s="198" t="s">
        <v>701</v>
      </c>
      <c r="I194" s="198" t="s">
        <v>358</v>
      </c>
      <c r="J194" s="198" t="s">
        <v>25</v>
      </c>
      <c r="K194" s="201" t="s">
        <v>407</v>
      </c>
      <c r="L194" s="275" t="s">
        <v>264</v>
      </c>
      <c r="M194" s="198" t="s">
        <v>4563</v>
      </c>
    </row>
    <row r="195" spans="1:13">
      <c r="D195" s="198" t="s">
        <v>930</v>
      </c>
      <c r="E195" s="200" t="s">
        <v>776</v>
      </c>
      <c r="F195" s="200" t="s">
        <v>619</v>
      </c>
      <c r="G195" s="198" t="s">
        <v>1022</v>
      </c>
      <c r="H195" s="198" t="s">
        <v>702</v>
      </c>
      <c r="I195" s="198" t="s">
        <v>359</v>
      </c>
      <c r="J195" s="198" t="s">
        <v>26</v>
      </c>
      <c r="K195" s="201" t="s">
        <v>408</v>
      </c>
      <c r="L195" s="275" t="s">
        <v>265</v>
      </c>
      <c r="M195" s="198" t="s">
        <v>4564</v>
      </c>
    </row>
    <row r="196" spans="1:13">
      <c r="D196" s="198" t="s">
        <v>932</v>
      </c>
      <c r="E196" s="200" t="s">
        <v>777</v>
      </c>
      <c r="F196" s="200" t="s">
        <v>620</v>
      </c>
      <c r="G196" s="198" t="s">
        <v>1023</v>
      </c>
      <c r="H196" s="198" t="s">
        <v>703</v>
      </c>
      <c r="I196" s="198" t="s">
        <v>360</v>
      </c>
      <c r="J196" s="198" t="s">
        <v>27</v>
      </c>
      <c r="K196" s="201" t="s">
        <v>409</v>
      </c>
      <c r="L196" s="275" t="s">
        <v>266</v>
      </c>
      <c r="M196" s="198" t="s">
        <v>4565</v>
      </c>
    </row>
    <row r="197" spans="1:13">
      <c r="D197" s="198" t="s">
        <v>931</v>
      </c>
      <c r="E197" s="200" t="s">
        <v>778</v>
      </c>
      <c r="F197" s="200" t="s">
        <v>621</v>
      </c>
      <c r="G197" s="198" t="s">
        <v>1024</v>
      </c>
      <c r="H197" s="198" t="s">
        <v>704</v>
      </c>
      <c r="I197" s="198" t="s">
        <v>361</v>
      </c>
      <c r="J197" s="198" t="s">
        <v>28</v>
      </c>
      <c r="K197" s="201" t="s">
        <v>410</v>
      </c>
      <c r="L197" s="275" t="s">
        <v>267</v>
      </c>
      <c r="M197" s="198" t="s">
        <v>4566</v>
      </c>
    </row>
    <row r="198" spans="1:13" s="225" customFormat="1" ht="369.75">
      <c r="A198" s="198" t="str">
        <f t="shared" ref="A198:A239" si="3">B198&amp;C198</f>
        <v>Smelter Reference ListA1</v>
      </c>
      <c r="B198" s="198" t="s">
        <v>2835</v>
      </c>
      <c r="C198" s="198" t="s">
        <v>1207</v>
      </c>
      <c r="D198" s="199" t="s">
        <v>3117</v>
      </c>
      <c r="E198" s="199" t="s">
        <v>3655</v>
      </c>
      <c r="F198" s="199" t="s">
        <v>4132</v>
      </c>
      <c r="G198" s="199" t="s">
        <v>3656</v>
      </c>
      <c r="H198" s="199" t="s">
        <v>3657</v>
      </c>
      <c r="I198" s="199" t="s">
        <v>3658</v>
      </c>
      <c r="J198" s="199" t="s">
        <v>3659</v>
      </c>
      <c r="K198" s="199" t="s">
        <v>3660</v>
      </c>
      <c r="L198" s="260" t="s">
        <v>4833</v>
      </c>
      <c r="M198" s="199" t="s">
        <v>4567</v>
      </c>
    </row>
    <row r="199" spans="1:13" ht="42.75">
      <c r="A199" s="198" t="str">
        <f t="shared" si="3"/>
        <v>Smelter Reference ListA4</v>
      </c>
      <c r="B199" s="198" t="s">
        <v>2835</v>
      </c>
      <c r="C199" s="198" t="s">
        <v>1210</v>
      </c>
      <c r="D199" s="198" t="s">
        <v>1510</v>
      </c>
      <c r="E199" s="200" t="s">
        <v>781</v>
      </c>
      <c r="F199" s="200" t="s">
        <v>2036</v>
      </c>
      <c r="G199" s="198" t="s">
        <v>2037</v>
      </c>
      <c r="H199" s="198" t="s">
        <v>2533</v>
      </c>
      <c r="I199" s="198" t="s">
        <v>1510</v>
      </c>
      <c r="J199" s="275" t="s">
        <v>1828</v>
      </c>
      <c r="K199" s="201" t="s">
        <v>1510</v>
      </c>
      <c r="L199" s="275" t="s">
        <v>888</v>
      </c>
      <c r="M199" s="198" t="s">
        <v>4568</v>
      </c>
    </row>
    <row r="200" spans="1:13" ht="42.75">
      <c r="A200" s="198" t="str">
        <f t="shared" si="3"/>
        <v>Smelter Reference ListB4</v>
      </c>
      <c r="B200" s="198" t="s">
        <v>2835</v>
      </c>
      <c r="C200" s="198" t="s">
        <v>1843</v>
      </c>
      <c r="D200" s="198" t="s">
        <v>2835</v>
      </c>
      <c r="E200" s="200" t="s">
        <v>2836</v>
      </c>
      <c r="F200" s="200" t="s">
        <v>2837</v>
      </c>
      <c r="G200" s="198" t="s">
        <v>2838</v>
      </c>
      <c r="H200" s="198" t="s">
        <v>2839</v>
      </c>
      <c r="I200" s="198" t="s">
        <v>2840</v>
      </c>
      <c r="J200" s="275" t="s">
        <v>2841</v>
      </c>
      <c r="K200" s="201" t="s">
        <v>2842</v>
      </c>
      <c r="L200" s="275" t="s">
        <v>889</v>
      </c>
      <c r="M200" s="198" t="s">
        <v>4569</v>
      </c>
    </row>
    <row r="201" spans="1:13" ht="42.75">
      <c r="A201" s="198" t="str">
        <f t="shared" si="3"/>
        <v>Smelter Reference List</v>
      </c>
      <c r="B201" s="198" t="s">
        <v>2835</v>
      </c>
      <c r="D201" s="198" t="s">
        <v>1784</v>
      </c>
      <c r="E201" s="200" t="s">
        <v>783</v>
      </c>
      <c r="F201" s="200" t="s">
        <v>2385</v>
      </c>
      <c r="G201" s="198" t="s">
        <v>1140</v>
      </c>
      <c r="H201" s="198" t="s">
        <v>707</v>
      </c>
      <c r="I201" s="198" t="s">
        <v>365</v>
      </c>
      <c r="J201" s="275" t="s">
        <v>2382</v>
      </c>
      <c r="K201" s="201" t="s">
        <v>2043</v>
      </c>
      <c r="L201" s="275" t="s">
        <v>1189</v>
      </c>
      <c r="M201" s="198" t="s">
        <v>4570</v>
      </c>
    </row>
    <row r="202" spans="1:13" ht="42.75">
      <c r="A202" s="198" t="str">
        <f t="shared" si="3"/>
        <v>Smelter Reference ListC4</v>
      </c>
      <c r="B202" s="198" t="s">
        <v>2835</v>
      </c>
      <c r="C202" s="198" t="s">
        <v>1864</v>
      </c>
      <c r="D202" s="198" t="s">
        <v>1783</v>
      </c>
      <c r="E202" s="200" t="s">
        <v>782</v>
      </c>
      <c r="F202" s="200" t="s">
        <v>2384</v>
      </c>
      <c r="G202" s="198" t="s">
        <v>1139</v>
      </c>
      <c r="H202" s="198" t="s">
        <v>706</v>
      </c>
      <c r="I202" s="198" t="s">
        <v>364</v>
      </c>
      <c r="J202" s="275" t="s">
        <v>2381</v>
      </c>
      <c r="K202" s="201" t="s">
        <v>413</v>
      </c>
      <c r="L202" s="275" t="s">
        <v>890</v>
      </c>
      <c r="M202" s="198" t="s">
        <v>4571</v>
      </c>
    </row>
    <row r="203" spans="1:13" ht="42.75">
      <c r="A203" s="198" t="str">
        <f t="shared" si="3"/>
        <v>Smelter Reference ListD4</v>
      </c>
      <c r="B203" s="198" t="s">
        <v>2835</v>
      </c>
      <c r="C203" s="198" t="s">
        <v>2535</v>
      </c>
      <c r="D203" s="198" t="s">
        <v>1782</v>
      </c>
      <c r="E203" s="200" t="s">
        <v>784</v>
      </c>
      <c r="F203" s="200" t="s">
        <v>1829</v>
      </c>
      <c r="G203" s="198" t="s">
        <v>1830</v>
      </c>
      <c r="H203" s="198" t="s">
        <v>708</v>
      </c>
      <c r="I203" s="198" t="s">
        <v>366</v>
      </c>
      <c r="J203" s="275" t="s">
        <v>2330</v>
      </c>
      <c r="K203" s="201" t="s">
        <v>414</v>
      </c>
      <c r="L203" s="275" t="s">
        <v>1188</v>
      </c>
      <c r="M203" s="198" t="s">
        <v>4572</v>
      </c>
    </row>
    <row r="204" spans="1:13" ht="42.75">
      <c r="A204" s="198" t="str">
        <f t="shared" si="3"/>
        <v>Smelter Reference List</v>
      </c>
      <c r="B204" s="198" t="s">
        <v>2835</v>
      </c>
      <c r="D204" s="198" t="s">
        <v>1232</v>
      </c>
      <c r="E204" s="200" t="s">
        <v>779</v>
      </c>
      <c r="F204" s="200" t="s">
        <v>637</v>
      </c>
      <c r="G204" s="198" t="s">
        <v>1039</v>
      </c>
      <c r="H204" s="198" t="s">
        <v>186</v>
      </c>
      <c r="I204" s="198" t="s">
        <v>362</v>
      </c>
      <c r="J204" s="275" t="s">
        <v>2619</v>
      </c>
      <c r="K204" s="201" t="s">
        <v>411</v>
      </c>
      <c r="L204" s="275" t="s">
        <v>80</v>
      </c>
      <c r="M204" s="198" t="s">
        <v>4573</v>
      </c>
    </row>
    <row r="205" spans="1:13" ht="42.75">
      <c r="A205" s="198" t="str">
        <f t="shared" si="3"/>
        <v>Smelter Reference ListE4</v>
      </c>
      <c r="B205" s="198" t="s">
        <v>2835</v>
      </c>
      <c r="C205" s="198" t="s">
        <v>2536</v>
      </c>
      <c r="D205" s="198" t="s">
        <v>1233</v>
      </c>
      <c r="E205" s="200" t="s">
        <v>780</v>
      </c>
      <c r="F205" s="200" t="s">
        <v>638</v>
      </c>
      <c r="G205" s="198" t="s">
        <v>1040</v>
      </c>
      <c r="H205" s="198" t="s">
        <v>187</v>
      </c>
      <c r="I205" s="198" t="s">
        <v>363</v>
      </c>
      <c r="J205" s="275" t="s">
        <v>2620</v>
      </c>
      <c r="K205" s="201" t="s">
        <v>412</v>
      </c>
      <c r="L205" s="275" t="s">
        <v>81</v>
      </c>
      <c r="M205" s="198" t="s">
        <v>4574</v>
      </c>
    </row>
    <row r="206" spans="1:13" ht="42.75">
      <c r="A206" s="198" t="str">
        <f t="shared" si="3"/>
        <v>Smelter Reference ListF4</v>
      </c>
      <c r="B206" s="198" t="s">
        <v>2835</v>
      </c>
      <c r="C206" s="198" t="s">
        <v>2546</v>
      </c>
      <c r="D206" s="198" t="s">
        <v>902</v>
      </c>
      <c r="E206" s="200" t="s">
        <v>468</v>
      </c>
      <c r="F206" s="200" t="s">
        <v>632</v>
      </c>
      <c r="G206" s="198" t="s">
        <v>1035</v>
      </c>
      <c r="H206" s="198" t="s">
        <v>713</v>
      </c>
      <c r="I206" s="198" t="s">
        <v>381</v>
      </c>
      <c r="J206" s="275" t="s">
        <v>2623</v>
      </c>
      <c r="K206" s="201" t="s">
        <v>166</v>
      </c>
      <c r="L206" s="275" t="s">
        <v>95</v>
      </c>
      <c r="M206" s="198" t="s">
        <v>4575</v>
      </c>
    </row>
    <row r="207" spans="1:13" ht="42.75">
      <c r="A207" s="198" t="str">
        <f t="shared" si="3"/>
        <v>Smelter Reference ListG4</v>
      </c>
      <c r="B207" s="198" t="s">
        <v>2835</v>
      </c>
      <c r="C207" s="198" t="s">
        <v>2537</v>
      </c>
      <c r="D207" s="198" t="s">
        <v>905</v>
      </c>
      <c r="E207" s="200" t="s">
        <v>2331</v>
      </c>
      <c r="F207" s="200" t="s">
        <v>624</v>
      </c>
      <c r="G207" s="198" t="s">
        <v>1027</v>
      </c>
      <c r="H207" s="198" t="s">
        <v>2332</v>
      </c>
      <c r="I207" s="198" t="s">
        <v>370</v>
      </c>
      <c r="J207" s="275" t="s">
        <v>1944</v>
      </c>
      <c r="K207" s="201" t="s">
        <v>417</v>
      </c>
      <c r="L207" s="290" t="s">
        <v>270</v>
      </c>
      <c r="M207" s="198" t="s">
        <v>4576</v>
      </c>
    </row>
    <row r="208" spans="1:13" ht="42.75">
      <c r="A208" s="198" t="str">
        <f t="shared" si="3"/>
        <v>Smelter Reference ListH4</v>
      </c>
      <c r="B208" s="198" t="s">
        <v>2835</v>
      </c>
      <c r="C208" s="198" t="s">
        <v>2538</v>
      </c>
      <c r="D208" s="198" t="s">
        <v>906</v>
      </c>
      <c r="E208" s="200" t="s">
        <v>2333</v>
      </c>
      <c r="F208" s="200" t="s">
        <v>625</v>
      </c>
      <c r="G208" s="198" t="s">
        <v>1028</v>
      </c>
      <c r="H208" s="198" t="s">
        <v>2334</v>
      </c>
      <c r="I208" s="198" t="s">
        <v>371</v>
      </c>
      <c r="J208" s="275" t="s">
        <v>1945</v>
      </c>
      <c r="K208" s="201" t="s">
        <v>418</v>
      </c>
      <c r="L208" s="290" t="s">
        <v>271</v>
      </c>
      <c r="M208" s="198" t="s">
        <v>4577</v>
      </c>
    </row>
    <row r="209" spans="1:13" ht="42.75">
      <c r="A209" s="198" t="str">
        <f t="shared" si="3"/>
        <v>Smelter Reference ListI4</v>
      </c>
      <c r="B209" s="198" t="s">
        <v>2835</v>
      </c>
      <c r="C209" s="198" t="s">
        <v>2539</v>
      </c>
      <c r="D209" s="198" t="s">
        <v>1781</v>
      </c>
      <c r="E209" s="200" t="s">
        <v>2335</v>
      </c>
      <c r="F209" s="200" t="s">
        <v>2336</v>
      </c>
      <c r="G209" s="198" t="s">
        <v>2337</v>
      </c>
      <c r="H209" s="198" t="s">
        <v>2338</v>
      </c>
      <c r="I209" s="198" t="s">
        <v>372</v>
      </c>
      <c r="J209" s="275" t="s">
        <v>1946</v>
      </c>
      <c r="K209" s="201" t="s">
        <v>160</v>
      </c>
      <c r="L209" s="290" t="s">
        <v>1187</v>
      </c>
      <c r="M209" s="198" t="s">
        <v>4578</v>
      </c>
    </row>
    <row r="210" spans="1:13" ht="28.5">
      <c r="A210" s="198" t="s">
        <v>4834</v>
      </c>
      <c r="B210" s="198" t="s">
        <v>2463</v>
      </c>
      <c r="C210" s="198" t="s">
        <v>1210</v>
      </c>
      <c r="D210" s="198" t="s">
        <v>4952</v>
      </c>
      <c r="E210" s="198" t="s">
        <v>4957</v>
      </c>
      <c r="F210" s="200" t="s">
        <v>4963</v>
      </c>
      <c r="G210" s="198" t="s">
        <v>4969</v>
      </c>
      <c r="H210" s="198" t="s">
        <v>4975</v>
      </c>
      <c r="I210" s="198" t="s">
        <v>4981</v>
      </c>
      <c r="J210" s="275" t="s">
        <v>4987</v>
      </c>
      <c r="K210" s="201" t="s">
        <v>4993</v>
      </c>
      <c r="L210" s="290" t="s">
        <v>4999</v>
      </c>
      <c r="M210" s="198" t="s">
        <v>5005</v>
      </c>
    </row>
    <row r="211" spans="1:13" ht="28.5">
      <c r="A211" s="198" t="str">
        <f t="shared" si="3"/>
        <v>Smelter ListB4</v>
      </c>
      <c r="B211" s="198" t="s">
        <v>2463</v>
      </c>
      <c r="C211" s="198" t="s">
        <v>1843</v>
      </c>
      <c r="D211" s="198" t="s">
        <v>1500</v>
      </c>
      <c r="E211" s="200" t="s">
        <v>2793</v>
      </c>
      <c r="F211" s="200" t="s">
        <v>1532</v>
      </c>
      <c r="G211" s="198" t="s">
        <v>2022</v>
      </c>
      <c r="H211" s="198" t="s">
        <v>2534</v>
      </c>
      <c r="I211" s="198" t="s">
        <v>2328</v>
      </c>
      <c r="J211" s="275" t="s">
        <v>2327</v>
      </c>
      <c r="K211" s="201" t="s">
        <v>2328</v>
      </c>
      <c r="L211" s="275" t="s">
        <v>884</v>
      </c>
      <c r="M211" s="198" t="s">
        <v>4579</v>
      </c>
    </row>
    <row r="212" spans="1:13" ht="28.5">
      <c r="A212" s="198" t="str">
        <f t="shared" si="3"/>
        <v>Smelter ListC4</v>
      </c>
      <c r="B212" s="198" t="s">
        <v>2463</v>
      </c>
      <c r="C212" s="198" t="s">
        <v>1864</v>
      </c>
      <c r="D212" s="198" t="s">
        <v>2044</v>
      </c>
      <c r="E212" s="200" t="s">
        <v>2794</v>
      </c>
      <c r="F212" s="200" t="s">
        <v>2045</v>
      </c>
      <c r="G212" s="198" t="s">
        <v>2046</v>
      </c>
      <c r="H212" s="198" t="s">
        <v>2047</v>
      </c>
      <c r="I212" s="198" t="s">
        <v>367</v>
      </c>
      <c r="J212" s="275" t="s">
        <v>2048</v>
      </c>
      <c r="K212" s="201" t="s">
        <v>2049</v>
      </c>
      <c r="L212" s="275" t="s">
        <v>889</v>
      </c>
      <c r="M212" s="198" t="s">
        <v>4580</v>
      </c>
    </row>
    <row r="213" spans="1:13" ht="28.5">
      <c r="A213" s="198" t="str">
        <f t="shared" si="3"/>
        <v>Smelter ListD4</v>
      </c>
      <c r="B213" s="198" t="s">
        <v>2463</v>
      </c>
      <c r="C213" s="198" t="s">
        <v>2535</v>
      </c>
      <c r="D213" s="198" t="s">
        <v>903</v>
      </c>
      <c r="E213" s="200" t="s">
        <v>2795</v>
      </c>
      <c r="F213" s="200" t="s">
        <v>622</v>
      </c>
      <c r="G213" s="198" t="s">
        <v>1025</v>
      </c>
      <c r="H213" s="198" t="s">
        <v>709</v>
      </c>
      <c r="I213" s="198" t="s">
        <v>368</v>
      </c>
      <c r="J213" s="275" t="s">
        <v>1942</v>
      </c>
      <c r="K213" s="201" t="s">
        <v>415</v>
      </c>
      <c r="L213" s="275" t="s">
        <v>268</v>
      </c>
      <c r="M213" s="198" t="s">
        <v>4581</v>
      </c>
    </row>
    <row r="214" spans="1:13" ht="17.25">
      <c r="A214" s="198" t="str">
        <f t="shared" si="3"/>
        <v>Smelter ListE4</v>
      </c>
      <c r="B214" s="198" t="s">
        <v>2463</v>
      </c>
      <c r="C214" s="198" t="s">
        <v>2536</v>
      </c>
      <c r="D214" s="198" t="s">
        <v>904</v>
      </c>
      <c r="E214" s="200" t="s">
        <v>2796</v>
      </c>
      <c r="F214" s="200" t="s">
        <v>623</v>
      </c>
      <c r="G214" s="198" t="s">
        <v>1026</v>
      </c>
      <c r="H214" s="198" t="s">
        <v>2329</v>
      </c>
      <c r="I214" s="198" t="s">
        <v>369</v>
      </c>
      <c r="J214" s="275" t="s">
        <v>1943</v>
      </c>
      <c r="K214" s="201" t="s">
        <v>416</v>
      </c>
      <c r="L214" s="275" t="s">
        <v>269</v>
      </c>
      <c r="M214" s="198" t="s">
        <v>4582</v>
      </c>
    </row>
    <row r="215" spans="1:13" ht="28.5">
      <c r="A215" s="198" t="str">
        <f t="shared" si="3"/>
        <v>Smelter ListH4</v>
      </c>
      <c r="B215" s="198" t="s">
        <v>2463</v>
      </c>
      <c r="C215" s="198" t="s">
        <v>2538</v>
      </c>
      <c r="D215" s="198" t="s">
        <v>905</v>
      </c>
      <c r="E215" s="200" t="s">
        <v>2331</v>
      </c>
      <c r="F215" s="200" t="s">
        <v>624</v>
      </c>
      <c r="G215" s="198" t="s">
        <v>1027</v>
      </c>
      <c r="H215" s="198" t="s">
        <v>2332</v>
      </c>
      <c r="I215" s="198" t="s">
        <v>370</v>
      </c>
      <c r="J215" s="275" t="s">
        <v>1944</v>
      </c>
      <c r="K215" s="201" t="s">
        <v>417</v>
      </c>
      <c r="L215" s="290" t="s">
        <v>270</v>
      </c>
      <c r="M215" s="198" t="s">
        <v>4576</v>
      </c>
    </row>
    <row r="216" spans="1:13">
      <c r="A216" s="198" t="str">
        <f t="shared" si="3"/>
        <v>Smelter ListI4</v>
      </c>
      <c r="B216" s="198" t="s">
        <v>2463</v>
      </c>
      <c r="C216" s="198" t="s">
        <v>2539</v>
      </c>
      <c r="D216" s="198" t="s">
        <v>906</v>
      </c>
      <c r="E216" s="200" t="s">
        <v>2333</v>
      </c>
      <c r="F216" s="200" t="s">
        <v>625</v>
      </c>
      <c r="G216" s="198" t="s">
        <v>1028</v>
      </c>
      <c r="H216" s="198" t="s">
        <v>2334</v>
      </c>
      <c r="I216" s="198" t="s">
        <v>371</v>
      </c>
      <c r="J216" s="275" t="s">
        <v>1945</v>
      </c>
      <c r="K216" s="201" t="s">
        <v>418</v>
      </c>
      <c r="L216" s="290" t="s">
        <v>271</v>
      </c>
      <c r="M216" s="198" t="s">
        <v>4577</v>
      </c>
    </row>
    <row r="217" spans="1:13" ht="28.5">
      <c r="A217" s="198" t="str">
        <f t="shared" si="3"/>
        <v>Smelter ListJ4</v>
      </c>
      <c r="B217" s="198" t="s">
        <v>2463</v>
      </c>
      <c r="C217" s="198" t="s">
        <v>2540</v>
      </c>
      <c r="D217" s="198" t="s">
        <v>1781</v>
      </c>
      <c r="E217" s="200" t="s">
        <v>2335</v>
      </c>
      <c r="F217" s="200" t="s">
        <v>2336</v>
      </c>
      <c r="G217" s="198" t="s">
        <v>2337</v>
      </c>
      <c r="H217" s="198" t="s">
        <v>2338</v>
      </c>
      <c r="I217" s="198" t="s">
        <v>372</v>
      </c>
      <c r="J217" s="275" t="s">
        <v>1946</v>
      </c>
      <c r="K217" s="201" t="s">
        <v>160</v>
      </c>
      <c r="L217" s="290" t="s">
        <v>1187</v>
      </c>
      <c r="M217" s="198" t="s">
        <v>4578</v>
      </c>
    </row>
    <row r="218" spans="1:13" ht="28.5">
      <c r="A218" s="198" t="str">
        <f t="shared" si="3"/>
        <v>Smelter ListK4</v>
      </c>
      <c r="B218" s="198" t="s">
        <v>2463</v>
      </c>
      <c r="C218" s="198" t="s">
        <v>2541</v>
      </c>
      <c r="D218" s="198" t="s">
        <v>907</v>
      </c>
      <c r="E218" s="200" t="s">
        <v>785</v>
      </c>
      <c r="F218" s="200" t="s">
        <v>626</v>
      </c>
      <c r="G218" s="198" t="s">
        <v>1029</v>
      </c>
      <c r="H218" s="198" t="s">
        <v>2339</v>
      </c>
      <c r="I218" s="198" t="s">
        <v>373</v>
      </c>
      <c r="J218" s="275" t="s">
        <v>1947</v>
      </c>
      <c r="K218" s="201" t="s">
        <v>2340</v>
      </c>
      <c r="L218" s="290" t="s">
        <v>885</v>
      </c>
      <c r="M218" s="198" t="s">
        <v>4583</v>
      </c>
    </row>
    <row r="219" spans="1:13" ht="28.5">
      <c r="A219" s="198" t="str">
        <f t="shared" si="3"/>
        <v>Smelter ListL4</v>
      </c>
      <c r="B219" s="198" t="s">
        <v>2463</v>
      </c>
      <c r="C219" s="198" t="s">
        <v>2542</v>
      </c>
      <c r="D219" s="198" t="s">
        <v>908</v>
      </c>
      <c r="E219" s="200" t="s">
        <v>786</v>
      </c>
      <c r="F219" s="200" t="s">
        <v>627</v>
      </c>
      <c r="G219" s="198" t="s">
        <v>1030</v>
      </c>
      <c r="H219" s="198" t="s">
        <v>2341</v>
      </c>
      <c r="I219" s="198" t="s">
        <v>374</v>
      </c>
      <c r="J219" s="275" t="s">
        <v>29</v>
      </c>
      <c r="K219" s="201" t="s">
        <v>2342</v>
      </c>
      <c r="L219" s="275" t="s">
        <v>886</v>
      </c>
      <c r="M219" s="198" t="s">
        <v>4584</v>
      </c>
    </row>
    <row r="220" spans="1:13" ht="28.5">
      <c r="A220" s="198" t="str">
        <f t="shared" si="3"/>
        <v>Smelter ListM4</v>
      </c>
      <c r="B220" s="198" t="s">
        <v>2463</v>
      </c>
      <c r="C220" s="198" t="s">
        <v>2543</v>
      </c>
      <c r="D220" s="198" t="s">
        <v>909</v>
      </c>
      <c r="E220" s="200" t="s">
        <v>787</v>
      </c>
      <c r="F220" s="200" t="s">
        <v>628</v>
      </c>
      <c r="G220" s="198" t="s">
        <v>1031</v>
      </c>
      <c r="H220" s="198" t="s">
        <v>2343</v>
      </c>
      <c r="I220" s="198" t="s">
        <v>375</v>
      </c>
      <c r="J220" s="275" t="s">
        <v>30</v>
      </c>
      <c r="K220" s="201" t="s">
        <v>161</v>
      </c>
      <c r="L220" s="275" t="s">
        <v>272</v>
      </c>
      <c r="M220" s="198" t="s">
        <v>4585</v>
      </c>
    </row>
    <row r="221" spans="1:13" ht="57">
      <c r="A221" s="198" t="str">
        <f t="shared" si="3"/>
        <v>Smelter ListN4</v>
      </c>
      <c r="B221" s="198" t="s">
        <v>2463</v>
      </c>
      <c r="C221" s="198" t="s">
        <v>2544</v>
      </c>
      <c r="D221" s="198" t="s">
        <v>944</v>
      </c>
      <c r="E221" s="200" t="s">
        <v>788</v>
      </c>
      <c r="F221" s="200" t="s">
        <v>629</v>
      </c>
      <c r="G221" s="198" t="s">
        <v>1032</v>
      </c>
      <c r="H221" s="200" t="s">
        <v>710</v>
      </c>
      <c r="I221" s="198" t="s">
        <v>376</v>
      </c>
      <c r="J221" s="275" t="s">
        <v>2621</v>
      </c>
      <c r="K221" s="201" t="s">
        <v>162</v>
      </c>
      <c r="L221" s="275" t="s">
        <v>273</v>
      </c>
      <c r="M221" s="198" t="s">
        <v>4586</v>
      </c>
    </row>
    <row r="222" spans="1:13" ht="71.25">
      <c r="A222" s="198" t="str">
        <f t="shared" si="3"/>
        <v>Smelter ListO4</v>
      </c>
      <c r="B222" s="198" t="s">
        <v>2463</v>
      </c>
      <c r="C222" s="198" t="s">
        <v>2545</v>
      </c>
      <c r="D222" s="198" t="s">
        <v>1885</v>
      </c>
      <c r="E222" s="200" t="s">
        <v>789</v>
      </c>
      <c r="F222" s="200" t="s">
        <v>630</v>
      </c>
      <c r="G222" s="198" t="s">
        <v>1033</v>
      </c>
      <c r="H222" s="198" t="s">
        <v>711</v>
      </c>
      <c r="I222" s="198" t="s">
        <v>377</v>
      </c>
      <c r="J222" s="275" t="s">
        <v>2645</v>
      </c>
      <c r="K222" s="201" t="s">
        <v>163</v>
      </c>
      <c r="L222" s="275" t="s">
        <v>274</v>
      </c>
      <c r="M222" s="198" t="s">
        <v>4587</v>
      </c>
    </row>
    <row r="223" spans="1:13" ht="71.25">
      <c r="A223" s="198" t="str">
        <f t="shared" si="3"/>
        <v>Smelter ListP4</v>
      </c>
      <c r="B223" s="198" t="s">
        <v>2463</v>
      </c>
      <c r="C223" s="198" t="s">
        <v>933</v>
      </c>
      <c r="D223" s="198" t="s">
        <v>943</v>
      </c>
      <c r="E223" s="200" t="s">
        <v>790</v>
      </c>
      <c r="F223" s="200" t="s">
        <v>631</v>
      </c>
      <c r="G223" s="198" t="s">
        <v>1034</v>
      </c>
      <c r="H223" s="282" t="s">
        <v>712</v>
      </c>
      <c r="I223" s="198" t="s">
        <v>378</v>
      </c>
      <c r="J223" s="275" t="s">
        <v>2622</v>
      </c>
      <c r="K223" s="201" t="s">
        <v>164</v>
      </c>
      <c r="L223" s="275" t="s">
        <v>275</v>
      </c>
      <c r="M223" s="198" t="s">
        <v>4588</v>
      </c>
    </row>
    <row r="224" spans="1:13" ht="28.5">
      <c r="A224" s="198" t="str">
        <f t="shared" si="3"/>
        <v>Smelter ListQ4</v>
      </c>
      <c r="B224" s="198" t="s">
        <v>2463</v>
      </c>
      <c r="C224" s="198" t="s">
        <v>942</v>
      </c>
      <c r="D224" s="198" t="s">
        <v>1497</v>
      </c>
      <c r="E224" s="200" t="s">
        <v>477</v>
      </c>
      <c r="F224" s="200" t="s">
        <v>2030</v>
      </c>
      <c r="G224" s="198" t="s">
        <v>1808</v>
      </c>
      <c r="H224" s="198" t="s">
        <v>1809</v>
      </c>
      <c r="I224" s="198" t="s">
        <v>1810</v>
      </c>
      <c r="J224" s="275" t="s">
        <v>1941</v>
      </c>
      <c r="K224" s="201" t="s">
        <v>1811</v>
      </c>
      <c r="L224" s="275" t="s">
        <v>882</v>
      </c>
      <c r="M224" s="198" t="s">
        <v>4552</v>
      </c>
    </row>
    <row r="225" spans="1:13" ht="42.75">
      <c r="A225" s="198" t="str">
        <f t="shared" si="3"/>
        <v>Smelter ListJ2</v>
      </c>
      <c r="B225" s="198" t="s">
        <v>2463</v>
      </c>
      <c r="C225" s="198" t="s">
        <v>1479</v>
      </c>
      <c r="D225" s="198" t="s">
        <v>181</v>
      </c>
      <c r="E225" s="200" t="s">
        <v>791</v>
      </c>
      <c r="F225" s="200" t="s">
        <v>2344</v>
      </c>
      <c r="G225" s="198" t="s">
        <v>480</v>
      </c>
      <c r="H225" s="198" t="s">
        <v>182</v>
      </c>
      <c r="I225" s="198" t="s">
        <v>379</v>
      </c>
      <c r="J225" s="275" t="s">
        <v>1948</v>
      </c>
      <c r="K225" s="201" t="s">
        <v>183</v>
      </c>
      <c r="L225" s="275" t="s">
        <v>887</v>
      </c>
      <c r="M225" s="198" t="s">
        <v>4589</v>
      </c>
    </row>
    <row r="226" spans="1:13" s="225" customFormat="1" ht="28.5">
      <c r="A226" s="198" t="str">
        <f t="shared" si="3"/>
        <v>Smelter ListB2</v>
      </c>
      <c r="B226" s="198" t="s">
        <v>2463</v>
      </c>
      <c r="C226" s="198" t="s">
        <v>1891</v>
      </c>
      <c r="D226" s="291" t="s">
        <v>4949</v>
      </c>
      <c r="E226" s="198" t="s">
        <v>4958</v>
      </c>
      <c r="F226" s="198" t="s">
        <v>4964</v>
      </c>
      <c r="G226" s="198" t="s">
        <v>4970</v>
      </c>
      <c r="H226" s="198" t="s">
        <v>4976</v>
      </c>
      <c r="I226" s="198" t="s">
        <v>4982</v>
      </c>
      <c r="J226" s="198" t="s">
        <v>4988</v>
      </c>
      <c r="K226" s="198" t="s">
        <v>4994</v>
      </c>
      <c r="L226" s="198" t="s">
        <v>5000</v>
      </c>
      <c r="M226" s="262" t="s">
        <v>5006</v>
      </c>
    </row>
    <row r="227" spans="1:13" s="225" customFormat="1" ht="409.5">
      <c r="A227" s="198" t="str">
        <f>B227&amp;C227</f>
        <v>Smelter ListB3</v>
      </c>
      <c r="B227" s="198" t="s">
        <v>2463</v>
      </c>
      <c r="C227" s="198" t="s">
        <v>1842</v>
      </c>
      <c r="D227" s="291" t="s">
        <v>4951</v>
      </c>
      <c r="E227" s="198" t="s">
        <v>4959</v>
      </c>
      <c r="F227" s="198" t="s">
        <v>4965</v>
      </c>
      <c r="G227" s="198" t="s">
        <v>4971</v>
      </c>
      <c r="H227" s="198" t="s">
        <v>4977</v>
      </c>
      <c r="I227" s="198" t="s">
        <v>4983</v>
      </c>
      <c r="J227" s="198" t="s">
        <v>4989</v>
      </c>
      <c r="K227" s="198" t="s">
        <v>4995</v>
      </c>
      <c r="L227" s="198" t="s">
        <v>5001</v>
      </c>
      <c r="M227" s="262" t="s">
        <v>5007</v>
      </c>
    </row>
    <row r="228" spans="1:13">
      <c r="A228" s="198" t="str">
        <f t="shared" si="3"/>
        <v>Smelter ListF4</v>
      </c>
      <c r="B228" s="198" t="s">
        <v>2463</v>
      </c>
      <c r="C228" s="198" t="s">
        <v>2546</v>
      </c>
      <c r="D228" s="198" t="s">
        <v>901</v>
      </c>
      <c r="E228" s="200" t="s">
        <v>467</v>
      </c>
      <c r="F228" s="200" t="s">
        <v>2383</v>
      </c>
      <c r="G228" s="198" t="s">
        <v>1138</v>
      </c>
      <c r="H228" s="198" t="s">
        <v>705</v>
      </c>
      <c r="I228" s="198" t="s">
        <v>380</v>
      </c>
      <c r="J228" s="275" t="s">
        <v>2380</v>
      </c>
      <c r="K228" s="201" t="s">
        <v>165</v>
      </c>
      <c r="L228" s="275" t="s">
        <v>94</v>
      </c>
      <c r="M228" s="198" t="s">
        <v>4590</v>
      </c>
    </row>
    <row r="229" spans="1:13" ht="28.5">
      <c r="A229" s="198" t="str">
        <f t="shared" si="3"/>
        <v>Smelter ListG4</v>
      </c>
      <c r="B229" s="198" t="s">
        <v>2463</v>
      </c>
      <c r="C229" s="198" t="s">
        <v>2537</v>
      </c>
      <c r="D229" s="198" t="s">
        <v>902</v>
      </c>
      <c r="E229" s="200" t="s">
        <v>468</v>
      </c>
      <c r="F229" s="200" t="s">
        <v>632</v>
      </c>
      <c r="G229" s="198" t="s">
        <v>1035</v>
      </c>
      <c r="H229" s="198" t="s">
        <v>713</v>
      </c>
      <c r="I229" s="198" t="s">
        <v>381</v>
      </c>
      <c r="J229" s="275" t="s">
        <v>2623</v>
      </c>
      <c r="K229" s="201" t="s">
        <v>166</v>
      </c>
      <c r="L229" s="275" t="s">
        <v>95</v>
      </c>
      <c r="M229" s="198" t="s">
        <v>4575</v>
      </c>
    </row>
    <row r="230" spans="1:13" ht="71.25">
      <c r="A230" s="198" t="str">
        <f t="shared" si="3"/>
        <v>CheckerA1</v>
      </c>
      <c r="B230" s="198" t="s">
        <v>2464</v>
      </c>
      <c r="C230" s="198" t="s">
        <v>1207</v>
      </c>
      <c r="D230" s="198" t="s">
        <v>1778</v>
      </c>
      <c r="E230" s="200" t="s">
        <v>469</v>
      </c>
      <c r="F230" s="200" t="s">
        <v>633</v>
      </c>
      <c r="G230" s="198" t="s">
        <v>2345</v>
      </c>
      <c r="H230" s="198" t="s">
        <v>714</v>
      </c>
      <c r="I230" s="198" t="s">
        <v>382</v>
      </c>
      <c r="J230" s="275" t="s">
        <v>2646</v>
      </c>
      <c r="K230" s="201" t="s">
        <v>2346</v>
      </c>
      <c r="L230" s="275" t="s">
        <v>2568</v>
      </c>
      <c r="M230" s="198" t="s">
        <v>4591</v>
      </c>
    </row>
    <row r="231" spans="1:13" ht="28.5">
      <c r="A231" s="198" t="str">
        <f t="shared" si="3"/>
        <v>CheckerD1</v>
      </c>
      <c r="B231" s="198" t="s">
        <v>2464</v>
      </c>
      <c r="C231" s="198" t="s">
        <v>2547</v>
      </c>
      <c r="D231" s="198" t="s">
        <v>1780</v>
      </c>
      <c r="E231" s="200" t="s">
        <v>470</v>
      </c>
      <c r="F231" s="200" t="s">
        <v>2347</v>
      </c>
      <c r="G231" s="198" t="s">
        <v>2348</v>
      </c>
      <c r="H231" s="198" t="s">
        <v>2349</v>
      </c>
      <c r="I231" s="198" t="s">
        <v>383</v>
      </c>
      <c r="J231" s="282" t="s">
        <v>2647</v>
      </c>
      <c r="K231" s="201" t="s">
        <v>2350</v>
      </c>
      <c r="L231" s="292" t="s">
        <v>2569</v>
      </c>
      <c r="M231" s="198" t="s">
        <v>4592</v>
      </c>
    </row>
    <row r="232" spans="1:13">
      <c r="A232" s="198" t="str">
        <f t="shared" si="3"/>
        <v>CheckerA3</v>
      </c>
      <c r="B232" s="198" t="s">
        <v>2464</v>
      </c>
      <c r="C232" s="198" t="s">
        <v>1209</v>
      </c>
      <c r="D232" s="198" t="s">
        <v>1552</v>
      </c>
      <c r="E232" s="200" t="s">
        <v>471</v>
      </c>
      <c r="F232" s="200" t="s">
        <v>2351</v>
      </c>
      <c r="G232" s="198" t="s">
        <v>2352</v>
      </c>
      <c r="H232" s="198" t="s">
        <v>2353</v>
      </c>
      <c r="I232" s="198" t="s">
        <v>2354</v>
      </c>
      <c r="J232" s="282" t="s">
        <v>2355</v>
      </c>
      <c r="K232" s="201" t="s">
        <v>2356</v>
      </c>
      <c r="L232" s="292" t="s">
        <v>2570</v>
      </c>
      <c r="M232" s="198" t="s">
        <v>4593</v>
      </c>
    </row>
    <row r="233" spans="1:13">
      <c r="A233" s="198" t="str">
        <f t="shared" si="3"/>
        <v>CheckerB3</v>
      </c>
      <c r="B233" s="198" t="s">
        <v>2464</v>
      </c>
      <c r="C233" s="198" t="s">
        <v>1842</v>
      </c>
      <c r="D233" s="198" t="s">
        <v>1553</v>
      </c>
      <c r="E233" s="200" t="s">
        <v>472</v>
      </c>
      <c r="F233" s="200" t="s">
        <v>1530</v>
      </c>
      <c r="G233" s="198" t="s">
        <v>2357</v>
      </c>
      <c r="H233" s="198" t="s">
        <v>2358</v>
      </c>
      <c r="I233" s="198" t="s">
        <v>2359</v>
      </c>
      <c r="J233" s="282" t="s">
        <v>2360</v>
      </c>
      <c r="K233" s="201" t="s">
        <v>2361</v>
      </c>
      <c r="L233" s="292" t="s">
        <v>2571</v>
      </c>
      <c r="M233" s="198" t="s">
        <v>4594</v>
      </c>
    </row>
    <row r="234" spans="1:13">
      <c r="A234" s="198" t="str">
        <f t="shared" si="3"/>
        <v>CheckerC3</v>
      </c>
      <c r="B234" s="198" t="s">
        <v>2464</v>
      </c>
      <c r="C234" s="198" t="s">
        <v>1863</v>
      </c>
      <c r="D234" s="198" t="s">
        <v>1776</v>
      </c>
      <c r="E234" s="200" t="s">
        <v>473</v>
      </c>
      <c r="F234" s="200" t="s">
        <v>2362</v>
      </c>
      <c r="G234" s="198" t="s">
        <v>2363</v>
      </c>
      <c r="H234" s="198" t="s">
        <v>2364</v>
      </c>
      <c r="I234" s="198" t="s">
        <v>2365</v>
      </c>
      <c r="J234" s="282" t="s">
        <v>2366</v>
      </c>
      <c r="K234" s="201" t="s">
        <v>2365</v>
      </c>
      <c r="L234" s="292" t="s">
        <v>2572</v>
      </c>
      <c r="M234" s="198" t="s">
        <v>4595</v>
      </c>
    </row>
    <row r="235" spans="1:13">
      <c r="A235" s="198" t="str">
        <f t="shared" si="3"/>
        <v>CheckerD3</v>
      </c>
      <c r="B235" s="198" t="s">
        <v>2464</v>
      </c>
      <c r="C235" s="198" t="s">
        <v>2548</v>
      </c>
      <c r="D235" s="198" t="s">
        <v>1777</v>
      </c>
      <c r="E235" s="200" t="s">
        <v>474</v>
      </c>
      <c r="F235" s="200" t="s">
        <v>1457</v>
      </c>
      <c r="G235" s="198" t="s">
        <v>1458</v>
      </c>
      <c r="H235" s="198" t="s">
        <v>1459</v>
      </c>
      <c r="I235" s="198" t="s">
        <v>384</v>
      </c>
      <c r="J235" s="282" t="s">
        <v>1469</v>
      </c>
      <c r="K235" s="201" t="s">
        <v>1460</v>
      </c>
      <c r="L235" s="292" t="s">
        <v>1461</v>
      </c>
      <c r="M235" s="198" t="s">
        <v>4596</v>
      </c>
    </row>
    <row r="236" spans="1:13" s="225" customFormat="1" ht="32.25" customHeight="1">
      <c r="A236" s="198" t="s">
        <v>2922</v>
      </c>
      <c r="B236" s="198" t="s">
        <v>2464</v>
      </c>
      <c r="C236" s="198" t="s">
        <v>2921</v>
      </c>
      <c r="D236" s="198" t="s">
        <v>2923</v>
      </c>
      <c r="E236" s="198" t="s">
        <v>4104</v>
      </c>
      <c r="F236" s="198" t="s">
        <v>4105</v>
      </c>
      <c r="G236" s="198" t="s">
        <v>4106</v>
      </c>
      <c r="H236" s="198" t="s">
        <v>4107</v>
      </c>
      <c r="I236" s="198" t="s">
        <v>4108</v>
      </c>
      <c r="J236" s="198" t="s">
        <v>4109</v>
      </c>
      <c r="K236" s="198" t="s">
        <v>4110</v>
      </c>
      <c r="L236" s="198" t="s">
        <v>4111</v>
      </c>
      <c r="M236" s="198" t="s">
        <v>4597</v>
      </c>
    </row>
    <row r="237" spans="1:13" s="225" customFormat="1" ht="32.25" customHeight="1">
      <c r="A237" s="198" t="str">
        <f t="shared" si="3"/>
        <v>CheckerB63</v>
      </c>
      <c r="B237" s="198" t="s">
        <v>2464</v>
      </c>
      <c r="C237" s="198" t="s">
        <v>3614</v>
      </c>
      <c r="D237" s="198" t="s">
        <v>2923</v>
      </c>
      <c r="E237" s="198" t="s">
        <v>4104</v>
      </c>
      <c r="F237" s="198" t="s">
        <v>4105</v>
      </c>
      <c r="G237" s="198" t="s">
        <v>4106</v>
      </c>
      <c r="H237" s="198" t="s">
        <v>4107</v>
      </c>
      <c r="I237" s="198" t="s">
        <v>4108</v>
      </c>
      <c r="J237" s="198" t="s">
        <v>4109</v>
      </c>
      <c r="K237" s="198" t="s">
        <v>4110</v>
      </c>
      <c r="L237" s="198" t="s">
        <v>4111</v>
      </c>
      <c r="M237" s="198" t="s">
        <v>4597</v>
      </c>
    </row>
    <row r="238" spans="1:13" s="225" customFormat="1" ht="32.25" customHeight="1">
      <c r="A238" s="198" t="str">
        <f t="shared" si="3"/>
        <v>CheckerB64</v>
      </c>
      <c r="B238" s="198" t="s">
        <v>2464</v>
      </c>
      <c r="C238" s="198" t="s">
        <v>3615</v>
      </c>
      <c r="D238" s="198" t="s">
        <v>2923</v>
      </c>
      <c r="E238" s="198" t="s">
        <v>4104</v>
      </c>
      <c r="F238" s="198" t="s">
        <v>4105</v>
      </c>
      <c r="G238" s="198" t="s">
        <v>4106</v>
      </c>
      <c r="H238" s="198" t="s">
        <v>4107</v>
      </c>
      <c r="I238" s="198" t="s">
        <v>4108</v>
      </c>
      <c r="J238" s="198" t="s">
        <v>4109</v>
      </c>
      <c r="K238" s="198" t="s">
        <v>4110</v>
      </c>
      <c r="L238" s="198" t="s">
        <v>4111</v>
      </c>
      <c r="M238" s="198" t="s">
        <v>4597</v>
      </c>
    </row>
    <row r="239" spans="1:13" s="225" customFormat="1" ht="32.25" customHeight="1">
      <c r="A239" s="198" t="str">
        <f t="shared" si="3"/>
        <v>CheckerB65</v>
      </c>
      <c r="B239" s="198" t="s">
        <v>2464</v>
      </c>
      <c r="C239" s="198" t="s">
        <v>3616</v>
      </c>
      <c r="D239" s="198" t="s">
        <v>2923</v>
      </c>
      <c r="E239" s="198" t="s">
        <v>4104</v>
      </c>
      <c r="F239" s="198" t="s">
        <v>4105</v>
      </c>
      <c r="G239" s="198" t="s">
        <v>4106</v>
      </c>
      <c r="H239" s="198" t="s">
        <v>4107</v>
      </c>
      <c r="I239" s="198" t="s">
        <v>4108</v>
      </c>
      <c r="J239" s="198" t="s">
        <v>4109</v>
      </c>
      <c r="K239" s="198" t="s">
        <v>4110</v>
      </c>
      <c r="L239" s="198" t="s">
        <v>4111</v>
      </c>
      <c r="M239" s="198" t="s">
        <v>4597</v>
      </c>
    </row>
    <row r="240" spans="1:13" s="225" customFormat="1" ht="32.25" customHeight="1">
      <c r="A240" s="198" t="s">
        <v>2943</v>
      </c>
      <c r="B240" s="198" t="s">
        <v>2464</v>
      </c>
      <c r="C240" s="198" t="s">
        <v>2942</v>
      </c>
      <c r="D240" s="198" t="s">
        <v>2944</v>
      </c>
      <c r="E240" s="198" t="s">
        <v>3661</v>
      </c>
      <c r="F240" s="198" t="s">
        <v>3662</v>
      </c>
      <c r="G240" s="198" t="s">
        <v>3663</v>
      </c>
      <c r="H240" s="198" t="s">
        <v>3664</v>
      </c>
      <c r="I240" s="198" t="s">
        <v>3665</v>
      </c>
      <c r="J240" s="198" t="s">
        <v>3666</v>
      </c>
      <c r="K240" s="198" t="s">
        <v>2944</v>
      </c>
      <c r="L240" s="198" t="s">
        <v>3667</v>
      </c>
      <c r="M240" s="198" t="s">
        <v>4598</v>
      </c>
    </row>
    <row r="241" spans="1:13" s="225" customFormat="1" ht="42.75">
      <c r="A241" s="198" t="s">
        <v>2924</v>
      </c>
      <c r="B241" s="198" t="s">
        <v>2464</v>
      </c>
      <c r="C241" s="198" t="s">
        <v>2540</v>
      </c>
      <c r="D241" s="198" t="s">
        <v>3098</v>
      </c>
      <c r="E241" s="198" t="s">
        <v>3668</v>
      </c>
      <c r="F241" s="198" t="s">
        <v>3669</v>
      </c>
      <c r="G241" s="198" t="s">
        <v>3670</v>
      </c>
      <c r="H241" s="198" t="s">
        <v>3671</v>
      </c>
      <c r="I241" s="198" t="s">
        <v>3672</v>
      </c>
      <c r="J241" s="198" t="s">
        <v>3673</v>
      </c>
      <c r="K241" s="198" t="s">
        <v>3674</v>
      </c>
      <c r="L241" s="198" t="s">
        <v>3675</v>
      </c>
      <c r="M241" s="198" t="s">
        <v>4599</v>
      </c>
    </row>
    <row r="242" spans="1:13" s="225" customFormat="1" ht="42.75">
      <c r="A242" s="198" t="s">
        <v>2945</v>
      </c>
      <c r="B242" s="198" t="s">
        <v>2464</v>
      </c>
      <c r="C242" s="198" t="s">
        <v>2925</v>
      </c>
      <c r="D242" s="198" t="s">
        <v>3097</v>
      </c>
      <c r="E242" s="198" t="s">
        <v>3676</v>
      </c>
      <c r="F242" s="198" t="s">
        <v>3677</v>
      </c>
      <c r="G242" s="198" t="s">
        <v>3678</v>
      </c>
      <c r="H242" s="198" t="s">
        <v>3679</v>
      </c>
      <c r="I242" s="198" t="s">
        <v>3680</v>
      </c>
      <c r="J242" s="198" t="s">
        <v>3681</v>
      </c>
      <c r="K242" s="198" t="s">
        <v>3682</v>
      </c>
      <c r="L242" s="198" t="s">
        <v>3683</v>
      </c>
      <c r="M242" s="198" t="s">
        <v>4600</v>
      </c>
    </row>
    <row r="243" spans="1:13" s="225" customFormat="1" ht="42.75">
      <c r="A243" s="198" t="s">
        <v>3032</v>
      </c>
      <c r="B243" s="198" t="s">
        <v>2464</v>
      </c>
      <c r="C243" s="198" t="s">
        <v>2926</v>
      </c>
      <c r="D243" s="198" t="s">
        <v>3103</v>
      </c>
      <c r="E243" s="198" t="s">
        <v>3684</v>
      </c>
      <c r="F243" s="198" t="s">
        <v>3685</v>
      </c>
      <c r="G243" s="198" t="s">
        <v>3686</v>
      </c>
      <c r="H243" s="198" t="s">
        <v>3687</v>
      </c>
      <c r="I243" s="198" t="s">
        <v>3688</v>
      </c>
      <c r="J243" s="198" t="s">
        <v>3689</v>
      </c>
      <c r="K243" s="198" t="s">
        <v>3690</v>
      </c>
      <c r="L243" s="198" t="s">
        <v>3691</v>
      </c>
      <c r="M243" s="198" t="s">
        <v>4601</v>
      </c>
    </row>
    <row r="244" spans="1:13" s="225" customFormat="1" ht="42.75">
      <c r="A244" s="198" t="s">
        <v>3033</v>
      </c>
      <c r="B244" s="198" t="s">
        <v>2464</v>
      </c>
      <c r="C244" s="198" t="s">
        <v>2927</v>
      </c>
      <c r="D244" s="198" t="s">
        <v>3006</v>
      </c>
      <c r="E244" s="198" t="s">
        <v>3692</v>
      </c>
      <c r="F244" s="198" t="s">
        <v>3693</v>
      </c>
      <c r="G244" s="198" t="s">
        <v>3694</v>
      </c>
      <c r="H244" s="198" t="s">
        <v>3695</v>
      </c>
      <c r="I244" s="198" t="s">
        <v>3696</v>
      </c>
      <c r="J244" s="198" t="s">
        <v>3697</v>
      </c>
      <c r="K244" s="198" t="s">
        <v>3698</v>
      </c>
      <c r="L244" s="198" t="s">
        <v>3699</v>
      </c>
      <c r="M244" s="198" t="s">
        <v>4602</v>
      </c>
    </row>
    <row r="245" spans="1:13" s="225" customFormat="1" ht="42.75">
      <c r="A245" s="198" t="s">
        <v>3048</v>
      </c>
      <c r="B245" s="198" t="s">
        <v>2464</v>
      </c>
      <c r="C245" s="198" t="s">
        <v>2928</v>
      </c>
      <c r="D245" s="198" t="s">
        <v>3007</v>
      </c>
      <c r="E245" s="198" t="s">
        <v>3700</v>
      </c>
      <c r="F245" s="198" t="s">
        <v>3701</v>
      </c>
      <c r="G245" s="198" t="s">
        <v>3702</v>
      </c>
      <c r="H245" s="198" t="s">
        <v>3703</v>
      </c>
      <c r="I245" s="198" t="s">
        <v>3704</v>
      </c>
      <c r="J245" s="198" t="s">
        <v>3705</v>
      </c>
      <c r="K245" s="198" t="s">
        <v>3706</v>
      </c>
      <c r="L245" s="198" t="s">
        <v>3707</v>
      </c>
      <c r="M245" s="198" t="s">
        <v>4603</v>
      </c>
    </row>
    <row r="246" spans="1:13" s="225" customFormat="1" ht="42.75">
      <c r="A246" s="198" t="s">
        <v>3049</v>
      </c>
      <c r="B246" s="198" t="s">
        <v>2464</v>
      </c>
      <c r="C246" s="198" t="s">
        <v>2929</v>
      </c>
      <c r="D246" s="198" t="s">
        <v>3008</v>
      </c>
      <c r="E246" s="198" t="s">
        <v>3708</v>
      </c>
      <c r="F246" s="198" t="s">
        <v>3709</v>
      </c>
      <c r="G246" s="198" t="s">
        <v>3710</v>
      </c>
      <c r="H246" s="198" t="s">
        <v>3711</v>
      </c>
      <c r="I246" s="198" t="s">
        <v>3712</v>
      </c>
      <c r="J246" s="198" t="s">
        <v>3713</v>
      </c>
      <c r="K246" s="198" t="s">
        <v>3714</v>
      </c>
      <c r="L246" s="198" t="s">
        <v>3715</v>
      </c>
      <c r="M246" s="198" t="s">
        <v>4604</v>
      </c>
    </row>
    <row r="247" spans="1:13" s="225" customFormat="1" ht="57">
      <c r="A247" s="198" t="s">
        <v>3050</v>
      </c>
      <c r="B247" s="198" t="s">
        <v>2464</v>
      </c>
      <c r="C247" s="198" t="s">
        <v>2930</v>
      </c>
      <c r="D247" s="198" t="s">
        <v>3009</v>
      </c>
      <c r="E247" s="198" t="s">
        <v>3716</v>
      </c>
      <c r="F247" s="198" t="s">
        <v>3717</v>
      </c>
      <c r="G247" s="198" t="s">
        <v>3718</v>
      </c>
      <c r="H247" s="198" t="s">
        <v>3719</v>
      </c>
      <c r="I247" s="198" t="s">
        <v>3720</v>
      </c>
      <c r="J247" s="198" t="s">
        <v>3721</v>
      </c>
      <c r="K247" s="198" t="s">
        <v>3722</v>
      </c>
      <c r="L247" s="198" t="s">
        <v>3723</v>
      </c>
      <c r="M247" s="198" t="s">
        <v>4605</v>
      </c>
    </row>
    <row r="248" spans="1:13" s="225" customFormat="1" ht="57">
      <c r="A248" s="198" t="s">
        <v>3051</v>
      </c>
      <c r="B248" s="198" t="s">
        <v>2464</v>
      </c>
      <c r="C248" s="198" t="s">
        <v>2931</v>
      </c>
      <c r="D248" s="198" t="s">
        <v>3010</v>
      </c>
      <c r="E248" s="198" t="s">
        <v>3724</v>
      </c>
      <c r="F248" s="198" t="s">
        <v>3725</v>
      </c>
      <c r="G248" s="198" t="s">
        <v>3726</v>
      </c>
      <c r="H248" s="198" t="s">
        <v>3727</v>
      </c>
      <c r="I248" s="198" t="s">
        <v>3728</v>
      </c>
      <c r="J248" s="198" t="s">
        <v>3729</v>
      </c>
      <c r="K248" s="198" t="s">
        <v>3730</v>
      </c>
      <c r="L248" s="198" t="s">
        <v>3731</v>
      </c>
      <c r="M248" s="198" t="s">
        <v>4606</v>
      </c>
    </row>
    <row r="249" spans="1:13" s="225" customFormat="1" ht="57">
      <c r="A249" s="198" t="s">
        <v>3052</v>
      </c>
      <c r="B249" s="198" t="s">
        <v>2464</v>
      </c>
      <c r="C249" s="198" t="s">
        <v>2932</v>
      </c>
      <c r="D249" s="198" t="s">
        <v>3011</v>
      </c>
      <c r="E249" s="198" t="s">
        <v>3732</v>
      </c>
      <c r="F249" s="198" t="s">
        <v>3733</v>
      </c>
      <c r="G249" s="198" t="s">
        <v>3734</v>
      </c>
      <c r="H249" s="198" t="s">
        <v>3735</v>
      </c>
      <c r="I249" s="198" t="s">
        <v>3736</v>
      </c>
      <c r="J249" s="198" t="s">
        <v>3737</v>
      </c>
      <c r="K249" s="198" t="s">
        <v>3738</v>
      </c>
      <c r="L249" s="198" t="s">
        <v>3739</v>
      </c>
      <c r="M249" s="198" t="s">
        <v>4607</v>
      </c>
    </row>
    <row r="250" spans="1:13" s="225" customFormat="1" ht="42.75">
      <c r="A250" s="198" t="s">
        <v>3053</v>
      </c>
      <c r="B250" s="198" t="s">
        <v>2464</v>
      </c>
      <c r="C250" s="198" t="s">
        <v>2933</v>
      </c>
      <c r="D250" s="198" t="s">
        <v>2973</v>
      </c>
      <c r="E250" s="198" t="s">
        <v>3740</v>
      </c>
      <c r="F250" s="198" t="s">
        <v>3741</v>
      </c>
      <c r="G250" s="198" t="s">
        <v>3742</v>
      </c>
      <c r="H250" s="198" t="s">
        <v>3743</v>
      </c>
      <c r="I250" s="198" t="s">
        <v>3744</v>
      </c>
      <c r="J250" s="198" t="s">
        <v>3745</v>
      </c>
      <c r="K250" s="198" t="s">
        <v>3746</v>
      </c>
      <c r="L250" s="198" t="s">
        <v>3747</v>
      </c>
      <c r="M250" s="198" t="s">
        <v>4608</v>
      </c>
    </row>
    <row r="251" spans="1:13" s="225" customFormat="1" ht="57">
      <c r="A251" s="198" t="s">
        <v>3054</v>
      </c>
      <c r="B251" s="198" t="s">
        <v>2464</v>
      </c>
      <c r="C251" s="198" t="s">
        <v>2934</v>
      </c>
      <c r="D251" s="198" t="s">
        <v>3099</v>
      </c>
      <c r="E251" s="198" t="s">
        <v>3748</v>
      </c>
      <c r="F251" s="198" t="s">
        <v>3749</v>
      </c>
      <c r="G251" s="198" t="s">
        <v>3750</v>
      </c>
      <c r="H251" s="198" t="s">
        <v>3751</v>
      </c>
      <c r="I251" s="198" t="s">
        <v>3752</v>
      </c>
      <c r="J251" s="198" t="s">
        <v>3753</v>
      </c>
      <c r="K251" s="198" t="s">
        <v>3754</v>
      </c>
      <c r="L251" s="198" t="s">
        <v>3755</v>
      </c>
      <c r="M251" s="198" t="s">
        <v>4609</v>
      </c>
    </row>
    <row r="252" spans="1:13" s="225" customFormat="1" ht="57">
      <c r="A252" s="198" t="s">
        <v>3055</v>
      </c>
      <c r="B252" s="198" t="s">
        <v>2464</v>
      </c>
      <c r="C252" s="198" t="s">
        <v>2935</v>
      </c>
      <c r="D252" s="198" t="s">
        <v>3100</v>
      </c>
      <c r="E252" s="198" t="s">
        <v>3756</v>
      </c>
      <c r="F252" s="198" t="s">
        <v>3757</v>
      </c>
      <c r="G252" s="198" t="s">
        <v>3758</v>
      </c>
      <c r="H252" s="198" t="s">
        <v>3759</v>
      </c>
      <c r="I252" s="198" t="s">
        <v>3760</v>
      </c>
      <c r="J252" s="198" t="s">
        <v>3761</v>
      </c>
      <c r="K252" s="198" t="s">
        <v>3762</v>
      </c>
      <c r="L252" s="198" t="s">
        <v>3763</v>
      </c>
      <c r="M252" s="198" t="s">
        <v>4610</v>
      </c>
    </row>
    <row r="253" spans="1:13" s="225" customFormat="1" ht="57">
      <c r="A253" s="198" t="s">
        <v>3056</v>
      </c>
      <c r="B253" s="198" t="s">
        <v>2464</v>
      </c>
      <c r="C253" s="198" t="s">
        <v>2936</v>
      </c>
      <c r="D253" s="198" t="s">
        <v>3101</v>
      </c>
      <c r="E253" s="198" t="s">
        <v>3764</v>
      </c>
      <c r="F253" s="198" t="s">
        <v>3765</v>
      </c>
      <c r="G253" s="198" t="s">
        <v>3766</v>
      </c>
      <c r="H253" s="198" t="s">
        <v>3767</v>
      </c>
      <c r="I253" s="198" t="s">
        <v>3768</v>
      </c>
      <c r="J253" s="198" t="s">
        <v>3769</v>
      </c>
      <c r="K253" s="198" t="s">
        <v>3770</v>
      </c>
      <c r="L253" s="198" t="s">
        <v>3771</v>
      </c>
      <c r="M253" s="198" t="s">
        <v>4611</v>
      </c>
    </row>
    <row r="254" spans="1:13" s="225" customFormat="1" ht="57">
      <c r="A254" s="198" t="s">
        <v>3057</v>
      </c>
      <c r="B254" s="198" t="s">
        <v>2464</v>
      </c>
      <c r="C254" s="198" t="s">
        <v>2937</v>
      </c>
      <c r="D254" s="198" t="s">
        <v>3102</v>
      </c>
      <c r="E254" s="198" t="s">
        <v>3772</v>
      </c>
      <c r="F254" s="198" t="s">
        <v>3773</v>
      </c>
      <c r="G254" s="198" t="s">
        <v>3774</v>
      </c>
      <c r="H254" s="198" t="s">
        <v>3775</v>
      </c>
      <c r="I254" s="198" t="s">
        <v>3776</v>
      </c>
      <c r="J254" s="198" t="s">
        <v>3777</v>
      </c>
      <c r="K254" s="198" t="s">
        <v>3778</v>
      </c>
      <c r="L254" s="198" t="s">
        <v>3779</v>
      </c>
      <c r="M254" s="198" t="s">
        <v>4612</v>
      </c>
    </row>
    <row r="255" spans="1:13" s="225" customFormat="1" ht="71.25">
      <c r="A255" s="198" t="s">
        <v>3058</v>
      </c>
      <c r="B255" s="198" t="s">
        <v>2464</v>
      </c>
      <c r="C255" s="198" t="s">
        <v>2938</v>
      </c>
      <c r="D255" s="198" t="s">
        <v>2974</v>
      </c>
      <c r="E255" s="198" t="s">
        <v>3780</v>
      </c>
      <c r="F255" s="198" t="s">
        <v>3781</v>
      </c>
      <c r="G255" s="198" t="s">
        <v>3782</v>
      </c>
      <c r="H255" s="198" t="s">
        <v>3783</v>
      </c>
      <c r="I255" s="198" t="s">
        <v>3784</v>
      </c>
      <c r="J255" s="198" t="s">
        <v>3785</v>
      </c>
      <c r="K255" s="198" t="s">
        <v>3786</v>
      </c>
      <c r="L255" s="198" t="s">
        <v>3787</v>
      </c>
      <c r="M255" s="198" t="s">
        <v>4613</v>
      </c>
    </row>
    <row r="256" spans="1:13" s="225" customFormat="1" ht="71.25">
      <c r="A256" s="198" t="s">
        <v>3059</v>
      </c>
      <c r="B256" s="198" t="s">
        <v>2464</v>
      </c>
      <c r="C256" s="198" t="s">
        <v>2939</v>
      </c>
      <c r="D256" s="198" t="s">
        <v>2975</v>
      </c>
      <c r="E256" s="198" t="s">
        <v>3788</v>
      </c>
      <c r="F256" s="198" t="s">
        <v>3789</v>
      </c>
      <c r="G256" s="198" t="s">
        <v>3790</v>
      </c>
      <c r="H256" s="198" t="s">
        <v>3791</v>
      </c>
      <c r="I256" s="198" t="s">
        <v>3792</v>
      </c>
      <c r="J256" s="198" t="s">
        <v>3793</v>
      </c>
      <c r="K256" s="198" t="s">
        <v>3794</v>
      </c>
      <c r="L256" s="198" t="s">
        <v>3795</v>
      </c>
      <c r="M256" s="198" t="s">
        <v>4614</v>
      </c>
    </row>
    <row r="257" spans="1:13" s="225" customFormat="1" ht="71.25">
      <c r="A257" s="198" t="s">
        <v>3060</v>
      </c>
      <c r="B257" s="198" t="s">
        <v>2464</v>
      </c>
      <c r="C257" s="198" t="s">
        <v>2940</v>
      </c>
      <c r="D257" s="198" t="s">
        <v>2976</v>
      </c>
      <c r="E257" s="198" t="s">
        <v>3796</v>
      </c>
      <c r="F257" s="198" t="s">
        <v>3797</v>
      </c>
      <c r="G257" s="198" t="s">
        <v>3798</v>
      </c>
      <c r="H257" s="198" t="s">
        <v>3799</v>
      </c>
      <c r="I257" s="198" t="s">
        <v>3800</v>
      </c>
      <c r="J257" s="198" t="s">
        <v>3801</v>
      </c>
      <c r="K257" s="198" t="s">
        <v>3802</v>
      </c>
      <c r="L257" s="198" t="s">
        <v>3803</v>
      </c>
      <c r="M257" s="198" t="s">
        <v>4615</v>
      </c>
    </row>
    <row r="258" spans="1:13" s="225" customFormat="1" ht="71.25">
      <c r="A258" s="198" t="s">
        <v>3061</v>
      </c>
      <c r="B258" s="198" t="s">
        <v>2464</v>
      </c>
      <c r="C258" s="198" t="s">
        <v>3005</v>
      </c>
      <c r="D258" s="198" t="s">
        <v>2977</v>
      </c>
      <c r="E258" s="198" t="s">
        <v>3804</v>
      </c>
      <c r="F258" s="198" t="s">
        <v>3805</v>
      </c>
      <c r="G258" s="198" t="s">
        <v>3806</v>
      </c>
      <c r="H258" s="198" t="s">
        <v>3807</v>
      </c>
      <c r="I258" s="198" t="s">
        <v>3808</v>
      </c>
      <c r="J258" s="198" t="s">
        <v>3809</v>
      </c>
      <c r="K258" s="198" t="s">
        <v>3810</v>
      </c>
      <c r="L258" s="198" t="s">
        <v>3811</v>
      </c>
      <c r="M258" s="198" t="s">
        <v>4616</v>
      </c>
    </row>
    <row r="259" spans="1:13" s="225" customFormat="1" ht="99.75">
      <c r="A259" s="198" t="s">
        <v>3062</v>
      </c>
      <c r="B259" s="198" t="s">
        <v>2464</v>
      </c>
      <c r="C259" s="198" t="s">
        <v>3012</v>
      </c>
      <c r="D259" s="198" t="s">
        <v>2978</v>
      </c>
      <c r="E259" s="198" t="s">
        <v>3812</v>
      </c>
      <c r="F259" s="198" t="s">
        <v>3813</v>
      </c>
      <c r="G259" s="198" t="s">
        <v>3814</v>
      </c>
      <c r="H259" s="198" t="s">
        <v>3815</v>
      </c>
      <c r="I259" s="198" t="s">
        <v>3816</v>
      </c>
      <c r="J259" s="198" t="s">
        <v>3817</v>
      </c>
      <c r="K259" s="198" t="s">
        <v>3818</v>
      </c>
      <c r="L259" s="198" t="s">
        <v>3819</v>
      </c>
      <c r="M259" s="198" t="s">
        <v>4617</v>
      </c>
    </row>
    <row r="260" spans="1:13" s="225" customFormat="1" ht="99.75">
      <c r="A260" s="198" t="s">
        <v>3063</v>
      </c>
      <c r="B260" s="198" t="s">
        <v>2464</v>
      </c>
      <c r="C260" s="198" t="s">
        <v>3013</v>
      </c>
      <c r="D260" s="198" t="s">
        <v>2979</v>
      </c>
      <c r="E260" s="198" t="s">
        <v>3820</v>
      </c>
      <c r="F260" s="198" t="s">
        <v>3821</v>
      </c>
      <c r="G260" s="198" t="s">
        <v>3822</v>
      </c>
      <c r="H260" s="198" t="s">
        <v>3823</v>
      </c>
      <c r="I260" s="198" t="s">
        <v>3824</v>
      </c>
      <c r="J260" s="198" t="s">
        <v>3825</v>
      </c>
      <c r="K260" s="198" t="s">
        <v>3826</v>
      </c>
      <c r="L260" s="198" t="s">
        <v>3827</v>
      </c>
      <c r="M260" s="198" t="s">
        <v>4618</v>
      </c>
    </row>
    <row r="261" spans="1:13" s="225" customFormat="1" ht="99.75">
      <c r="A261" s="198" t="s">
        <v>3064</v>
      </c>
      <c r="B261" s="198" t="s">
        <v>2464</v>
      </c>
      <c r="C261" s="198" t="s">
        <v>3014</v>
      </c>
      <c r="D261" s="198" t="s">
        <v>2980</v>
      </c>
      <c r="E261" s="198" t="s">
        <v>3828</v>
      </c>
      <c r="F261" s="198" t="s">
        <v>3829</v>
      </c>
      <c r="G261" s="198" t="s">
        <v>3830</v>
      </c>
      <c r="H261" s="198" t="s">
        <v>3831</v>
      </c>
      <c r="I261" s="198" t="s">
        <v>3832</v>
      </c>
      <c r="J261" s="198" t="s">
        <v>3833</v>
      </c>
      <c r="K261" s="198" t="s">
        <v>3834</v>
      </c>
      <c r="L261" s="198" t="s">
        <v>3835</v>
      </c>
      <c r="M261" s="198" t="s">
        <v>4619</v>
      </c>
    </row>
    <row r="262" spans="1:13" s="225" customFormat="1" ht="99.75">
      <c r="A262" s="198" t="s">
        <v>3065</v>
      </c>
      <c r="B262" s="198" t="s">
        <v>2464</v>
      </c>
      <c r="C262" s="198" t="s">
        <v>3015</v>
      </c>
      <c r="D262" s="198" t="s">
        <v>2981</v>
      </c>
      <c r="E262" s="198" t="s">
        <v>3836</v>
      </c>
      <c r="F262" s="198" t="s">
        <v>3837</v>
      </c>
      <c r="G262" s="198" t="s">
        <v>3838</v>
      </c>
      <c r="H262" s="198" t="s">
        <v>3839</v>
      </c>
      <c r="I262" s="198" t="s">
        <v>3840</v>
      </c>
      <c r="J262" s="198" t="s">
        <v>3841</v>
      </c>
      <c r="K262" s="198" t="s">
        <v>3842</v>
      </c>
      <c r="L262" s="198" t="s">
        <v>3843</v>
      </c>
      <c r="M262" s="198" t="s">
        <v>4620</v>
      </c>
    </row>
    <row r="263" spans="1:13" s="225" customFormat="1" ht="85.5">
      <c r="A263" s="198" t="s">
        <v>3066</v>
      </c>
      <c r="B263" s="198" t="s">
        <v>2464</v>
      </c>
      <c r="C263" s="198" t="s">
        <v>3016</v>
      </c>
      <c r="D263" s="198" t="s">
        <v>2982</v>
      </c>
      <c r="E263" s="198" t="s">
        <v>3844</v>
      </c>
      <c r="F263" s="198" t="s">
        <v>3845</v>
      </c>
      <c r="G263" s="198" t="s">
        <v>3846</v>
      </c>
      <c r="H263" s="198" t="s">
        <v>3847</v>
      </c>
      <c r="I263" s="198" t="s">
        <v>3848</v>
      </c>
      <c r="J263" s="198" t="s">
        <v>3849</v>
      </c>
      <c r="K263" s="198" t="s">
        <v>3850</v>
      </c>
      <c r="L263" s="198" t="s">
        <v>3851</v>
      </c>
      <c r="M263" s="198" t="s">
        <v>4621</v>
      </c>
    </row>
    <row r="264" spans="1:13" s="225" customFormat="1" ht="85.5">
      <c r="A264" s="198" t="s">
        <v>3067</v>
      </c>
      <c r="B264" s="198" t="s">
        <v>2464</v>
      </c>
      <c r="C264" s="226" t="s">
        <v>3017</v>
      </c>
      <c r="D264" s="226" t="s">
        <v>2983</v>
      </c>
      <c r="E264" s="226" t="s">
        <v>3852</v>
      </c>
      <c r="F264" s="226" t="s">
        <v>3853</v>
      </c>
      <c r="G264" s="226" t="s">
        <v>3854</v>
      </c>
      <c r="H264" s="226" t="s">
        <v>3855</v>
      </c>
      <c r="I264" s="226" t="s">
        <v>3856</v>
      </c>
      <c r="J264" s="226" t="s">
        <v>3857</v>
      </c>
      <c r="K264" s="226" t="s">
        <v>3858</v>
      </c>
      <c r="L264" s="226" t="s">
        <v>3859</v>
      </c>
      <c r="M264" s="226" t="s">
        <v>4622</v>
      </c>
    </row>
    <row r="265" spans="1:13" s="225" customFormat="1" ht="85.5">
      <c r="A265" s="198" t="s">
        <v>3068</v>
      </c>
      <c r="B265" s="198" t="s">
        <v>2464</v>
      </c>
      <c r="C265" s="226" t="s">
        <v>3018</v>
      </c>
      <c r="D265" s="198" t="s">
        <v>2984</v>
      </c>
      <c r="E265" s="198" t="s">
        <v>3860</v>
      </c>
      <c r="F265" s="198" t="s">
        <v>3861</v>
      </c>
      <c r="G265" s="198" t="s">
        <v>3862</v>
      </c>
      <c r="H265" s="198" t="s">
        <v>3863</v>
      </c>
      <c r="I265" s="198" t="s">
        <v>3864</v>
      </c>
      <c r="J265" s="198" t="s">
        <v>3865</v>
      </c>
      <c r="K265" s="198" t="s">
        <v>3866</v>
      </c>
      <c r="L265" s="198" t="s">
        <v>3867</v>
      </c>
      <c r="M265" s="198" t="s">
        <v>4623</v>
      </c>
    </row>
    <row r="266" spans="1:13" s="225" customFormat="1" ht="85.5">
      <c r="A266" s="198" t="s">
        <v>3069</v>
      </c>
      <c r="B266" s="198" t="s">
        <v>2464</v>
      </c>
      <c r="C266" s="198" t="s">
        <v>3019</v>
      </c>
      <c r="D266" s="198" t="s">
        <v>2985</v>
      </c>
      <c r="E266" s="198" t="s">
        <v>3868</v>
      </c>
      <c r="F266" s="198" t="s">
        <v>3869</v>
      </c>
      <c r="G266" s="198" t="s">
        <v>3870</v>
      </c>
      <c r="H266" s="198" t="s">
        <v>3871</v>
      </c>
      <c r="I266" s="198" t="s">
        <v>3872</v>
      </c>
      <c r="J266" s="198" t="s">
        <v>3873</v>
      </c>
      <c r="K266" s="198" t="s">
        <v>3874</v>
      </c>
      <c r="L266" s="198" t="s">
        <v>3875</v>
      </c>
      <c r="M266" s="198" t="s">
        <v>4624</v>
      </c>
    </row>
    <row r="267" spans="1:13" s="225" customFormat="1" ht="57">
      <c r="A267" s="198" t="s">
        <v>3070</v>
      </c>
      <c r="B267" s="198" t="s">
        <v>2464</v>
      </c>
      <c r="C267" s="198" t="s">
        <v>3020</v>
      </c>
      <c r="D267" s="198" t="s">
        <v>2485</v>
      </c>
      <c r="E267" s="198" t="s">
        <v>3876</v>
      </c>
      <c r="F267" s="198" t="s">
        <v>3877</v>
      </c>
      <c r="G267" s="198" t="s">
        <v>3878</v>
      </c>
      <c r="H267" s="198" t="s">
        <v>3879</v>
      </c>
      <c r="I267" s="198" t="s">
        <v>3880</v>
      </c>
      <c r="J267" s="198" t="s">
        <v>3881</v>
      </c>
      <c r="K267" s="198" t="s">
        <v>3882</v>
      </c>
      <c r="L267" s="198" t="s">
        <v>3883</v>
      </c>
      <c r="M267" s="198" t="s">
        <v>4625</v>
      </c>
    </row>
    <row r="268" spans="1:13" s="225" customFormat="1" ht="57">
      <c r="A268" s="198" t="s">
        <v>3071</v>
      </c>
      <c r="B268" s="198" t="s">
        <v>2464</v>
      </c>
      <c r="C268" s="198" t="s">
        <v>3021</v>
      </c>
      <c r="D268" s="198" t="s">
        <v>2486</v>
      </c>
      <c r="E268" s="198" t="s">
        <v>3884</v>
      </c>
      <c r="F268" s="198" t="s">
        <v>3885</v>
      </c>
      <c r="G268" s="198" t="s">
        <v>3886</v>
      </c>
      <c r="H268" s="198" t="s">
        <v>3887</v>
      </c>
      <c r="I268" s="198" t="s">
        <v>3888</v>
      </c>
      <c r="J268" s="198" t="s">
        <v>3889</v>
      </c>
      <c r="K268" s="198" t="s">
        <v>3890</v>
      </c>
      <c r="L268" s="198" t="s">
        <v>3891</v>
      </c>
      <c r="M268" s="198" t="s">
        <v>4626</v>
      </c>
    </row>
    <row r="269" spans="1:13" s="225" customFormat="1" ht="57">
      <c r="A269" s="198" t="s">
        <v>3072</v>
      </c>
      <c r="B269" s="198" t="s">
        <v>2464</v>
      </c>
      <c r="C269" s="198" t="s">
        <v>3022</v>
      </c>
      <c r="D269" s="198" t="s">
        <v>2487</v>
      </c>
      <c r="E269" s="198" t="s">
        <v>3892</v>
      </c>
      <c r="F269" s="198" t="s">
        <v>3893</v>
      </c>
      <c r="G269" s="198" t="s">
        <v>3894</v>
      </c>
      <c r="H269" s="198" t="s">
        <v>3895</v>
      </c>
      <c r="I269" s="198" t="s">
        <v>3896</v>
      </c>
      <c r="J269" s="198" t="s">
        <v>3897</v>
      </c>
      <c r="K269" s="198" t="s">
        <v>3898</v>
      </c>
      <c r="L269" s="198" t="s">
        <v>3899</v>
      </c>
      <c r="M269" s="198" t="s">
        <v>4627</v>
      </c>
    </row>
    <row r="270" spans="1:13" s="225" customFormat="1" ht="57">
      <c r="A270" s="198" t="s">
        <v>3073</v>
      </c>
      <c r="B270" s="198" t="s">
        <v>2464</v>
      </c>
      <c r="C270" s="198" t="s">
        <v>3023</v>
      </c>
      <c r="D270" s="198" t="s">
        <v>2488</v>
      </c>
      <c r="E270" s="198" t="s">
        <v>3900</v>
      </c>
      <c r="F270" s="198" t="s">
        <v>3901</v>
      </c>
      <c r="G270" s="198" t="s">
        <v>3902</v>
      </c>
      <c r="H270" s="198" t="s">
        <v>3903</v>
      </c>
      <c r="I270" s="198" t="s">
        <v>3904</v>
      </c>
      <c r="J270" s="198" t="s">
        <v>3905</v>
      </c>
      <c r="K270" s="198" t="s">
        <v>3906</v>
      </c>
      <c r="L270" s="198" t="s">
        <v>3907</v>
      </c>
      <c r="M270" s="198" t="s">
        <v>4628</v>
      </c>
    </row>
    <row r="271" spans="1:13" s="225" customFormat="1" ht="85.5">
      <c r="A271" s="198" t="s">
        <v>3074</v>
      </c>
      <c r="B271" s="198" t="s">
        <v>2464</v>
      </c>
      <c r="C271" s="198" t="s">
        <v>3024</v>
      </c>
      <c r="D271" s="198" t="s">
        <v>2986</v>
      </c>
      <c r="E271" s="198" t="s">
        <v>3908</v>
      </c>
      <c r="F271" s="198" t="s">
        <v>3909</v>
      </c>
      <c r="G271" s="198" t="s">
        <v>3910</v>
      </c>
      <c r="H271" s="198" t="s">
        <v>3911</v>
      </c>
      <c r="I271" s="198" t="s">
        <v>3912</v>
      </c>
      <c r="J271" s="198" t="s">
        <v>3913</v>
      </c>
      <c r="K271" s="198" t="s">
        <v>3914</v>
      </c>
      <c r="L271" s="198" t="s">
        <v>3915</v>
      </c>
      <c r="M271" s="198" t="s">
        <v>4629</v>
      </c>
    </row>
    <row r="272" spans="1:13" s="225" customFormat="1" ht="85.5">
      <c r="A272" s="198" t="s">
        <v>3075</v>
      </c>
      <c r="B272" s="198" t="s">
        <v>2464</v>
      </c>
      <c r="C272" s="198" t="s">
        <v>3025</v>
      </c>
      <c r="D272" s="198" t="s">
        <v>2987</v>
      </c>
      <c r="E272" s="198" t="s">
        <v>3916</v>
      </c>
      <c r="F272" s="198" t="s">
        <v>3917</v>
      </c>
      <c r="G272" s="198" t="s">
        <v>3918</v>
      </c>
      <c r="H272" s="198" t="s">
        <v>3919</v>
      </c>
      <c r="I272" s="198" t="s">
        <v>3920</v>
      </c>
      <c r="J272" s="198" t="s">
        <v>3921</v>
      </c>
      <c r="K272" s="198" t="s">
        <v>3922</v>
      </c>
      <c r="L272" s="198" t="s">
        <v>3923</v>
      </c>
      <c r="M272" s="198" t="s">
        <v>4630</v>
      </c>
    </row>
    <row r="273" spans="1:13" s="225" customFormat="1" ht="85.5">
      <c r="A273" s="198" t="s">
        <v>3076</v>
      </c>
      <c r="B273" s="198" t="s">
        <v>2464</v>
      </c>
      <c r="C273" s="198" t="s">
        <v>3026</v>
      </c>
      <c r="D273" s="198" t="s">
        <v>2988</v>
      </c>
      <c r="E273" s="198" t="s">
        <v>3924</v>
      </c>
      <c r="F273" s="198" t="s">
        <v>3925</v>
      </c>
      <c r="G273" s="198" t="s">
        <v>3926</v>
      </c>
      <c r="H273" s="198" t="s">
        <v>3927</v>
      </c>
      <c r="I273" s="198" t="s">
        <v>3928</v>
      </c>
      <c r="J273" s="198" t="s">
        <v>3929</v>
      </c>
      <c r="K273" s="198" t="s">
        <v>3930</v>
      </c>
      <c r="L273" s="198" t="s">
        <v>3931</v>
      </c>
      <c r="M273" s="198" t="s">
        <v>4631</v>
      </c>
    </row>
    <row r="274" spans="1:13" s="225" customFormat="1" ht="85.5">
      <c r="A274" s="198" t="s">
        <v>3077</v>
      </c>
      <c r="B274" s="198" t="s">
        <v>2464</v>
      </c>
      <c r="C274" s="198" t="s">
        <v>3027</v>
      </c>
      <c r="D274" s="198" t="s">
        <v>2989</v>
      </c>
      <c r="E274" s="198" t="s">
        <v>3932</v>
      </c>
      <c r="F274" s="198" t="s">
        <v>3933</v>
      </c>
      <c r="G274" s="198" t="s">
        <v>3934</v>
      </c>
      <c r="H274" s="198" t="s">
        <v>3935</v>
      </c>
      <c r="I274" s="198" t="s">
        <v>3936</v>
      </c>
      <c r="J274" s="198" t="s">
        <v>3937</v>
      </c>
      <c r="K274" s="198" t="s">
        <v>3938</v>
      </c>
      <c r="L274" s="198" t="s">
        <v>3939</v>
      </c>
      <c r="M274" s="198" t="s">
        <v>4632</v>
      </c>
    </row>
    <row r="275" spans="1:13" s="225" customFormat="1" ht="57">
      <c r="A275" s="198" t="s">
        <v>3078</v>
      </c>
      <c r="B275" s="198" t="s">
        <v>2464</v>
      </c>
      <c r="C275" s="198" t="s">
        <v>3028</v>
      </c>
      <c r="D275" s="198" t="s">
        <v>2990</v>
      </c>
      <c r="E275" s="198" t="s">
        <v>3940</v>
      </c>
      <c r="F275" s="198" t="s">
        <v>3941</v>
      </c>
      <c r="G275" s="198" t="s">
        <v>3942</v>
      </c>
      <c r="H275" s="198" t="s">
        <v>3943</v>
      </c>
      <c r="I275" s="198" t="s">
        <v>3944</v>
      </c>
      <c r="J275" s="198" t="s">
        <v>3945</v>
      </c>
      <c r="K275" s="198" t="s">
        <v>3946</v>
      </c>
      <c r="L275" s="198" t="s">
        <v>3947</v>
      </c>
      <c r="M275" s="198" t="s">
        <v>4633</v>
      </c>
    </row>
    <row r="276" spans="1:13" s="225" customFormat="1" ht="57">
      <c r="A276" s="198" t="s">
        <v>3079</v>
      </c>
      <c r="B276" s="198" t="s">
        <v>2464</v>
      </c>
      <c r="C276" s="198" t="s">
        <v>3029</v>
      </c>
      <c r="D276" s="198" t="s">
        <v>2991</v>
      </c>
      <c r="E276" s="198" t="s">
        <v>3948</v>
      </c>
      <c r="F276" s="198" t="s">
        <v>3949</v>
      </c>
      <c r="G276" s="198" t="s">
        <v>3950</v>
      </c>
      <c r="H276" s="198" t="s">
        <v>3951</v>
      </c>
      <c r="I276" s="198" t="s">
        <v>3952</v>
      </c>
      <c r="J276" s="198" t="s">
        <v>3953</v>
      </c>
      <c r="K276" s="198" t="s">
        <v>3954</v>
      </c>
      <c r="L276" s="198" t="s">
        <v>3955</v>
      </c>
      <c r="M276" s="198" t="s">
        <v>4634</v>
      </c>
    </row>
    <row r="277" spans="1:13" s="225" customFormat="1" ht="57">
      <c r="A277" s="198" t="s">
        <v>3080</v>
      </c>
      <c r="B277" s="198" t="s">
        <v>2464</v>
      </c>
      <c r="C277" s="198" t="s">
        <v>3030</v>
      </c>
      <c r="D277" s="198" t="s">
        <v>2992</v>
      </c>
      <c r="E277" s="198" t="s">
        <v>3956</v>
      </c>
      <c r="F277" s="198" t="s">
        <v>3957</v>
      </c>
      <c r="G277" s="198" t="s">
        <v>3958</v>
      </c>
      <c r="H277" s="198" t="s">
        <v>3959</v>
      </c>
      <c r="I277" s="198" t="s">
        <v>3960</v>
      </c>
      <c r="J277" s="198" t="s">
        <v>3961</v>
      </c>
      <c r="K277" s="198" t="s">
        <v>3962</v>
      </c>
      <c r="L277" s="198" t="s">
        <v>3963</v>
      </c>
      <c r="M277" s="198" t="s">
        <v>4635</v>
      </c>
    </row>
    <row r="278" spans="1:13" s="225" customFormat="1" ht="57">
      <c r="A278" s="198" t="s">
        <v>3081</v>
      </c>
      <c r="B278" s="198" t="s">
        <v>2464</v>
      </c>
      <c r="C278" s="198" t="s">
        <v>3031</v>
      </c>
      <c r="D278" s="198" t="s">
        <v>2993</v>
      </c>
      <c r="E278" s="198" t="s">
        <v>3964</v>
      </c>
      <c r="F278" s="198" t="s">
        <v>3965</v>
      </c>
      <c r="G278" s="198" t="s">
        <v>3966</v>
      </c>
      <c r="H278" s="198" t="s">
        <v>3967</v>
      </c>
      <c r="I278" s="198" t="s">
        <v>3968</v>
      </c>
      <c r="J278" s="198" t="s">
        <v>3969</v>
      </c>
      <c r="K278" s="198" t="s">
        <v>3970</v>
      </c>
      <c r="L278" s="198" t="s">
        <v>3971</v>
      </c>
      <c r="M278" s="198" t="s">
        <v>4636</v>
      </c>
    </row>
    <row r="279" spans="1:13" s="225" customFormat="1" ht="85.5">
      <c r="A279" s="198" t="s">
        <v>3082</v>
      </c>
      <c r="B279" s="198" t="s">
        <v>2464</v>
      </c>
      <c r="C279" s="198" t="s">
        <v>3035</v>
      </c>
      <c r="D279" s="198" t="s">
        <v>3034</v>
      </c>
      <c r="E279" s="198" t="s">
        <v>3972</v>
      </c>
      <c r="F279" s="198" t="s">
        <v>3973</v>
      </c>
      <c r="G279" s="198" t="s">
        <v>3974</v>
      </c>
      <c r="H279" s="198" t="s">
        <v>3975</v>
      </c>
      <c r="I279" s="198" t="s">
        <v>3976</v>
      </c>
      <c r="J279" s="198" t="s">
        <v>3977</v>
      </c>
      <c r="K279" s="198" t="s">
        <v>3978</v>
      </c>
      <c r="L279" s="198" t="s">
        <v>3979</v>
      </c>
      <c r="M279" s="198" t="s">
        <v>4637</v>
      </c>
    </row>
    <row r="280" spans="1:13" s="225" customFormat="1" ht="99.75">
      <c r="A280" s="198" t="s">
        <v>3083</v>
      </c>
      <c r="B280" s="198" t="s">
        <v>2464</v>
      </c>
      <c r="C280" s="198" t="s">
        <v>3036</v>
      </c>
      <c r="D280" s="198" t="s">
        <v>2995</v>
      </c>
      <c r="E280" s="198" t="s">
        <v>3980</v>
      </c>
      <c r="F280" s="198" t="s">
        <v>3981</v>
      </c>
      <c r="G280" s="198" t="s">
        <v>3982</v>
      </c>
      <c r="H280" s="198" t="s">
        <v>3983</v>
      </c>
      <c r="I280" s="198" t="s">
        <v>3984</v>
      </c>
      <c r="J280" s="198" t="s">
        <v>3985</v>
      </c>
      <c r="K280" s="198" t="s">
        <v>3986</v>
      </c>
      <c r="L280" s="198" t="s">
        <v>3987</v>
      </c>
      <c r="M280" s="198" t="s">
        <v>4638</v>
      </c>
    </row>
    <row r="281" spans="1:13" s="225" customFormat="1" ht="71.25">
      <c r="A281" s="198" t="s">
        <v>3084</v>
      </c>
      <c r="B281" s="198" t="s">
        <v>2464</v>
      </c>
      <c r="C281" s="198" t="s">
        <v>3037</v>
      </c>
      <c r="D281" s="198" t="s">
        <v>3104</v>
      </c>
      <c r="E281" s="198" t="s">
        <v>3988</v>
      </c>
      <c r="F281" s="198" t="s">
        <v>3989</v>
      </c>
      <c r="G281" s="198" t="s">
        <v>3990</v>
      </c>
      <c r="H281" s="198" t="s">
        <v>3991</v>
      </c>
      <c r="I281" s="198" t="s">
        <v>3992</v>
      </c>
      <c r="J281" s="198" t="s">
        <v>3993</v>
      </c>
      <c r="K281" s="198" t="s">
        <v>3994</v>
      </c>
      <c r="L281" s="198" t="s">
        <v>3995</v>
      </c>
      <c r="M281" s="198" t="s">
        <v>4639</v>
      </c>
    </row>
    <row r="282" spans="1:13" s="225" customFormat="1" ht="71.25">
      <c r="A282" s="198" t="s">
        <v>3085</v>
      </c>
      <c r="B282" s="198" t="s">
        <v>2464</v>
      </c>
      <c r="C282" s="198" t="s">
        <v>3038</v>
      </c>
      <c r="D282" s="198" t="s">
        <v>2996</v>
      </c>
      <c r="E282" s="198" t="s">
        <v>3996</v>
      </c>
      <c r="F282" s="198" t="s">
        <v>3997</v>
      </c>
      <c r="G282" s="198" t="s">
        <v>3998</v>
      </c>
      <c r="H282" s="198" t="s">
        <v>3999</v>
      </c>
      <c r="I282" s="198" t="s">
        <v>4000</v>
      </c>
      <c r="J282" s="198" t="s">
        <v>4001</v>
      </c>
      <c r="K282" s="198" t="s">
        <v>4002</v>
      </c>
      <c r="L282" s="198" t="s">
        <v>4003</v>
      </c>
      <c r="M282" s="198" t="s">
        <v>4640</v>
      </c>
    </row>
    <row r="283" spans="1:13" s="225" customFormat="1" ht="128.25">
      <c r="A283" s="198" t="s">
        <v>3086</v>
      </c>
      <c r="B283" s="198" t="s">
        <v>2464</v>
      </c>
      <c r="C283" s="198" t="s">
        <v>3039</v>
      </c>
      <c r="D283" s="198" t="s">
        <v>2997</v>
      </c>
      <c r="E283" s="198" t="s">
        <v>4004</v>
      </c>
      <c r="F283" s="198" t="s">
        <v>4005</v>
      </c>
      <c r="G283" s="198" t="s">
        <v>4006</v>
      </c>
      <c r="H283" s="198" t="s">
        <v>4007</v>
      </c>
      <c r="I283" s="198" t="s">
        <v>4008</v>
      </c>
      <c r="J283" s="198" t="s">
        <v>4009</v>
      </c>
      <c r="K283" s="198" t="s">
        <v>4010</v>
      </c>
      <c r="L283" s="198" t="s">
        <v>4011</v>
      </c>
      <c r="M283" s="198" t="s">
        <v>4641</v>
      </c>
    </row>
    <row r="284" spans="1:13" s="225" customFormat="1" ht="71.25">
      <c r="A284" s="198" t="s">
        <v>3087</v>
      </c>
      <c r="B284" s="198" t="s">
        <v>2464</v>
      </c>
      <c r="C284" s="198" t="s">
        <v>3040</v>
      </c>
      <c r="D284" s="198" t="s">
        <v>2994</v>
      </c>
      <c r="E284" s="198" t="s">
        <v>4012</v>
      </c>
      <c r="F284" s="198" t="s">
        <v>4013</v>
      </c>
      <c r="G284" s="198" t="s">
        <v>4014</v>
      </c>
      <c r="H284" s="198" t="s">
        <v>4015</v>
      </c>
      <c r="I284" s="198" t="s">
        <v>4016</v>
      </c>
      <c r="J284" s="198" t="s">
        <v>4017</v>
      </c>
      <c r="K284" s="198" t="s">
        <v>4018</v>
      </c>
      <c r="L284" s="198" t="s">
        <v>4019</v>
      </c>
      <c r="M284" s="198" t="s">
        <v>4642</v>
      </c>
    </row>
    <row r="285" spans="1:13" s="225" customFormat="1" ht="71.25">
      <c r="A285" s="198" t="s">
        <v>3088</v>
      </c>
      <c r="B285" s="198" t="s">
        <v>2464</v>
      </c>
      <c r="C285" s="198" t="s">
        <v>3041</v>
      </c>
      <c r="D285" s="198" t="s">
        <v>2998</v>
      </c>
      <c r="E285" s="198" t="s">
        <v>4020</v>
      </c>
      <c r="F285" s="198" t="s">
        <v>4021</v>
      </c>
      <c r="G285" s="198" t="s">
        <v>4022</v>
      </c>
      <c r="H285" s="198" t="s">
        <v>4023</v>
      </c>
      <c r="I285" s="198" t="s">
        <v>4024</v>
      </c>
      <c r="J285" s="198" t="s">
        <v>4025</v>
      </c>
      <c r="K285" s="198" t="s">
        <v>4026</v>
      </c>
      <c r="L285" s="198" t="s">
        <v>4027</v>
      </c>
      <c r="M285" s="198" t="s">
        <v>4643</v>
      </c>
    </row>
    <row r="286" spans="1:13" s="225" customFormat="1" ht="57">
      <c r="A286" s="198" t="s">
        <v>3089</v>
      </c>
      <c r="B286" s="198" t="s">
        <v>2464</v>
      </c>
      <c r="C286" s="198" t="s">
        <v>3042</v>
      </c>
      <c r="D286" s="198" t="s">
        <v>2999</v>
      </c>
      <c r="E286" s="198" t="s">
        <v>4028</v>
      </c>
      <c r="F286" s="198" t="s">
        <v>4029</v>
      </c>
      <c r="G286" s="198" t="s">
        <v>4030</v>
      </c>
      <c r="H286" s="198" t="s">
        <v>4031</v>
      </c>
      <c r="I286" s="198" t="s">
        <v>4032</v>
      </c>
      <c r="J286" s="198" t="s">
        <v>4033</v>
      </c>
      <c r="K286" s="198" t="s">
        <v>4034</v>
      </c>
      <c r="L286" s="198" t="s">
        <v>4035</v>
      </c>
      <c r="M286" s="198" t="s">
        <v>4644</v>
      </c>
    </row>
    <row r="287" spans="1:13" s="225" customFormat="1" ht="71.25">
      <c r="A287" s="198" t="s">
        <v>3090</v>
      </c>
      <c r="B287" s="198" t="s">
        <v>2464</v>
      </c>
      <c r="C287" s="198" t="s">
        <v>3043</v>
      </c>
      <c r="D287" s="198" t="s">
        <v>3000</v>
      </c>
      <c r="E287" s="198" t="s">
        <v>4036</v>
      </c>
      <c r="F287" s="198" t="s">
        <v>4037</v>
      </c>
      <c r="G287" s="198" t="s">
        <v>4038</v>
      </c>
      <c r="H287" s="198" t="s">
        <v>4039</v>
      </c>
      <c r="I287" s="198" t="s">
        <v>4040</v>
      </c>
      <c r="J287" s="198" t="s">
        <v>4041</v>
      </c>
      <c r="K287" s="198" t="s">
        <v>4042</v>
      </c>
      <c r="L287" s="198" t="s">
        <v>4043</v>
      </c>
      <c r="M287" s="198" t="s">
        <v>4645</v>
      </c>
    </row>
    <row r="288" spans="1:13" s="225" customFormat="1" ht="57">
      <c r="A288" s="198" t="s">
        <v>3091</v>
      </c>
      <c r="B288" s="198" t="s">
        <v>2464</v>
      </c>
      <c r="C288" s="198" t="s">
        <v>3044</v>
      </c>
      <c r="D288" s="198" t="s">
        <v>3001</v>
      </c>
      <c r="E288" s="198" t="s">
        <v>4044</v>
      </c>
      <c r="F288" s="198" t="s">
        <v>4045</v>
      </c>
      <c r="G288" s="198" t="s">
        <v>4046</v>
      </c>
      <c r="H288" s="198" t="s">
        <v>4047</v>
      </c>
      <c r="I288" s="198" t="s">
        <v>4048</v>
      </c>
      <c r="J288" s="198" t="s">
        <v>4049</v>
      </c>
      <c r="K288" s="198" t="s">
        <v>4050</v>
      </c>
      <c r="L288" s="198" t="s">
        <v>4051</v>
      </c>
      <c r="M288" s="198" t="s">
        <v>4646</v>
      </c>
    </row>
    <row r="289" spans="1:13" s="225" customFormat="1" ht="57">
      <c r="A289" s="198" t="s">
        <v>3092</v>
      </c>
      <c r="B289" s="198" t="s">
        <v>2464</v>
      </c>
      <c r="C289" s="198" t="s">
        <v>3045</v>
      </c>
      <c r="D289" s="198" t="s">
        <v>3002</v>
      </c>
      <c r="E289" s="198" t="s">
        <v>4052</v>
      </c>
      <c r="F289" s="198" t="s">
        <v>4053</v>
      </c>
      <c r="G289" s="198" t="s">
        <v>4054</v>
      </c>
      <c r="H289" s="198" t="s">
        <v>4055</v>
      </c>
      <c r="I289" s="198" t="s">
        <v>4056</v>
      </c>
      <c r="J289" s="198" t="s">
        <v>4057</v>
      </c>
      <c r="K289" s="198" t="s">
        <v>4058</v>
      </c>
      <c r="L289" s="198" t="s">
        <v>4059</v>
      </c>
      <c r="M289" s="198" t="s">
        <v>4647</v>
      </c>
    </row>
    <row r="290" spans="1:13" s="225" customFormat="1" ht="60" customHeight="1">
      <c r="A290" s="198" t="s">
        <v>3093</v>
      </c>
      <c r="B290" s="198" t="s">
        <v>2464</v>
      </c>
      <c r="C290" s="198" t="s">
        <v>3046</v>
      </c>
      <c r="D290" s="198" t="s">
        <v>3004</v>
      </c>
      <c r="E290" s="198" t="s">
        <v>4060</v>
      </c>
      <c r="F290" s="198" t="s">
        <v>4061</v>
      </c>
      <c r="G290" s="198" t="s">
        <v>4062</v>
      </c>
      <c r="H290" s="198" t="s">
        <v>4063</v>
      </c>
      <c r="I290" s="198" t="s">
        <v>4064</v>
      </c>
      <c r="J290" s="198" t="s">
        <v>4065</v>
      </c>
      <c r="K290" s="198" t="s">
        <v>4066</v>
      </c>
      <c r="L290" s="198" t="s">
        <v>4067</v>
      </c>
      <c r="M290" s="198" t="s">
        <v>4648</v>
      </c>
    </row>
    <row r="291" spans="1:13" s="225" customFormat="1" ht="60" customHeight="1">
      <c r="A291" s="198"/>
      <c r="B291" s="198"/>
      <c r="C291" s="198"/>
      <c r="D291" s="198" t="s">
        <v>3003</v>
      </c>
      <c r="E291" s="198" t="s">
        <v>4068</v>
      </c>
      <c r="F291" s="198" t="s">
        <v>4069</v>
      </c>
      <c r="G291" s="198" t="s">
        <v>4070</v>
      </c>
      <c r="H291" s="198" t="s">
        <v>4071</v>
      </c>
      <c r="I291" s="198" t="s">
        <v>4072</v>
      </c>
      <c r="J291" s="198" t="s">
        <v>4073</v>
      </c>
      <c r="K291" s="198" t="s">
        <v>4074</v>
      </c>
      <c r="L291" s="198" t="s">
        <v>4075</v>
      </c>
      <c r="M291" s="198" t="s">
        <v>4649</v>
      </c>
    </row>
    <row r="292" spans="1:13" s="225" customFormat="1" ht="71.25">
      <c r="A292" s="198" t="s">
        <v>3094</v>
      </c>
      <c r="B292" s="198" t="s">
        <v>2464</v>
      </c>
      <c r="C292" s="198" t="s">
        <v>3047</v>
      </c>
      <c r="D292" s="198" t="s">
        <v>3121</v>
      </c>
      <c r="E292" s="198" t="s">
        <v>4076</v>
      </c>
      <c r="F292" s="198" t="s">
        <v>4077</v>
      </c>
      <c r="G292" s="260" t="s">
        <v>4218</v>
      </c>
      <c r="H292" s="198" t="s">
        <v>4078</v>
      </c>
      <c r="I292" s="198" t="s">
        <v>4079</v>
      </c>
      <c r="J292" s="198" t="s">
        <v>4080</v>
      </c>
      <c r="K292" s="198" t="s">
        <v>4081</v>
      </c>
      <c r="L292" s="198" t="s">
        <v>4082</v>
      </c>
      <c r="M292" s="198" t="s">
        <v>4650</v>
      </c>
    </row>
    <row r="293" spans="1:13" s="225" customFormat="1" ht="71.25">
      <c r="A293" s="198" t="s">
        <v>3611</v>
      </c>
      <c r="B293" s="198" t="s">
        <v>2464</v>
      </c>
      <c r="C293" s="198" t="s">
        <v>3118</v>
      </c>
      <c r="D293" s="198" t="s">
        <v>3122</v>
      </c>
      <c r="E293" s="198" t="s">
        <v>4083</v>
      </c>
      <c r="F293" s="198" t="s">
        <v>4084</v>
      </c>
      <c r="G293" s="260" t="s">
        <v>4219</v>
      </c>
      <c r="H293" s="198" t="s">
        <v>4085</v>
      </c>
      <c r="I293" s="198" t="s">
        <v>4086</v>
      </c>
      <c r="J293" s="198" t="s">
        <v>4087</v>
      </c>
      <c r="K293" s="198" t="s">
        <v>4088</v>
      </c>
      <c r="L293" s="198" t="s">
        <v>4089</v>
      </c>
      <c r="M293" s="198" t="s">
        <v>4651</v>
      </c>
    </row>
    <row r="294" spans="1:13" s="225" customFormat="1" ht="57">
      <c r="A294" s="198" t="s">
        <v>3612</v>
      </c>
      <c r="B294" s="198" t="s">
        <v>2464</v>
      </c>
      <c r="C294" s="198" t="s">
        <v>3119</v>
      </c>
      <c r="D294" s="198" t="s">
        <v>3123</v>
      </c>
      <c r="E294" s="198" t="s">
        <v>4090</v>
      </c>
      <c r="F294" s="198" t="s">
        <v>4091</v>
      </c>
      <c r="G294" s="260" t="s">
        <v>4221</v>
      </c>
      <c r="H294" s="198" t="s">
        <v>4092</v>
      </c>
      <c r="I294" s="198" t="s">
        <v>4093</v>
      </c>
      <c r="J294" s="198" t="s">
        <v>4094</v>
      </c>
      <c r="K294" s="198" t="s">
        <v>4095</v>
      </c>
      <c r="L294" s="198" t="s">
        <v>4096</v>
      </c>
      <c r="M294" s="198" t="s">
        <v>4652</v>
      </c>
    </row>
    <row r="295" spans="1:13" s="225" customFormat="1" ht="71.25">
      <c r="A295" s="198" t="s">
        <v>3613</v>
      </c>
      <c r="B295" s="198" t="s">
        <v>2464</v>
      </c>
      <c r="C295" s="198" t="s">
        <v>3120</v>
      </c>
      <c r="D295" s="198" t="s">
        <v>3124</v>
      </c>
      <c r="E295" s="198" t="s">
        <v>4097</v>
      </c>
      <c r="F295" s="198" t="s">
        <v>4098</v>
      </c>
      <c r="G295" s="260" t="s">
        <v>4220</v>
      </c>
      <c r="H295" s="198" t="s">
        <v>4099</v>
      </c>
      <c r="I295" s="198" t="s">
        <v>4100</v>
      </c>
      <c r="J295" s="198" t="s">
        <v>4101</v>
      </c>
      <c r="K295" s="198" t="s">
        <v>4102</v>
      </c>
      <c r="L295" s="198" t="s">
        <v>4103</v>
      </c>
      <c r="M295" s="198" t="s">
        <v>4653</v>
      </c>
    </row>
    <row r="296" spans="1:13" s="225" customFormat="1" ht="30">
      <c r="A296" s="198" t="str">
        <f t="shared" ref="A296:A304" si="4">B296&amp;C296</f>
        <v>CheckerL62</v>
      </c>
      <c r="B296" s="198" t="s">
        <v>2464</v>
      </c>
      <c r="C296" s="198" t="s">
        <v>4116</v>
      </c>
      <c r="D296" s="198" t="s">
        <v>4115</v>
      </c>
      <c r="E296" s="293" t="s">
        <v>4120</v>
      </c>
      <c r="F296" s="127" t="s">
        <v>4121</v>
      </c>
      <c r="G296" s="289" t="s">
        <v>4217</v>
      </c>
      <c r="H296" s="198" t="s">
        <v>4122</v>
      </c>
      <c r="I296" s="198" t="s">
        <v>4123</v>
      </c>
      <c r="J296" s="198" t="s">
        <v>4124</v>
      </c>
      <c r="K296" s="289" t="s">
        <v>4125</v>
      </c>
      <c r="L296" s="289" t="s">
        <v>4126</v>
      </c>
      <c r="M296" s="198" t="s">
        <v>4654</v>
      </c>
    </row>
    <row r="297" spans="1:13" s="225" customFormat="1" ht="30">
      <c r="A297" s="198" t="str">
        <f t="shared" si="4"/>
        <v>CheckerL63</v>
      </c>
      <c r="B297" s="198" t="s">
        <v>2464</v>
      </c>
      <c r="C297" s="198" t="s">
        <v>4117</v>
      </c>
      <c r="D297" s="198" t="s">
        <v>4115</v>
      </c>
      <c r="E297" s="293" t="s">
        <v>4120</v>
      </c>
      <c r="F297" s="127" t="s">
        <v>4121</v>
      </c>
      <c r="G297" s="289" t="s">
        <v>4217</v>
      </c>
      <c r="H297" s="198" t="s">
        <v>4122</v>
      </c>
      <c r="I297" s="198" t="s">
        <v>4123</v>
      </c>
      <c r="J297" s="198" t="s">
        <v>4124</v>
      </c>
      <c r="K297" s="289" t="s">
        <v>4125</v>
      </c>
      <c r="L297" s="289" t="s">
        <v>4126</v>
      </c>
      <c r="M297" s="198" t="s">
        <v>4654</v>
      </c>
    </row>
    <row r="298" spans="1:13" ht="30">
      <c r="A298" s="198" t="str">
        <f t="shared" si="4"/>
        <v>CheckerL64</v>
      </c>
      <c r="B298" s="198" t="s">
        <v>2464</v>
      </c>
      <c r="C298" s="198" t="s">
        <v>4118</v>
      </c>
      <c r="D298" s="198" t="s">
        <v>4115</v>
      </c>
      <c r="E298" s="293" t="s">
        <v>4120</v>
      </c>
      <c r="F298" s="127" t="s">
        <v>4121</v>
      </c>
      <c r="G298" s="289" t="s">
        <v>4217</v>
      </c>
      <c r="H298" s="198" t="s">
        <v>4122</v>
      </c>
      <c r="I298" s="198" t="s">
        <v>4123</v>
      </c>
      <c r="J298" s="198" t="s">
        <v>4124</v>
      </c>
      <c r="K298" s="289" t="s">
        <v>4125</v>
      </c>
      <c r="L298" s="289" t="s">
        <v>4126</v>
      </c>
      <c r="M298" s="198" t="s">
        <v>4654</v>
      </c>
    </row>
    <row r="299" spans="1:13" ht="30">
      <c r="A299" s="198" t="str">
        <f t="shared" si="4"/>
        <v>CheckerL65</v>
      </c>
      <c r="B299" s="198" t="s">
        <v>2464</v>
      </c>
      <c r="C299" s="198" t="s">
        <v>4119</v>
      </c>
      <c r="D299" s="198" t="s">
        <v>4115</v>
      </c>
      <c r="E299" s="293" t="s">
        <v>4120</v>
      </c>
      <c r="F299" s="127" t="s">
        <v>4121</v>
      </c>
      <c r="G299" s="289" t="s">
        <v>4217</v>
      </c>
      <c r="H299" s="198" t="s">
        <v>4122</v>
      </c>
      <c r="I299" s="198" t="s">
        <v>4123</v>
      </c>
      <c r="J299" s="198" t="s">
        <v>4124</v>
      </c>
      <c r="K299" s="289" t="s">
        <v>4125</v>
      </c>
      <c r="L299" s="289" t="s">
        <v>4126</v>
      </c>
      <c r="M299" s="198" t="s">
        <v>4654</v>
      </c>
    </row>
    <row r="300" spans="1:13" ht="57">
      <c r="A300" s="198" t="str">
        <f t="shared" si="4"/>
        <v>Product ListA1</v>
      </c>
      <c r="B300" s="198" t="s">
        <v>2549</v>
      </c>
      <c r="C300" s="198" t="s">
        <v>1207</v>
      </c>
      <c r="D300" s="294" t="s">
        <v>1231</v>
      </c>
      <c r="E300" s="200" t="s">
        <v>475</v>
      </c>
      <c r="F300" s="200" t="s">
        <v>634</v>
      </c>
      <c r="G300" s="198" t="s">
        <v>1036</v>
      </c>
      <c r="H300" s="198" t="s">
        <v>715</v>
      </c>
      <c r="I300" s="198" t="s">
        <v>385</v>
      </c>
      <c r="J300" s="295" t="s">
        <v>2624</v>
      </c>
      <c r="K300" s="201" t="s">
        <v>167</v>
      </c>
      <c r="L300" s="292" t="s">
        <v>96</v>
      </c>
      <c r="M300" s="294" t="s">
        <v>4655</v>
      </c>
    </row>
    <row r="301" spans="1:13" ht="17.25">
      <c r="A301" s="198" t="str">
        <f t="shared" si="4"/>
        <v>Product ListB5</v>
      </c>
      <c r="B301" s="198" t="s">
        <v>2549</v>
      </c>
      <c r="C301" s="198" t="s">
        <v>1844</v>
      </c>
      <c r="D301" s="294" t="s">
        <v>945</v>
      </c>
      <c r="E301" s="200" t="s">
        <v>2797</v>
      </c>
      <c r="F301" s="200" t="s">
        <v>635</v>
      </c>
      <c r="G301" s="198" t="s">
        <v>1037</v>
      </c>
      <c r="H301" s="198" t="s">
        <v>716</v>
      </c>
      <c r="I301" s="198" t="s">
        <v>386</v>
      </c>
      <c r="J301" s="294" t="s">
        <v>2367</v>
      </c>
      <c r="K301" s="201" t="s">
        <v>168</v>
      </c>
      <c r="L301" s="296" t="s">
        <v>97</v>
      </c>
      <c r="M301" s="294" t="s">
        <v>4656</v>
      </c>
    </row>
    <row r="302" spans="1:13" ht="28.5">
      <c r="A302" s="198" t="str">
        <f t="shared" si="4"/>
        <v>Product ListC5</v>
      </c>
      <c r="B302" s="198" t="s">
        <v>2549</v>
      </c>
      <c r="C302" s="198" t="s">
        <v>1865</v>
      </c>
      <c r="D302" s="294" t="s">
        <v>946</v>
      </c>
      <c r="E302" s="200" t="s">
        <v>476</v>
      </c>
      <c r="F302" s="200" t="s">
        <v>636</v>
      </c>
      <c r="G302" s="198" t="s">
        <v>1038</v>
      </c>
      <c r="H302" s="198" t="s">
        <v>717</v>
      </c>
      <c r="I302" s="198" t="s">
        <v>387</v>
      </c>
      <c r="J302" s="294" t="s">
        <v>1827</v>
      </c>
      <c r="K302" s="201" t="s">
        <v>169</v>
      </c>
      <c r="L302" s="296" t="s">
        <v>98</v>
      </c>
      <c r="M302" s="294" t="s">
        <v>4657</v>
      </c>
    </row>
    <row r="303" spans="1:13" ht="28.5">
      <c r="A303" s="198" t="str">
        <f t="shared" si="4"/>
        <v>Product ListD5</v>
      </c>
      <c r="B303" s="198" t="s">
        <v>2549</v>
      </c>
      <c r="C303" s="198" t="s">
        <v>2550</v>
      </c>
      <c r="D303" s="294" t="s">
        <v>1497</v>
      </c>
      <c r="E303" s="198" t="s">
        <v>477</v>
      </c>
      <c r="F303" s="200" t="s">
        <v>2030</v>
      </c>
      <c r="G303" s="198" t="s">
        <v>1808</v>
      </c>
      <c r="H303" s="198" t="s">
        <v>1809</v>
      </c>
      <c r="I303" s="198" t="s">
        <v>1810</v>
      </c>
      <c r="J303" s="294" t="s">
        <v>1941</v>
      </c>
      <c r="K303" s="201" t="s">
        <v>1811</v>
      </c>
      <c r="L303" s="296" t="s">
        <v>882</v>
      </c>
      <c r="M303" s="294" t="s">
        <v>4552</v>
      </c>
    </row>
    <row r="304" spans="1:13" ht="28.5">
      <c r="A304" s="198" t="str">
        <f t="shared" si="4"/>
        <v>GeneralCpy</v>
      </c>
      <c r="B304" s="198" t="s">
        <v>922</v>
      </c>
      <c r="C304" s="198" t="s">
        <v>923</v>
      </c>
      <c r="D304" s="198" t="s">
        <v>4777</v>
      </c>
      <c r="E304" s="198" t="s">
        <v>4777</v>
      </c>
      <c r="F304" s="198" t="s">
        <v>4777</v>
      </c>
      <c r="G304" s="198" t="s">
        <v>4777</v>
      </c>
      <c r="H304" s="198" t="s">
        <v>4777</v>
      </c>
      <c r="I304" s="198" t="s">
        <v>4777</v>
      </c>
      <c r="J304" s="198" t="s">
        <v>4777</v>
      </c>
      <c r="K304" s="198" t="s">
        <v>4777</v>
      </c>
      <c r="L304" s="275" t="s">
        <v>193</v>
      </c>
      <c r="M304" s="198" t="s">
        <v>4778</v>
      </c>
    </row>
    <row r="305" spans="1:13">
      <c r="A305" s="198" t="s">
        <v>2941</v>
      </c>
      <c r="B305" s="198" t="s">
        <v>922</v>
      </c>
      <c r="M305" s="198"/>
    </row>
    <row r="306" spans="1:13">
      <c r="M306" s="198"/>
    </row>
    <row r="307" spans="1:13" ht="99.75">
      <c r="A307" s="198" t="s">
        <v>1497</v>
      </c>
      <c r="D307" s="198" t="s">
        <v>481</v>
      </c>
      <c r="E307" s="198" t="s">
        <v>482</v>
      </c>
      <c r="F307" s="198" t="s">
        <v>483</v>
      </c>
      <c r="G307" s="198" t="s">
        <v>484</v>
      </c>
      <c r="H307" s="198" t="s">
        <v>720</v>
      </c>
      <c r="I307" s="198" t="s">
        <v>388</v>
      </c>
      <c r="J307" s="198" t="s">
        <v>2625</v>
      </c>
      <c r="K307" s="198" t="s">
        <v>170</v>
      </c>
      <c r="L307" s="275" t="s">
        <v>100</v>
      </c>
      <c r="M307" s="198" t="s">
        <v>4658</v>
      </c>
    </row>
    <row r="308" spans="1:13" ht="28.5">
      <c r="A308" s="198" t="s">
        <v>1497</v>
      </c>
      <c r="D308" s="198" t="s">
        <v>502</v>
      </c>
      <c r="E308" s="198" t="s">
        <v>521</v>
      </c>
      <c r="F308" s="198" t="s">
        <v>526</v>
      </c>
      <c r="G308" s="201" t="s">
        <v>522</v>
      </c>
      <c r="H308" s="198" t="s">
        <v>188</v>
      </c>
      <c r="I308" s="198" t="s">
        <v>390</v>
      </c>
      <c r="J308" s="198" t="s">
        <v>2626</v>
      </c>
      <c r="K308" s="198" t="s">
        <v>176</v>
      </c>
      <c r="L308" s="283" t="s">
        <v>519</v>
      </c>
      <c r="M308" s="198" t="s">
        <v>4659</v>
      </c>
    </row>
    <row r="309" spans="1:13" ht="42.75">
      <c r="A309" s="198" t="s">
        <v>1497</v>
      </c>
      <c r="D309" s="198" t="s">
        <v>503</v>
      </c>
      <c r="E309" s="198" t="s">
        <v>504</v>
      </c>
      <c r="F309" s="198" t="s">
        <v>527</v>
      </c>
      <c r="G309" s="201" t="s">
        <v>523</v>
      </c>
      <c r="H309" s="198" t="s">
        <v>189</v>
      </c>
      <c r="I309" s="198" t="s">
        <v>391</v>
      </c>
      <c r="J309" s="198" t="s">
        <v>2648</v>
      </c>
      <c r="K309" s="198" t="s">
        <v>177</v>
      </c>
      <c r="L309" s="283" t="s">
        <v>505</v>
      </c>
      <c r="M309" s="198" t="s">
        <v>4660</v>
      </c>
    </row>
    <row r="310" spans="1:13" ht="99.75">
      <c r="A310" s="198" t="s">
        <v>1497</v>
      </c>
      <c r="D310" s="198" t="s">
        <v>496</v>
      </c>
      <c r="E310" s="198" t="s">
        <v>497</v>
      </c>
      <c r="F310" s="198" t="s">
        <v>498</v>
      </c>
      <c r="G310" s="201" t="s">
        <v>524</v>
      </c>
      <c r="H310" s="198" t="s">
        <v>190</v>
      </c>
      <c r="I310" s="198" t="s">
        <v>392</v>
      </c>
      <c r="J310" s="198" t="s">
        <v>499</v>
      </c>
      <c r="K310" s="198" t="s">
        <v>500</v>
      </c>
      <c r="L310" s="283" t="s">
        <v>501</v>
      </c>
      <c r="M310" s="198" t="s">
        <v>4661</v>
      </c>
    </row>
    <row r="311" spans="1:13" ht="42.75">
      <c r="A311" s="198" t="s">
        <v>1497</v>
      </c>
      <c r="D311" s="198" t="s">
        <v>485</v>
      </c>
      <c r="E311" s="198" t="s">
        <v>486</v>
      </c>
      <c r="F311" s="198" t="s">
        <v>528</v>
      </c>
      <c r="G311" s="201" t="s">
        <v>487</v>
      </c>
      <c r="H311" s="198" t="s">
        <v>191</v>
      </c>
      <c r="I311" s="198" t="s">
        <v>393</v>
      </c>
      <c r="J311" s="198" t="s">
        <v>2627</v>
      </c>
      <c r="K311" s="198" t="s">
        <v>180</v>
      </c>
      <c r="L311" s="283" t="s">
        <v>520</v>
      </c>
      <c r="M311" s="198" t="s">
        <v>4662</v>
      </c>
    </row>
    <row r="312" spans="1:13" ht="42.75">
      <c r="A312" s="198" t="s">
        <v>1497</v>
      </c>
      <c r="D312" s="198" t="s">
        <v>488</v>
      </c>
      <c r="E312" s="198" t="s">
        <v>489</v>
      </c>
      <c r="F312" s="198" t="s">
        <v>529</v>
      </c>
      <c r="G312" s="201" t="s">
        <v>490</v>
      </c>
      <c r="H312" s="198" t="s">
        <v>192</v>
      </c>
      <c r="I312" s="198" t="s">
        <v>394</v>
      </c>
      <c r="J312" s="198" t="s">
        <v>2628</v>
      </c>
      <c r="K312" s="198" t="s">
        <v>178</v>
      </c>
      <c r="L312" s="283" t="s">
        <v>491</v>
      </c>
      <c r="M312" s="198" t="s">
        <v>4663</v>
      </c>
    </row>
    <row r="313" spans="1:13" ht="156.75">
      <c r="A313" s="198" t="s">
        <v>1497</v>
      </c>
      <c r="D313" s="198" t="s">
        <v>495</v>
      </c>
      <c r="E313" s="198" t="s">
        <v>492</v>
      </c>
      <c r="F313" s="198" t="s">
        <v>530</v>
      </c>
      <c r="G313" s="201" t="s">
        <v>525</v>
      </c>
      <c r="H313" s="198" t="s">
        <v>493</v>
      </c>
      <c r="I313" s="198" t="s">
        <v>395</v>
      </c>
      <c r="J313" s="198" t="s">
        <v>2629</v>
      </c>
      <c r="K313" s="198" t="s">
        <v>179</v>
      </c>
      <c r="L313" s="283" t="s">
        <v>494</v>
      </c>
      <c r="M313" s="198" t="s">
        <v>4664</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Reference List</vt:lpstr>
      <vt:lpstr>L</vt:lpstr>
      <vt:lpstr>C</vt:lpstr>
      <vt:lpstr>Sheet1</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Maayan Shmuel</cp:lastModifiedBy>
  <cp:lastPrinted>2015-04-21T20:47:43Z</cp:lastPrinted>
  <dcterms:created xsi:type="dcterms:W3CDTF">2010-06-21T21:00:23Z</dcterms:created>
  <dcterms:modified xsi:type="dcterms:W3CDTF">2016-06-19T04:57:11Z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1863257872</vt:i4>
  </property>
  <property fmtid="{D5CDD505-2E9C-101B-9397-08002B2CF9AE}" pid="4" name="_EmailSubject">
    <vt:lpwstr>Update Conflict Minerals page in Silicom site</vt:lpwstr>
  </property>
  <property fmtid="{D5CDD505-2E9C-101B-9397-08002B2CF9AE}" pid="5" name="_AuthorEmail">
    <vt:lpwstr>davidk@silicom.co.il</vt:lpwstr>
  </property>
  <property fmtid="{D5CDD505-2E9C-101B-9397-08002B2CF9AE}" pid="6" name="_AuthorEmailDisplayName">
    <vt:lpwstr>David Kashper</vt:lpwstr>
  </property>
</Properties>
</file>